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135" activeTab="0"/>
  </bookViews>
  <sheets>
    <sheet name="PLANMED" sheetId="1" r:id="rId1"/>
  </sheets>
  <externalReferences>
    <externalReference r:id="rId4"/>
  </externalReferences>
  <definedNames>
    <definedName name="_xlnm.Print_Area" localSheetId="0">'PLANMED'!$A$1:$M$32</definedName>
  </definedNames>
  <calcPr fullCalcOnLoad="1"/>
</workbook>
</file>

<file path=xl/sharedStrings.xml><?xml version="1.0" encoding="utf-8"?>
<sst xmlns="http://schemas.openxmlformats.org/spreadsheetml/2006/main" count="92" uniqueCount="78">
  <si>
    <t>mês</t>
  </si>
  <si>
    <t>UNITÁRIO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</si>
  <si>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</si>
  <si>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</si>
  <si>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</si>
  <si>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</si>
  <si>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</si>
  <si>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</si>
  <si>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</si>
  <si>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VISTO:</t>
  </si>
  <si>
    <t>m</t>
  </si>
  <si>
    <t>UN.</t>
  </si>
  <si>
    <t>3.1</t>
  </si>
  <si>
    <t>VALOR DO</t>
  </si>
  <si>
    <t>Q U A N T I D A D E S     E     P R E Ç O S</t>
  </si>
  <si>
    <t>PREV.</t>
  </si>
  <si>
    <t>PREÇO</t>
  </si>
  <si>
    <t>VALOR</t>
  </si>
  <si>
    <t>ACUM.</t>
  </si>
  <si>
    <t>EXEC.</t>
  </si>
  <si>
    <t>ANT.</t>
  </si>
  <si>
    <t>OBSERVAÇÕES:</t>
  </si>
  <si>
    <t xml:space="preserve">EM: </t>
  </si>
  <si>
    <t>P L A N I L H A   D E    M E D I Ç Ã O</t>
  </si>
  <si>
    <t>TOTAL JÁ PAGO</t>
  </si>
  <si>
    <t>TOTAL DO PAGAMENTO</t>
  </si>
  <si>
    <t>VALOR DO CONTRATO:</t>
  </si>
  <si>
    <t>RESTO À PAGAR</t>
  </si>
  <si>
    <t>SEMPRE IGUAL AO VALOR DO CONTRATO</t>
  </si>
  <si>
    <t>TEM QUE SER SEMPRE ZERO !!!</t>
  </si>
  <si>
    <t>m²</t>
  </si>
  <si>
    <t>m³</t>
  </si>
  <si>
    <t>ud</t>
  </si>
  <si>
    <t xml:space="preserve">OBRA/SERVIÇO: OBRAS DE INFRAESTRUTURA E SANEAMENTO BÁSICO                   </t>
  </si>
  <si>
    <t>(PAVIMENTAÇÃO, DRENAGEM E REDE DE ESGOTAMENTO SANITÁRIO)</t>
  </si>
  <si>
    <t>LOCAL: LOCALIDADE DE SANTA LÚCIA - PRESIDENTE KENNEDY - ES</t>
  </si>
  <si>
    <t>EMPRESA: CONSTRUTORA GOUVEA LTDA - ME</t>
  </si>
  <si>
    <t>Escavação mecânica em material de 1ª cat. H-&gt; 1,50 a 3,00 m, em vias urbanas</t>
  </si>
  <si>
    <t>Corpo BSTC (greide) diâmetro 0,60 m CA-1 PB Inclusive escavação, reaterro e transporte do tubo em vias urbanas</t>
  </si>
  <si>
    <t>Corpo BDTC (greide) diâmetro 1,00 m CA-1 PB exclusive escavação, reaterro e inclusive transporte do tubo em vias urbanas</t>
  </si>
  <si>
    <t>Berço de concreto ciclópico para BSTC diâmetro 0,60 m</t>
  </si>
  <si>
    <t>Berço de concreto ciclópico para BDTC diâmetro 1,00 m</t>
  </si>
  <si>
    <t>Caixa Ralo em bloco pré - moldado e grelha articulada em FFA em Vias Urbanas</t>
  </si>
  <si>
    <t xml:space="preserve">Poço de visita em bloco pré - moldado para d-&gt;0,60 m (1,00 x 1,00 m), em vias urbanas </t>
  </si>
  <si>
    <t xml:space="preserve">Poço de visita em bloco pré - moldado para d-&gt;1,00 m (1,30 x 1,30 m), em vias urbanas </t>
  </si>
  <si>
    <t>3.7</t>
  </si>
  <si>
    <t>3.8</t>
  </si>
  <si>
    <t>3.9</t>
  </si>
  <si>
    <t>3.10</t>
  </si>
  <si>
    <t>3.12</t>
  </si>
  <si>
    <t>3.13</t>
  </si>
  <si>
    <t>3.14</t>
  </si>
  <si>
    <r>
      <t xml:space="preserve">1ª MEDIÇÃO DO </t>
    </r>
    <r>
      <rPr>
        <b/>
        <sz val="14"/>
        <rFont val="Times New Roman"/>
        <family val="1"/>
      </rPr>
      <t>1º ADITIVO</t>
    </r>
    <r>
      <rPr>
        <sz val="12"/>
        <rFont val="Times New Roman"/>
        <family val="1"/>
      </rPr>
      <t xml:space="preserve"> EFETUADA EM 04/05/2018</t>
    </r>
  </si>
  <si>
    <r>
      <t xml:space="preserve"> CONTRATO: </t>
    </r>
    <r>
      <rPr>
        <b/>
        <sz val="14"/>
        <rFont val="Times New Roman"/>
        <family val="1"/>
      </rPr>
      <t>1º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ADITIVO</t>
    </r>
  </si>
  <si>
    <t>DRENAGEM E OBRAS DE ARTE CORRENTES</t>
  </si>
  <si>
    <t>ADM</t>
  </si>
  <si>
    <t>12.1</t>
  </si>
  <si>
    <t>Administração Local (6,99% do valor da Total da Obra)</t>
  </si>
  <si>
    <t>DRENAGEM (REVISÃO)</t>
  </si>
  <si>
    <t>13.1</t>
  </si>
  <si>
    <t>Regularização e compactação do sub-leito (100% P.N.) H=0,15m em Vias Urbanas - DER-ES ITEM 42478 JUNHO/2015 R$ 2,87/m² - 41,82% = R$ 1,67/m² (Desconto da Licitação)</t>
  </si>
  <si>
    <t>13.3</t>
  </si>
  <si>
    <t>Corpo de BDCC 1,50 x 1,50 m projeto DNIT para H &lt; = 2,50 m</t>
  </si>
  <si>
    <t>13.4</t>
  </si>
  <si>
    <t>Boca de BDCC 1,50 x 1,50 m projeto DNIT</t>
  </si>
  <si>
    <t>13.5</t>
  </si>
  <si>
    <t>Berço de concreto ciclópico para BDTC diâmetro 1,50 m</t>
  </si>
  <si>
    <t>13.6</t>
  </si>
  <si>
    <t>Escoramento de cavas e valas, inclusive fornecimento e transporte das madeiras, em Vias
Urbanas</t>
  </si>
  <si>
    <t>13.7</t>
  </si>
  <si>
    <t>Esgotamento de escavações para rebaixamento do nível dágua nos serviços de bueiros,
galerias e outros, com conj. moto bomba</t>
  </si>
  <si>
    <t>13.8</t>
  </si>
  <si>
    <t>Escavação manual em mat. 1ª cat. H= 0,00 a 1,50 m em Vias Urbanas</t>
  </si>
  <si>
    <t>13.9</t>
  </si>
  <si>
    <t>Religação de rede de água em PVC DN 20 mm, inclusive conexões, em Vias Urbanas</t>
  </si>
  <si>
    <t>13.10</t>
  </si>
  <si>
    <t>Remanejamento de ligação e religação de redes de esgoto, em Vias Urbanas</t>
  </si>
  <si>
    <t>1/1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</si>
</sst>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#,##0.0"/>
    <numFmt numFmtId="198" formatCode="[$-416]dddd\,\ d&quot; de &quot;mmmm&quot; de &quot;yyyy"/>
    <numFmt numFmtId="199" formatCode="yyyy\-mm\-dd"/>
    <numFmt numFmtId="200" formatCode="00000"/>
    <numFmt numFmtId="201" formatCode="&quot;R$ &quot;#,##0.00"/>
    <numFmt numFmtId="202" formatCode="&quot;R$&quot;\ #,##0.00"/>
    <numFmt numFmtId="203" formatCode="#,##0.0000000000"/>
    <numFmt numFmtId="204" formatCode="#,##0.000000000000000"/>
    <numFmt numFmtId="205" formatCode="0.0000000000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184" fontId="4" fillId="0" borderId="2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0" fontId="4" fillId="0" borderId="32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/>
    </xf>
    <xf numFmtId="184" fontId="0" fillId="0" borderId="38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Font="1" applyAlignment="1">
      <alignment horizontal="center" vertical="center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4" fontId="0" fillId="0" borderId="39" xfId="0" applyNumberFormat="1" applyFont="1" applyFill="1" applyBorder="1" applyAlignment="1">
      <alignment horizontal="right" vertical="center"/>
    </xf>
    <xf numFmtId="4" fontId="0" fillId="0" borderId="4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Fill="1" applyAlignment="1">
      <alignment horizontal="left" vertical="center"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 horizontal="left" vertical="center"/>
    </xf>
    <xf numFmtId="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52" fillId="0" borderId="11" xfId="0" applyNumberFormat="1" applyFont="1" applyBorder="1" applyAlignment="1">
      <alignment/>
    </xf>
    <xf numFmtId="4" fontId="12" fillId="0" borderId="0" xfId="0" applyNumberFormat="1" applyFont="1" applyAlignment="1">
      <alignment vertical="center" wrapText="1"/>
    </xf>
    <xf numFmtId="4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205" fontId="0" fillId="0" borderId="0" xfId="0" applyNumberFormat="1" applyFill="1" applyAlignment="1">
      <alignment horizontal="right" vertical="center"/>
    </xf>
    <xf numFmtId="205" fontId="0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4" fontId="52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Alignment="1">
      <alignment vertical="center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>
      <alignment/>
    </xf>
    <xf numFmtId="0" fontId="53" fillId="0" borderId="42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3" fontId="53" fillId="0" borderId="42" xfId="0" applyNumberFormat="1" applyFont="1" applyFill="1" applyBorder="1" applyAlignment="1">
      <alignment horizontal="center" vertical="center"/>
    </xf>
    <xf numFmtId="10" fontId="53" fillId="0" borderId="42" xfId="0" applyNumberFormat="1" applyFont="1" applyFill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0" fontId="1" fillId="0" borderId="40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53" fillId="33" borderId="42" xfId="0" applyNumberFormat="1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4" fontId="0" fillId="0" borderId="46" xfId="0" applyNumberFormat="1" applyFont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201" fontId="12" fillId="0" borderId="10" xfId="0" applyNumberFormat="1" applyFont="1" applyFill="1" applyBorder="1" applyAlignment="1" applyProtection="1">
      <alignment horizontal="center"/>
      <protection locked="0"/>
    </xf>
    <xf numFmtId="201" fontId="12" fillId="0" borderId="1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4" fontId="0" fillId="34" borderId="11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MED%20PAVIMENTA&#199;&#195;O%20DRENAGEM%20E%20ESGOTO%20DE%20SANTA%20L&#218;CIA%205&#170;%2004%2005%2018%20(PROC%20N&#186;%2011573%20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MED"/>
    </sheetNames>
    <sheetDataSet>
      <sheetData sheetId="0">
        <row r="179">
          <cell r="M179">
            <v>102388.12594717312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Zeros="0" tabSelected="1" view="pageBreakPreview" zoomScale="85" zoomScaleNormal="85" zoomScaleSheetLayoutView="85" zoomScalePageLayoutView="0" workbookViewId="0" topLeftCell="A1">
      <selection activeCell="J18" sqref="J18"/>
    </sheetView>
  </sheetViews>
  <sheetFormatPr defaultColWidth="11.421875" defaultRowHeight="12.75"/>
  <cols>
    <col min="1" max="1" width="5.7109375" style="9" customWidth="1"/>
    <col min="2" max="2" width="10.7109375" style="10" customWidth="1"/>
    <col min="3" max="3" width="13.421875" style="0" customWidth="1"/>
    <col min="4" max="4" width="10.7109375" style="0" customWidth="1"/>
    <col min="5" max="5" width="50.57421875" style="0" customWidth="1"/>
    <col min="6" max="6" width="6.00390625" style="4" customWidth="1"/>
    <col min="7" max="7" width="9.28125" style="6" customWidth="1"/>
    <col min="8" max="8" width="10.28125" style="6" customWidth="1"/>
    <col min="9" max="9" width="16.8515625" style="14" customWidth="1"/>
    <col min="10" max="10" width="9.7109375" style="90" customWidth="1"/>
    <col min="11" max="11" width="13.28125" style="6" customWidth="1"/>
    <col min="12" max="12" width="9.7109375" style="15" customWidth="1"/>
    <col min="13" max="13" width="13.28125" style="15" customWidth="1"/>
    <col min="14" max="14" width="11.421875" style="109" customWidth="1"/>
    <col min="15" max="15" width="13.28125" style="96" customWidth="1"/>
    <col min="16" max="17" width="42.8515625" style="104" customWidth="1"/>
    <col min="18" max="18" width="16.28125" style="0" customWidth="1"/>
    <col min="19" max="19" width="24.00390625" style="0" customWidth="1"/>
    <col min="20" max="20" width="13.00390625" style="0" customWidth="1"/>
  </cols>
  <sheetData>
    <row r="1" spans="1:17" s="5" customFormat="1" ht="19.5" customHeight="1" thickBot="1">
      <c r="A1" s="146" t="s">
        <v>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09"/>
      <c r="O1" s="18"/>
      <c r="P1" s="101"/>
      <c r="Q1" s="101"/>
    </row>
    <row r="2" spans="1:17" s="5" customFormat="1" ht="15" customHeight="1" thickTop="1">
      <c r="A2" s="19"/>
      <c r="B2" s="20" t="s">
        <v>2</v>
      </c>
      <c r="C2" s="21"/>
      <c r="D2" s="22" t="s">
        <v>33</v>
      </c>
      <c r="E2" s="22"/>
      <c r="F2" s="22"/>
      <c r="G2" s="23"/>
      <c r="H2" s="91" t="s">
        <v>13</v>
      </c>
      <c r="I2" s="63"/>
      <c r="J2" s="23"/>
      <c r="K2" s="23"/>
      <c r="L2" s="64"/>
      <c r="M2" s="130" t="s">
        <v>77</v>
      </c>
      <c r="N2" s="109"/>
      <c r="O2" s="18"/>
      <c r="P2" s="101"/>
      <c r="Q2" s="101"/>
    </row>
    <row r="3" spans="1:17" s="5" customFormat="1" ht="15" customHeight="1" thickBot="1">
      <c r="A3" s="24"/>
      <c r="B3" s="25" t="s">
        <v>3</v>
      </c>
      <c r="C3" s="26"/>
      <c r="D3" s="147" t="s">
        <v>34</v>
      </c>
      <c r="E3" s="148"/>
      <c r="F3" s="148"/>
      <c r="G3" s="149"/>
      <c r="H3" s="132" t="s">
        <v>53</v>
      </c>
      <c r="I3" s="27"/>
      <c r="J3" s="150">
        <v>191552.458884943</v>
      </c>
      <c r="K3" s="151"/>
      <c r="L3" s="65"/>
      <c r="M3" s="66"/>
      <c r="N3" s="109"/>
      <c r="O3" s="18"/>
      <c r="P3" s="101"/>
      <c r="Q3" s="101"/>
    </row>
    <row r="4" spans="1:17" s="5" customFormat="1" ht="15" customHeight="1" thickTop="1">
      <c r="A4" s="24"/>
      <c r="B4" s="152" t="s">
        <v>4</v>
      </c>
      <c r="C4" s="26"/>
      <c r="D4" s="106" t="s">
        <v>35</v>
      </c>
      <c r="E4" s="107"/>
      <c r="F4" s="107"/>
      <c r="G4" s="108"/>
      <c r="H4" s="93" t="s">
        <v>5</v>
      </c>
      <c r="I4" s="28"/>
      <c r="J4" s="24"/>
      <c r="K4" s="29"/>
      <c r="L4" s="67"/>
      <c r="M4" s="68"/>
      <c r="N4" s="109"/>
      <c r="O4" s="18"/>
      <c r="P4" s="101"/>
      <c r="Q4" s="101"/>
    </row>
    <row r="5" spans="1:17" s="5" customFormat="1" ht="15" customHeight="1" thickBot="1">
      <c r="A5" s="30"/>
      <c r="B5" s="153"/>
      <c r="C5" s="31"/>
      <c r="D5" s="117" t="s">
        <v>36</v>
      </c>
      <c r="E5" s="32"/>
      <c r="F5" s="32"/>
      <c r="G5" s="69"/>
      <c r="H5" s="92" t="s">
        <v>6</v>
      </c>
      <c r="I5" s="33"/>
      <c r="J5" s="30"/>
      <c r="K5" s="33"/>
      <c r="L5" s="70"/>
      <c r="M5" s="71"/>
      <c r="N5" s="109"/>
      <c r="O5" s="18"/>
      <c r="P5" s="101"/>
      <c r="Q5" s="101"/>
    </row>
    <row r="6" spans="1:17" s="38" customFormat="1" ht="15" customHeight="1" thickTop="1">
      <c r="A6" s="34"/>
      <c r="B6" s="35"/>
      <c r="C6" s="35"/>
      <c r="D6" s="35"/>
      <c r="E6" s="35"/>
      <c r="F6" s="36"/>
      <c r="G6" s="72"/>
      <c r="H6" s="73"/>
      <c r="I6" s="74"/>
      <c r="J6" s="72" t="s">
        <v>14</v>
      </c>
      <c r="K6" s="72"/>
      <c r="L6" s="75"/>
      <c r="M6" s="76"/>
      <c r="N6" s="109"/>
      <c r="O6" s="113"/>
      <c r="P6" s="102"/>
      <c r="Q6" s="102"/>
    </row>
    <row r="7" spans="1:17" s="38" customFormat="1" ht="15" customHeight="1">
      <c r="A7" s="39" t="s">
        <v>7</v>
      </c>
      <c r="B7" s="40"/>
      <c r="C7" s="37" t="s">
        <v>8</v>
      </c>
      <c r="D7" s="40"/>
      <c r="E7" s="40"/>
      <c r="F7" s="41" t="s">
        <v>11</v>
      </c>
      <c r="G7" s="77" t="s">
        <v>15</v>
      </c>
      <c r="H7" s="59" t="s">
        <v>16</v>
      </c>
      <c r="I7" s="78" t="s">
        <v>17</v>
      </c>
      <c r="J7" s="2" t="s">
        <v>18</v>
      </c>
      <c r="K7" s="77" t="s">
        <v>17</v>
      </c>
      <c r="L7" s="16" t="s">
        <v>19</v>
      </c>
      <c r="M7" s="79" t="s">
        <v>17</v>
      </c>
      <c r="N7" s="109"/>
      <c r="O7" s="113"/>
      <c r="P7" s="102"/>
      <c r="Q7" s="102"/>
    </row>
    <row r="8" spans="1:17" s="38" customFormat="1" ht="15" customHeight="1" thickBot="1">
      <c r="A8" s="42"/>
      <c r="B8" s="43"/>
      <c r="C8" s="43"/>
      <c r="D8" s="43"/>
      <c r="E8" s="43"/>
      <c r="F8" s="44"/>
      <c r="G8" s="80"/>
      <c r="H8" s="94" t="s">
        <v>1</v>
      </c>
      <c r="I8" s="81"/>
      <c r="J8" s="82" t="s">
        <v>20</v>
      </c>
      <c r="K8" s="80"/>
      <c r="L8" s="83"/>
      <c r="M8" s="84"/>
      <c r="N8" s="109"/>
      <c r="O8" s="113"/>
      <c r="P8" s="102"/>
      <c r="Q8" s="102"/>
    </row>
    <row r="9" spans="1:19" s="5" customFormat="1" ht="12.75" customHeight="1" thickTop="1">
      <c r="A9" s="128">
        <v>3</v>
      </c>
      <c r="B9" s="139" t="s">
        <v>54</v>
      </c>
      <c r="C9" s="140"/>
      <c r="D9" s="140"/>
      <c r="E9" s="141"/>
      <c r="F9" s="127"/>
      <c r="G9" s="8"/>
      <c r="H9" s="100"/>
      <c r="I9" s="8"/>
      <c r="J9" s="8"/>
      <c r="K9" s="97"/>
      <c r="L9" s="8"/>
      <c r="M9" s="99"/>
      <c r="N9" s="114">
        <f>G9-J9-L9</f>
        <v>0</v>
      </c>
      <c r="O9" s="12">
        <f>N9*H9</f>
        <v>0</v>
      </c>
      <c r="P9" s="118"/>
      <c r="Q9" s="118"/>
      <c r="S9" s="120"/>
    </row>
    <row r="10" spans="1:19" s="5" customFormat="1" ht="12.75" customHeight="1">
      <c r="A10" s="134" t="s">
        <v>12</v>
      </c>
      <c r="B10" s="154" t="s">
        <v>37</v>
      </c>
      <c r="C10" s="155"/>
      <c r="D10" s="155"/>
      <c r="E10" s="156"/>
      <c r="F10" s="129" t="s">
        <v>31</v>
      </c>
      <c r="G10" s="8">
        <v>1167.1</v>
      </c>
      <c r="H10" s="100">
        <v>6.909995183044316</v>
      </c>
      <c r="I10" s="8">
        <f>G10*H10</f>
        <v>8064.65537813102</v>
      </c>
      <c r="J10" s="8"/>
      <c r="K10" s="97"/>
      <c r="L10" s="8">
        <v>1167.1</v>
      </c>
      <c r="M10" s="99">
        <f>L10*H10</f>
        <v>8064.65537813102</v>
      </c>
      <c r="N10" s="114">
        <f aca="true" t="shared" si="0" ref="N10:N29">G10-J10-L10</f>
        <v>0</v>
      </c>
      <c r="O10" s="12">
        <f aca="true" t="shared" si="1" ref="O10:O29">N10*H10</f>
        <v>0</v>
      </c>
      <c r="P10" s="118"/>
      <c r="Q10" s="118"/>
      <c r="S10" s="120"/>
    </row>
    <row r="11" spans="1:19" s="5" customFormat="1" ht="24.75" customHeight="1">
      <c r="A11" s="134" t="s">
        <v>45</v>
      </c>
      <c r="B11" s="142" t="s">
        <v>38</v>
      </c>
      <c r="C11" s="142"/>
      <c r="D11" s="142"/>
      <c r="E11" s="142"/>
      <c r="F11" s="135" t="s">
        <v>10</v>
      </c>
      <c r="G11" s="8">
        <v>147</v>
      </c>
      <c r="H11" s="100">
        <v>144.61</v>
      </c>
      <c r="I11" s="8">
        <f aca="true" t="shared" si="2" ref="I11:I29">G11*H11</f>
        <v>21257.670000000002</v>
      </c>
      <c r="J11" s="8"/>
      <c r="K11" s="97"/>
      <c r="L11" s="8">
        <v>147</v>
      </c>
      <c r="M11" s="99">
        <f aca="true" t="shared" si="3" ref="M11:M29">L11*H11</f>
        <v>21257.670000000002</v>
      </c>
      <c r="N11" s="114">
        <f t="shared" si="0"/>
        <v>0</v>
      </c>
      <c r="O11" s="12">
        <f t="shared" si="1"/>
        <v>0</v>
      </c>
      <c r="P11" s="118"/>
      <c r="Q11" s="118"/>
      <c r="S11" s="120"/>
    </row>
    <row r="12" spans="1:19" s="5" customFormat="1" ht="24.75" customHeight="1">
      <c r="A12" s="134" t="s">
        <v>46</v>
      </c>
      <c r="B12" s="142" t="s">
        <v>39</v>
      </c>
      <c r="C12" s="142"/>
      <c r="D12" s="142"/>
      <c r="E12" s="142"/>
      <c r="F12" s="135" t="s">
        <v>10</v>
      </c>
      <c r="G12" s="8">
        <v>165</v>
      </c>
      <c r="H12" s="100">
        <v>449.14</v>
      </c>
      <c r="I12" s="8">
        <f t="shared" si="2"/>
        <v>74108.09999999999</v>
      </c>
      <c r="J12" s="8"/>
      <c r="K12" s="97"/>
      <c r="L12" s="8">
        <v>165</v>
      </c>
      <c r="M12" s="99">
        <f t="shared" si="3"/>
        <v>74108.09999999999</v>
      </c>
      <c r="N12" s="114">
        <f t="shared" si="0"/>
        <v>0</v>
      </c>
      <c r="O12" s="12">
        <f t="shared" si="1"/>
        <v>0</v>
      </c>
      <c r="P12" s="118"/>
      <c r="Q12" s="118"/>
      <c r="S12" s="120"/>
    </row>
    <row r="13" spans="1:19" s="95" customFormat="1" ht="12.75" customHeight="1">
      <c r="A13" s="134" t="s">
        <v>47</v>
      </c>
      <c r="B13" s="143" t="s">
        <v>40</v>
      </c>
      <c r="C13" s="143"/>
      <c r="D13" s="143"/>
      <c r="E13" s="143"/>
      <c r="F13" s="136" t="s">
        <v>10</v>
      </c>
      <c r="G13" s="8">
        <v>147</v>
      </c>
      <c r="H13" s="100">
        <v>83.3</v>
      </c>
      <c r="I13" s="8">
        <f t="shared" si="2"/>
        <v>12245.1</v>
      </c>
      <c r="J13" s="8"/>
      <c r="K13" s="97"/>
      <c r="L13" s="8">
        <v>147</v>
      </c>
      <c r="M13" s="99">
        <f t="shared" si="3"/>
        <v>12245.1</v>
      </c>
      <c r="N13" s="114">
        <f t="shared" si="0"/>
        <v>0</v>
      </c>
      <c r="O13" s="12">
        <f t="shared" si="1"/>
        <v>0</v>
      </c>
      <c r="P13" s="119"/>
      <c r="Q13" s="118"/>
      <c r="R13" s="5"/>
      <c r="S13" s="120"/>
    </row>
    <row r="14" spans="1:19" s="5" customFormat="1" ht="12.75" customHeight="1">
      <c r="A14" s="134" t="s">
        <v>48</v>
      </c>
      <c r="B14" s="143" t="s">
        <v>41</v>
      </c>
      <c r="C14" s="143"/>
      <c r="D14" s="143"/>
      <c r="E14" s="143"/>
      <c r="F14" s="136" t="s">
        <v>10</v>
      </c>
      <c r="G14" s="8">
        <v>165</v>
      </c>
      <c r="H14" s="100">
        <v>315.72</v>
      </c>
      <c r="I14" s="8">
        <f t="shared" si="2"/>
        <v>52093.8</v>
      </c>
      <c r="J14" s="8"/>
      <c r="K14" s="97"/>
      <c r="L14" s="8">
        <v>165</v>
      </c>
      <c r="M14" s="99">
        <f t="shared" si="3"/>
        <v>52093.8</v>
      </c>
      <c r="N14" s="114">
        <f t="shared" si="0"/>
        <v>0</v>
      </c>
      <c r="O14" s="12">
        <f t="shared" si="1"/>
        <v>0</v>
      </c>
      <c r="P14" s="118"/>
      <c r="Q14" s="118"/>
      <c r="S14" s="120"/>
    </row>
    <row r="15" spans="1:19" s="5" customFormat="1" ht="12.75" customHeight="1">
      <c r="A15" s="134" t="s">
        <v>49</v>
      </c>
      <c r="B15" s="143" t="s">
        <v>42</v>
      </c>
      <c r="C15" s="143"/>
      <c r="D15" s="143"/>
      <c r="E15" s="143"/>
      <c r="F15" s="136" t="s">
        <v>32</v>
      </c>
      <c r="G15" s="8">
        <v>23</v>
      </c>
      <c r="H15" s="100">
        <v>694.17</v>
      </c>
      <c r="I15" s="8">
        <f t="shared" si="2"/>
        <v>15965.91</v>
      </c>
      <c r="J15" s="8"/>
      <c r="K15" s="97"/>
      <c r="L15" s="8"/>
      <c r="M15" s="99">
        <f t="shared" si="3"/>
        <v>0</v>
      </c>
      <c r="N15" s="114">
        <f t="shared" si="0"/>
        <v>23</v>
      </c>
      <c r="O15" s="12">
        <f t="shared" si="1"/>
        <v>15965.91</v>
      </c>
      <c r="P15" s="118"/>
      <c r="Q15" s="118"/>
      <c r="S15" s="120"/>
    </row>
    <row r="16" spans="1:19" s="5" customFormat="1" ht="12.75" customHeight="1">
      <c r="A16" s="134" t="s">
        <v>50</v>
      </c>
      <c r="B16" s="143" t="s">
        <v>43</v>
      </c>
      <c r="C16" s="143"/>
      <c r="D16" s="143"/>
      <c r="E16" s="143"/>
      <c r="F16" s="136" t="s">
        <v>32</v>
      </c>
      <c r="G16" s="8">
        <v>5</v>
      </c>
      <c r="H16" s="100">
        <v>1436.81</v>
      </c>
      <c r="I16" s="8">
        <f t="shared" si="2"/>
        <v>7184.049999999999</v>
      </c>
      <c r="J16" s="8"/>
      <c r="K16" s="97"/>
      <c r="L16" s="8">
        <v>5</v>
      </c>
      <c r="M16" s="99">
        <f t="shared" si="3"/>
        <v>7184.049999999999</v>
      </c>
      <c r="N16" s="114">
        <f t="shared" si="0"/>
        <v>0</v>
      </c>
      <c r="O16" s="12">
        <f t="shared" si="1"/>
        <v>0</v>
      </c>
      <c r="P16" s="118"/>
      <c r="Q16" s="118"/>
      <c r="S16" s="120"/>
    </row>
    <row r="17" spans="1:19" s="5" customFormat="1" ht="12.75" customHeight="1">
      <c r="A17" s="134" t="s">
        <v>51</v>
      </c>
      <c r="B17" s="143" t="s">
        <v>44</v>
      </c>
      <c r="C17" s="143"/>
      <c r="D17" s="143"/>
      <c r="E17" s="143"/>
      <c r="F17" s="136" t="s">
        <v>32</v>
      </c>
      <c r="G17" s="8">
        <v>6</v>
      </c>
      <c r="H17" s="100">
        <v>1895.7</v>
      </c>
      <c r="I17" s="8">
        <f t="shared" si="2"/>
        <v>11374.2</v>
      </c>
      <c r="J17" s="8"/>
      <c r="K17" s="97"/>
      <c r="L17" s="8">
        <v>6</v>
      </c>
      <c r="M17" s="99">
        <f t="shared" si="3"/>
        <v>11374.2</v>
      </c>
      <c r="N17" s="114">
        <f t="shared" si="0"/>
        <v>0</v>
      </c>
      <c r="O17" s="12">
        <f t="shared" si="1"/>
        <v>0</v>
      </c>
      <c r="P17" s="118"/>
      <c r="Q17" s="118"/>
      <c r="S17" s="120"/>
    </row>
    <row r="18" spans="1:19" s="5" customFormat="1" ht="12.75" customHeight="1">
      <c r="A18" s="128">
        <v>12</v>
      </c>
      <c r="B18" s="139" t="s">
        <v>55</v>
      </c>
      <c r="C18" s="140"/>
      <c r="D18" s="140"/>
      <c r="E18" s="141"/>
      <c r="F18" s="127"/>
      <c r="G18" s="8"/>
      <c r="H18" s="100"/>
      <c r="I18" s="8">
        <f t="shared" si="2"/>
        <v>0</v>
      </c>
      <c r="J18" s="8"/>
      <c r="K18" s="97"/>
      <c r="L18" s="8"/>
      <c r="M18" s="99">
        <f t="shared" si="3"/>
        <v>0</v>
      </c>
      <c r="N18" s="114">
        <f t="shared" si="0"/>
        <v>0</v>
      </c>
      <c r="O18" s="12">
        <f t="shared" si="1"/>
        <v>0</v>
      </c>
      <c r="P18" s="118"/>
      <c r="Q18" s="118"/>
      <c r="S18" s="120"/>
    </row>
    <row r="19" spans="1:19" s="5" customFormat="1" ht="12.75" customHeight="1">
      <c r="A19" s="134" t="s">
        <v>56</v>
      </c>
      <c r="B19" s="143" t="s">
        <v>57</v>
      </c>
      <c r="C19" s="143"/>
      <c r="D19" s="143"/>
      <c r="E19" s="143"/>
      <c r="F19" s="137">
        <v>0.0699</v>
      </c>
      <c r="G19" s="8">
        <v>1</v>
      </c>
      <c r="H19" s="100">
        <v>154108.42075504083</v>
      </c>
      <c r="I19" s="8">
        <f t="shared" si="2"/>
        <v>154108.42075504083</v>
      </c>
      <c r="J19" s="8"/>
      <c r="K19" s="97"/>
      <c r="L19" s="157">
        <v>1</v>
      </c>
      <c r="M19" s="99">
        <f>L19*P19</f>
        <v>39467.721902474594</v>
      </c>
      <c r="N19" s="114">
        <f t="shared" si="0"/>
        <v>0</v>
      </c>
      <c r="O19" s="12">
        <f>I19-M19</f>
        <v>114640.69885256625</v>
      </c>
      <c r="P19" s="158">
        <v>39467.721902474594</v>
      </c>
      <c r="Q19" s="118"/>
      <c r="S19" s="120"/>
    </row>
    <row r="20" spans="1:19" s="5" customFormat="1" ht="12.75" customHeight="1">
      <c r="A20" s="128">
        <v>13</v>
      </c>
      <c r="B20" s="139" t="s">
        <v>58</v>
      </c>
      <c r="C20" s="140"/>
      <c r="D20" s="140"/>
      <c r="E20" s="141"/>
      <c r="F20" s="127"/>
      <c r="G20" s="8"/>
      <c r="H20" s="100"/>
      <c r="I20" s="8">
        <f t="shared" si="2"/>
        <v>0</v>
      </c>
      <c r="J20" s="8"/>
      <c r="K20" s="97"/>
      <c r="L20" s="8"/>
      <c r="M20" s="99">
        <f t="shared" si="3"/>
        <v>0</v>
      </c>
      <c r="N20" s="114">
        <f t="shared" si="0"/>
        <v>0</v>
      </c>
      <c r="O20" s="12">
        <f t="shared" si="1"/>
        <v>0</v>
      </c>
      <c r="P20" s="118"/>
      <c r="Q20" s="118"/>
      <c r="S20" s="120"/>
    </row>
    <row r="21" spans="1:19" s="5" customFormat="1" ht="24.75" customHeight="1">
      <c r="A21" s="134" t="s">
        <v>59</v>
      </c>
      <c r="B21" s="142" t="s">
        <v>60</v>
      </c>
      <c r="C21" s="142"/>
      <c r="D21" s="142"/>
      <c r="E21" s="142"/>
      <c r="F21" s="135" t="s">
        <v>30</v>
      </c>
      <c r="G21" s="8">
        <v>7949.53</v>
      </c>
      <c r="H21" s="100">
        <v>1.67</v>
      </c>
      <c r="I21" s="8">
        <f t="shared" si="2"/>
        <v>13275.7151</v>
      </c>
      <c r="J21" s="8"/>
      <c r="K21" s="97"/>
      <c r="L21" s="8">
        <v>1250</v>
      </c>
      <c r="M21" s="99">
        <f t="shared" si="3"/>
        <v>2087.5</v>
      </c>
      <c r="N21" s="114">
        <f t="shared" si="0"/>
        <v>6699.53</v>
      </c>
      <c r="O21" s="12">
        <f t="shared" si="1"/>
        <v>11188.2151</v>
      </c>
      <c r="P21" s="118"/>
      <c r="Q21" s="118"/>
      <c r="S21" s="120"/>
    </row>
    <row r="22" spans="1:19" s="5" customFormat="1" ht="12.75" customHeight="1">
      <c r="A22" s="134" t="s">
        <v>61</v>
      </c>
      <c r="B22" s="143" t="s">
        <v>62</v>
      </c>
      <c r="C22" s="143"/>
      <c r="D22" s="143"/>
      <c r="E22" s="143"/>
      <c r="F22" s="136" t="s">
        <v>10</v>
      </c>
      <c r="G22" s="8">
        <v>90</v>
      </c>
      <c r="H22" s="100">
        <v>2154.84</v>
      </c>
      <c r="I22" s="8">
        <f t="shared" si="2"/>
        <v>193935.6</v>
      </c>
      <c r="J22" s="8"/>
      <c r="K22" s="97"/>
      <c r="L22" s="8">
        <v>45</v>
      </c>
      <c r="M22" s="99">
        <f t="shared" si="3"/>
        <v>96967.8</v>
      </c>
      <c r="N22" s="114">
        <f t="shared" si="0"/>
        <v>45</v>
      </c>
      <c r="O22" s="12">
        <f t="shared" si="1"/>
        <v>96967.8</v>
      </c>
      <c r="P22" s="118"/>
      <c r="Q22" s="118"/>
      <c r="S22" s="120"/>
    </row>
    <row r="23" spans="1:19" s="5" customFormat="1" ht="12.75" customHeight="1">
      <c r="A23" s="134" t="s">
        <v>63</v>
      </c>
      <c r="B23" s="143" t="s">
        <v>64</v>
      </c>
      <c r="C23" s="143"/>
      <c r="D23" s="143"/>
      <c r="E23" s="143"/>
      <c r="F23" s="136" t="s">
        <v>32</v>
      </c>
      <c r="G23" s="8">
        <v>2</v>
      </c>
      <c r="H23" s="100">
        <v>7401</v>
      </c>
      <c r="I23" s="8">
        <f t="shared" si="2"/>
        <v>14802</v>
      </c>
      <c r="J23" s="8"/>
      <c r="K23" s="97"/>
      <c r="L23" s="8">
        <v>2</v>
      </c>
      <c r="M23" s="99">
        <f t="shared" si="3"/>
        <v>14802</v>
      </c>
      <c r="N23" s="114">
        <f t="shared" si="0"/>
        <v>0</v>
      </c>
      <c r="O23" s="12">
        <f t="shared" si="1"/>
        <v>0</v>
      </c>
      <c r="P23" s="118"/>
      <c r="Q23" s="118"/>
      <c r="S23" s="120"/>
    </row>
    <row r="24" spans="1:19" s="5" customFormat="1" ht="12.75" customHeight="1">
      <c r="A24" s="134" t="s">
        <v>65</v>
      </c>
      <c r="B24" s="143" t="s">
        <v>66</v>
      </c>
      <c r="C24" s="143"/>
      <c r="D24" s="143"/>
      <c r="E24" s="143"/>
      <c r="F24" s="136" t="s">
        <v>10</v>
      </c>
      <c r="G24" s="8">
        <v>90</v>
      </c>
      <c r="H24" s="100">
        <v>616.2</v>
      </c>
      <c r="I24" s="8">
        <f t="shared" si="2"/>
        <v>55458.00000000001</v>
      </c>
      <c r="J24" s="8"/>
      <c r="K24" s="97"/>
      <c r="L24" s="8">
        <v>45</v>
      </c>
      <c r="M24" s="99">
        <f t="shared" si="3"/>
        <v>27729.000000000004</v>
      </c>
      <c r="N24" s="114">
        <f t="shared" si="0"/>
        <v>45</v>
      </c>
      <c r="O24" s="12">
        <f t="shared" si="1"/>
        <v>27729.000000000004</v>
      </c>
      <c r="P24" s="118"/>
      <c r="Q24" s="118"/>
      <c r="S24" s="120"/>
    </row>
    <row r="25" spans="1:19" s="5" customFormat="1" ht="24.75" customHeight="1">
      <c r="A25" s="134" t="s">
        <v>67</v>
      </c>
      <c r="B25" s="142" t="s">
        <v>68</v>
      </c>
      <c r="C25" s="142"/>
      <c r="D25" s="142"/>
      <c r="E25" s="142"/>
      <c r="F25" s="135" t="s">
        <v>30</v>
      </c>
      <c r="G25" s="8">
        <v>1554.8</v>
      </c>
      <c r="H25" s="100">
        <v>102.12</v>
      </c>
      <c r="I25" s="8">
        <f t="shared" si="2"/>
        <v>158776.176</v>
      </c>
      <c r="J25" s="8"/>
      <c r="K25" s="97"/>
      <c r="L25" s="8">
        <v>577.4</v>
      </c>
      <c r="M25" s="99">
        <f t="shared" si="3"/>
        <v>58964.088</v>
      </c>
      <c r="N25" s="114">
        <f t="shared" si="0"/>
        <v>977.4</v>
      </c>
      <c r="O25" s="12">
        <f t="shared" si="1"/>
        <v>99812.088</v>
      </c>
      <c r="P25" s="118"/>
      <c r="Q25" s="118"/>
      <c r="S25" s="120"/>
    </row>
    <row r="26" spans="1:19" s="5" customFormat="1" ht="24.75" customHeight="1">
      <c r="A26" s="134" t="s">
        <v>69</v>
      </c>
      <c r="B26" s="142" t="s">
        <v>70</v>
      </c>
      <c r="C26" s="142"/>
      <c r="D26" s="142"/>
      <c r="E26" s="142"/>
      <c r="F26" s="135" t="s">
        <v>0</v>
      </c>
      <c r="G26" s="8">
        <v>5</v>
      </c>
      <c r="H26" s="100">
        <v>3007.02</v>
      </c>
      <c r="I26" s="8">
        <f t="shared" si="2"/>
        <v>15035.1</v>
      </c>
      <c r="J26" s="8"/>
      <c r="K26" s="97"/>
      <c r="L26" s="8">
        <v>4</v>
      </c>
      <c r="M26" s="99">
        <f t="shared" si="3"/>
        <v>12028.08</v>
      </c>
      <c r="N26" s="114">
        <f t="shared" si="0"/>
        <v>1</v>
      </c>
      <c r="O26" s="12">
        <f t="shared" si="1"/>
        <v>3007.02</v>
      </c>
      <c r="P26" s="118"/>
      <c r="Q26" s="118"/>
      <c r="S26" s="120"/>
    </row>
    <row r="27" spans="1:19" s="5" customFormat="1" ht="12.75" customHeight="1">
      <c r="A27" s="134" t="s">
        <v>71</v>
      </c>
      <c r="B27" s="143" t="s">
        <v>72</v>
      </c>
      <c r="C27" s="143"/>
      <c r="D27" s="143"/>
      <c r="E27" s="143"/>
      <c r="F27" s="136" t="s">
        <v>31</v>
      </c>
      <c r="G27" s="8">
        <v>316.46000000000004</v>
      </c>
      <c r="H27" s="100">
        <v>32.79</v>
      </c>
      <c r="I27" s="8">
        <f t="shared" si="2"/>
        <v>10376.7234</v>
      </c>
      <c r="J27" s="8"/>
      <c r="K27" s="97"/>
      <c r="L27" s="8">
        <v>316.46000000000004</v>
      </c>
      <c r="M27" s="99">
        <f t="shared" si="3"/>
        <v>10376.7234</v>
      </c>
      <c r="N27" s="114">
        <f t="shared" si="0"/>
        <v>0</v>
      </c>
      <c r="O27" s="12">
        <f t="shared" si="1"/>
        <v>0</v>
      </c>
      <c r="P27" s="118"/>
      <c r="Q27" s="118"/>
      <c r="S27" s="120"/>
    </row>
    <row r="28" spans="1:19" s="5" customFormat="1" ht="12.75" customHeight="1">
      <c r="A28" s="134" t="s">
        <v>73</v>
      </c>
      <c r="B28" s="143" t="s">
        <v>74</v>
      </c>
      <c r="C28" s="143"/>
      <c r="D28" s="143"/>
      <c r="E28" s="143"/>
      <c r="F28" s="136" t="s">
        <v>10</v>
      </c>
      <c r="G28" s="8">
        <v>160</v>
      </c>
      <c r="H28" s="100">
        <v>9.91</v>
      </c>
      <c r="I28" s="8">
        <f t="shared" si="2"/>
        <v>1585.6</v>
      </c>
      <c r="J28" s="8"/>
      <c r="K28" s="97"/>
      <c r="L28" s="8">
        <v>160</v>
      </c>
      <c r="M28" s="99">
        <f t="shared" si="3"/>
        <v>1585.6</v>
      </c>
      <c r="N28" s="114">
        <f t="shared" si="0"/>
        <v>0</v>
      </c>
      <c r="O28" s="12">
        <f t="shared" si="1"/>
        <v>0</v>
      </c>
      <c r="P28" s="118"/>
      <c r="Q28" s="118"/>
      <c r="S28" s="120"/>
    </row>
    <row r="29" spans="1:19" s="5" customFormat="1" ht="12.75" customHeight="1" thickBot="1">
      <c r="A29" s="134" t="s">
        <v>75</v>
      </c>
      <c r="B29" s="143" t="s">
        <v>76</v>
      </c>
      <c r="C29" s="143"/>
      <c r="D29" s="143"/>
      <c r="E29" s="143"/>
      <c r="F29" s="136" t="s">
        <v>10</v>
      </c>
      <c r="G29" s="8">
        <v>300</v>
      </c>
      <c r="H29" s="100">
        <v>39.69</v>
      </c>
      <c r="I29" s="8">
        <f t="shared" si="2"/>
        <v>11907</v>
      </c>
      <c r="J29" s="8"/>
      <c r="K29" s="97"/>
      <c r="L29" s="8">
        <v>300</v>
      </c>
      <c r="M29" s="99">
        <f t="shared" si="3"/>
        <v>11907</v>
      </c>
      <c r="N29" s="114">
        <f t="shared" si="0"/>
        <v>0</v>
      </c>
      <c r="O29" s="12">
        <f t="shared" si="1"/>
        <v>0</v>
      </c>
      <c r="P29" s="118"/>
      <c r="Q29" s="118"/>
      <c r="S29" s="120"/>
    </row>
    <row r="30" spans="1:17" s="3" customFormat="1" ht="26.25" customHeight="1" thickBot="1" thickTop="1">
      <c r="A30" s="45"/>
      <c r="B30" s="46"/>
      <c r="C30" s="46"/>
      <c r="D30" s="46"/>
      <c r="E30" s="46"/>
      <c r="F30" s="46"/>
      <c r="G30" s="46"/>
      <c r="H30" s="60"/>
      <c r="I30" s="48"/>
      <c r="J30" s="46" t="s">
        <v>25</v>
      </c>
      <c r="K30" s="47"/>
      <c r="L30" s="85"/>
      <c r="M30" s="86">
        <f>SUM(M9:M29)</f>
        <v>462243.0886806056</v>
      </c>
      <c r="N30" s="114"/>
      <c r="O30" s="110">
        <f>SUM(O9:O29)</f>
        <v>369310.73195256625</v>
      </c>
      <c r="P30" s="98" t="s">
        <v>27</v>
      </c>
      <c r="Q30" s="98"/>
    </row>
    <row r="31" spans="1:17" s="3" customFormat="1" ht="26.25" customHeight="1" thickTop="1">
      <c r="A31" s="49" t="s">
        <v>9</v>
      </c>
      <c r="B31" s="50"/>
      <c r="C31" s="51"/>
      <c r="D31" s="133" t="s">
        <v>52</v>
      </c>
      <c r="E31" s="52"/>
      <c r="F31" s="52"/>
      <c r="G31" s="52"/>
      <c r="H31" s="61"/>
      <c r="I31" s="53" t="s">
        <v>21</v>
      </c>
      <c r="J31" s="50"/>
      <c r="K31" s="50"/>
      <c r="L31" s="15"/>
      <c r="M31" s="87"/>
      <c r="N31" s="114"/>
      <c r="O31" s="12"/>
      <c r="P31" s="103"/>
      <c r="Q31" s="103"/>
    </row>
    <row r="32" spans="1:17" s="3" customFormat="1" ht="26.25" customHeight="1" thickBot="1">
      <c r="A32" s="54" t="s">
        <v>22</v>
      </c>
      <c r="B32" s="55"/>
      <c r="C32" s="56"/>
      <c r="D32" s="57"/>
      <c r="E32" s="57"/>
      <c r="F32" s="57"/>
      <c r="G32" s="57"/>
      <c r="H32" s="62"/>
      <c r="I32" s="58"/>
      <c r="J32" s="1"/>
      <c r="K32" s="1"/>
      <c r="L32" s="88"/>
      <c r="M32" s="89"/>
      <c r="N32" s="114"/>
      <c r="O32" s="12"/>
      <c r="P32" s="131"/>
      <c r="Q32" s="103"/>
    </row>
    <row r="33" spans="6:17" ht="13.5" thickTop="1">
      <c r="F33" s="96" t="s">
        <v>26</v>
      </c>
      <c r="G33" s="15"/>
      <c r="I33" s="8">
        <f>SUM(I9:I29)</f>
        <v>831553.8206331718</v>
      </c>
      <c r="K33" s="11"/>
      <c r="O33" s="115">
        <f>K35+M30+O30</f>
        <v>831553.8206331718</v>
      </c>
      <c r="P33" s="98" t="s">
        <v>28</v>
      </c>
      <c r="Q33" s="98"/>
    </row>
    <row r="34" spans="6:15" ht="12.75">
      <c r="F34"/>
      <c r="G34" s="15"/>
      <c r="K34" s="11"/>
      <c r="M34" s="17"/>
      <c r="O34" s="111"/>
    </row>
    <row r="35" spans="3:11" ht="12.75">
      <c r="C35" s="3"/>
      <c r="F35"/>
      <c r="G35" s="15"/>
      <c r="H35" s="144" t="s">
        <v>24</v>
      </c>
      <c r="I35" s="144"/>
      <c r="J35" s="145"/>
      <c r="K35" s="7">
        <f>SUM(K9:K29)</f>
        <v>0</v>
      </c>
    </row>
    <row r="36" spans="5:17" ht="12.75">
      <c r="E36" s="13"/>
      <c r="F36"/>
      <c r="G36" s="15"/>
      <c r="J36" s="12"/>
      <c r="K36" s="11"/>
      <c r="O36" s="112">
        <f>I33-O33</f>
        <v>0</v>
      </c>
      <c r="P36" s="98" t="s">
        <v>29</v>
      </c>
      <c r="Q36" s="98"/>
    </row>
    <row r="37" spans="5:17" ht="12.75">
      <c r="E37" s="13"/>
      <c r="F37"/>
      <c r="G37" s="15"/>
      <c r="J37" s="12"/>
      <c r="K37" s="11"/>
      <c r="O37" s="126"/>
      <c r="P37" s="98"/>
      <c r="Q37" s="98"/>
    </row>
    <row r="38" spans="9:22" ht="13.5" thickBot="1">
      <c r="I38" s="121"/>
      <c r="J38" s="122"/>
      <c r="K38" s="123"/>
      <c r="L38" s="116"/>
      <c r="M38" s="116"/>
      <c r="N38" s="124"/>
      <c r="O38" s="18"/>
      <c r="P38" s="101"/>
      <c r="Q38" s="101"/>
      <c r="R38" s="5"/>
      <c r="S38" s="5"/>
      <c r="T38" s="5"/>
      <c r="U38" s="5"/>
      <c r="V38" s="5"/>
    </row>
    <row r="39" spans="9:22" ht="13.5" thickBot="1">
      <c r="I39" s="121"/>
      <c r="J39" s="122"/>
      <c r="K39" s="123"/>
      <c r="L39" s="123"/>
      <c r="M39" s="138">
        <f>M30+'[1]PLANMED'!$M$179</f>
        <v>564631.2146277787</v>
      </c>
      <c r="N39" s="124"/>
      <c r="O39" s="18"/>
      <c r="P39" s="101"/>
      <c r="Q39" s="101"/>
      <c r="R39" s="5"/>
      <c r="S39" s="5"/>
      <c r="T39" s="5"/>
      <c r="U39" s="5"/>
      <c r="V39" s="5"/>
    </row>
    <row r="40" spans="4:14" ht="12.75">
      <c r="D40" s="13"/>
      <c r="E40" s="13"/>
      <c r="F40"/>
      <c r="G40" s="15"/>
      <c r="I40" s="121"/>
      <c r="J40" s="121"/>
      <c r="K40" s="122"/>
      <c r="L40" s="123"/>
      <c r="M40" s="116"/>
      <c r="N40" s="124"/>
    </row>
    <row r="41" spans="3:14" ht="12.75">
      <c r="C41" s="3"/>
      <c r="E41" s="13"/>
      <c r="F41"/>
      <c r="G41" s="15"/>
      <c r="I41" s="121"/>
      <c r="J41" s="125"/>
      <c r="K41" s="123"/>
      <c r="L41" s="123"/>
      <c r="M41" s="116">
        <f>M39*0.0699</f>
        <v>39467.72190248174</v>
      </c>
      <c r="N41" s="124"/>
    </row>
    <row r="42" spans="3:15" ht="12.75">
      <c r="C42" s="116"/>
      <c r="D42" s="13"/>
      <c r="F42"/>
      <c r="G42" s="15"/>
      <c r="I42" s="121"/>
      <c r="J42" s="125"/>
      <c r="K42" s="123"/>
      <c r="L42" s="123"/>
      <c r="M42" s="116"/>
      <c r="N42" s="124"/>
      <c r="O42" s="15"/>
    </row>
    <row r="43" spans="3:14" ht="12.75">
      <c r="C43" s="3"/>
      <c r="F43"/>
      <c r="G43" s="15"/>
      <c r="I43" s="121"/>
      <c r="J43" s="122"/>
      <c r="K43" s="123"/>
      <c r="L43" s="116"/>
      <c r="M43" s="116"/>
      <c r="N43" s="105"/>
    </row>
    <row r="44" spans="3:14" ht="12.75">
      <c r="C44" s="3"/>
      <c r="F44"/>
      <c r="G44" s="15"/>
      <c r="I44" s="121"/>
      <c r="J44" s="122"/>
      <c r="K44" s="123"/>
      <c r="L44" s="116"/>
      <c r="M44" s="116"/>
      <c r="N44" s="124"/>
    </row>
    <row r="45" spans="3:14" ht="12.75">
      <c r="C45" s="3"/>
      <c r="I45" s="121"/>
      <c r="J45" s="122"/>
      <c r="K45" s="123"/>
      <c r="L45" s="123"/>
      <c r="M45" s="116"/>
      <c r="N45" s="105"/>
    </row>
    <row r="46" spans="3:14" ht="12.75">
      <c r="C46" s="3"/>
      <c r="I46" s="121"/>
      <c r="J46" s="122"/>
      <c r="K46" s="123"/>
      <c r="L46" s="116"/>
      <c r="M46" s="116"/>
      <c r="N46" s="124"/>
    </row>
    <row r="47" spans="3:14" ht="12.75">
      <c r="C47" s="3"/>
      <c r="I47" s="121"/>
      <c r="J47" s="122"/>
      <c r="K47" s="123"/>
      <c r="L47" s="123"/>
      <c r="M47" s="123"/>
      <c r="N47" s="124"/>
    </row>
    <row r="48" spans="3:15" ht="12.75">
      <c r="C48" s="3"/>
      <c r="I48" s="121"/>
      <c r="J48" s="122"/>
      <c r="K48" s="123"/>
      <c r="L48" s="116"/>
      <c r="M48" s="123"/>
      <c r="N48" s="124"/>
      <c r="O48" s="15"/>
    </row>
    <row r="49" spans="3:15" ht="12.75">
      <c r="C49" s="3"/>
      <c r="I49" s="121"/>
      <c r="J49" s="122"/>
      <c r="K49" s="123"/>
      <c r="L49" s="116"/>
      <c r="M49" s="123"/>
      <c r="N49" s="105"/>
      <c r="O49" s="15"/>
    </row>
    <row r="50" spans="3:14" ht="12.75">
      <c r="C50" s="3"/>
      <c r="I50" s="121"/>
      <c r="J50" s="122"/>
      <c r="K50" s="123"/>
      <c r="L50" s="123"/>
      <c r="M50" s="123"/>
      <c r="N50" s="124"/>
    </row>
    <row r="51" spans="3:13" ht="12.75">
      <c r="C51" s="3"/>
      <c r="M51" s="123"/>
    </row>
    <row r="52" spans="3:13" ht="12.75">
      <c r="C52" s="3"/>
      <c r="M52" s="123"/>
    </row>
  </sheetData>
  <sheetProtection/>
  <mergeCells count="26">
    <mergeCell ref="A1:M1"/>
    <mergeCell ref="D3:G3"/>
    <mergeCell ref="J3:K3"/>
    <mergeCell ref="B4:B5"/>
    <mergeCell ref="B11:E11"/>
    <mergeCell ref="B13:E13"/>
    <mergeCell ref="B9:E9"/>
    <mergeCell ref="B10:E10"/>
    <mergeCell ref="B12:E12"/>
    <mergeCell ref="H35:J35"/>
    <mergeCell ref="B23:E23"/>
    <mergeCell ref="B14:E14"/>
    <mergeCell ref="B19:E19"/>
    <mergeCell ref="B20:E20"/>
    <mergeCell ref="B21:E21"/>
    <mergeCell ref="B22:E22"/>
    <mergeCell ref="B15:E15"/>
    <mergeCell ref="B16:E16"/>
    <mergeCell ref="B17:E17"/>
    <mergeCell ref="B18:E18"/>
    <mergeCell ref="B26:E26"/>
    <mergeCell ref="B25:E25"/>
    <mergeCell ref="B27:E27"/>
    <mergeCell ref="B28:E28"/>
    <mergeCell ref="B29:E29"/>
    <mergeCell ref="B24:E24"/>
  </mergeCells>
  <printOptions horizontalCentered="1" verticalCentered="1"/>
  <pageMargins left="0" right="0" top="0" bottom="0" header="0" footer="0"/>
  <pageSetup horizontalDpi="300" verticalDpi="300" orientation="landscape" paperSize="9" scale="59" r:id="rId1"/>
  <headerFooter alignWithMargins="0">
    <oddHeader>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2018-05-07T13:40:26Z</cp:lastPrinted>
  <dcterms:created xsi:type="dcterms:W3CDTF">1996-10-29T12:43:50Z</dcterms:created>
  <dcterms:modified xsi:type="dcterms:W3CDTF">2018-05-07T13:40:48Z</dcterms:modified>
  <cp:category/>
  <cp:version/>
  <cp:contentType/>
  <cp:contentStatus/>
</cp:coreProperties>
</file>