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9495" activeTab="0"/>
  </bookViews>
  <sheets>
    <sheet name="2ª Medição - " sheetId="1" r:id="rId1"/>
    <sheet name="Limpeza" sheetId="2" r:id="rId2"/>
    <sheet name="Espalhamento" sheetId="3" r:id="rId3"/>
    <sheet name="BSTC 120 " sheetId="4" r:id="rId4"/>
    <sheet name="BTTC 100" sheetId="5" r:id="rId5"/>
    <sheet name="Berço BSTC 120" sheetId="6" r:id="rId6"/>
    <sheet name="Berço BTTC 100" sheetId="7" r:id="rId7"/>
    <sheet name="Cerca" sheetId="8" r:id="rId8"/>
    <sheet name="Demol. cerca" sheetId="9" r:id="rId9"/>
    <sheet name="Demol.cerca" sheetId="10" r:id="rId10"/>
  </sheets>
  <definedNames>
    <definedName name="_xlnm.Print_Area" localSheetId="0">'2ª Medição - '!$B$2:$Q$233</definedName>
    <definedName name="_xlnm.Print_Area" localSheetId="5">'Berço BSTC 120'!$B$2:$R$20</definedName>
    <definedName name="_xlnm.Print_Area" localSheetId="6">'Berço BTTC 100'!$B$2:$R$20</definedName>
    <definedName name="_xlnm.Print_Area" localSheetId="3">'BSTC 120 '!$B$2:$R$20</definedName>
    <definedName name="_xlnm.Print_Area" localSheetId="4">'BTTC 100'!$B$2:$R$20</definedName>
    <definedName name="_xlnm.Print_Area" localSheetId="7">'Cerca'!$B$2:$R$24</definedName>
    <definedName name="_xlnm.Print_Area" localSheetId="8">'Demol. cerca'!$B$2:$R$24</definedName>
    <definedName name="_xlnm.Print_Area" localSheetId="9">'Demol.cerca'!$B$2:$R$21</definedName>
    <definedName name="_xlnm.Print_Area" localSheetId="2">'Espalhamento'!$B$2:$R$25</definedName>
    <definedName name="_xlnm.Print_Area" localSheetId="1">'Limpeza'!$B$2:$R$22</definedName>
    <definedName name="_xlnm.Print_Titles" localSheetId="0">'2ª Medição - '!$2:$15</definedName>
  </definedNames>
  <calcPr fullCalcOnLoad="1"/>
</workbook>
</file>

<file path=xl/sharedStrings.xml><?xml version="1.0" encoding="utf-8"?>
<sst xmlns="http://schemas.openxmlformats.org/spreadsheetml/2006/main" count="1054" uniqueCount="456">
  <si>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</si>
  <si>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</si>
  <si>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</si>
  <si>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</si>
  <si>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</si>
  <si>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</si>
  <si>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</si>
  <si>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</si>
  <si>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</si>
  <si>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</si>
  <si>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</si>
  <si>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</si>
  <si>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</si>
  <si>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</si>
  <si>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</si>
  <si>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</si>
  <si>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</si>
  <si>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</si>
  <si>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</si>
  <si>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</si>
  <si>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</si>
  <si>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</si>
  <si>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</si>
  <si>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</si>
  <si>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</si>
  <si>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</si>
  <si>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</si>
  <si>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</si>
  <si>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</si>
  <si>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</si>
  <si>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</si>
  <si>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</si>
  <si>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</si>
  <si>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</si>
  <si>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</si>
  <si>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</si>
  <si>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</si>
  <si>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</si>
  <si>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</si>
  <si>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</si>
  <si>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</si>
  <si>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</si>
  <si>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</si>
  <si>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</si>
  <si>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</si>
  <si>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</si>
  <si>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 xml:space="preserve">Administração </t>
  </si>
  <si>
    <t>Instalação de Canteiro, mobilização e desmobilização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</si>
  <si>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</si>
  <si>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</si>
  <si>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</si>
  <si>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</si>
  <si>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</si>
  <si>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</si>
  <si>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</si>
  <si>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</si>
  <si>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</si>
  <si>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Terraplenagem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</si>
  <si>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</si>
  <si>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</si>
  <si>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</si>
  <si>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</si>
  <si>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</si>
  <si>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</si>
  <si>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</si>
  <si>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</si>
  <si>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</si>
  <si>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</si>
  <si>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</si>
  <si>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</si>
  <si>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</si>
  <si>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</si>
  <si>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</si>
  <si>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</si>
  <si>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</si>
  <si>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</si>
  <si>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</si>
  <si>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</si>
  <si>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</si>
  <si>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</si>
  <si>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</si>
  <si>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</si>
  <si>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</si>
  <si>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</si>
  <si>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Pavimentação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</si>
  <si>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</si>
  <si>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</si>
  <si>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</si>
  <si>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</si>
  <si>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</si>
  <si>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</si>
  <si>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</si>
  <si>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</si>
  <si>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</si>
  <si>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</si>
  <si>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</si>
  <si>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</si>
  <si>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</si>
  <si>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</si>
  <si>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</si>
  <si>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</si>
  <si>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</si>
  <si>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</si>
  <si>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</si>
  <si>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</si>
  <si>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</si>
  <si>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</si>
  <si>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</si>
  <si>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</si>
  <si>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</si>
  <si>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</si>
  <si>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</si>
  <si>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</si>
  <si>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</si>
  <si>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</si>
  <si>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t>8.2</t>
  </si>
  <si>
    <t>8.3</t>
  </si>
  <si>
    <r>
      <rPr>
        <sz val="10"/>
        <color indexed="63"/>
        <rFont val="Arial"/>
        <family val="2"/>
      </rPr>
      <t>m²</t>
    </r>
  </si>
  <si>
    <t>Trecho</t>
  </si>
  <si>
    <t>Construtora Roma Ltda</t>
  </si>
  <si>
    <t>5.4</t>
  </si>
  <si>
    <t>5.8</t>
  </si>
  <si>
    <t>6.6</t>
  </si>
  <si>
    <t>7.9</t>
  </si>
  <si>
    <t>313/2015</t>
  </si>
  <si>
    <t>360 dias</t>
  </si>
  <si>
    <t>Estrada Cancela - Leonel - ES 162, com extensão 6,30 km</t>
  </si>
  <si>
    <t>Obras de melhorias operacionais e pavimentação de Rodovia Vicinal municipal do trecho 2 (Lote 2)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</si>
  <si>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</si>
  <si>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</si>
  <si>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</si>
  <si>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</si>
  <si>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</si>
  <si>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</si>
  <si>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</si>
  <si>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</si>
  <si>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</si>
  <si>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</si>
  <si>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</si>
  <si>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</si>
  <si>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</si>
  <si>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</si>
  <si>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</si>
  <si>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</si>
  <si>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</si>
  <si>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</si>
  <si>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</si>
  <si>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</si>
  <si>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</si>
  <si>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</si>
  <si>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</si>
  <si>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</si>
  <si>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</si>
  <si>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2.27</t>
  </si>
  <si>
    <t>2.28</t>
  </si>
  <si>
    <t>2.29</t>
  </si>
  <si>
    <t>2.30</t>
  </si>
  <si>
    <t>2.31</t>
  </si>
  <si>
    <t>2.32</t>
  </si>
  <si>
    <t>Mobilização e desmobilização de caminhão tanque (6.000 L) (máximo)</t>
  </si>
  <si>
    <t>Manutenção do Canteiro</t>
  </si>
  <si>
    <t>mês</t>
  </si>
  <si>
    <t>Serviços Auxiliares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</si>
  <si>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</si>
  <si>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</si>
  <si>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</si>
  <si>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</si>
  <si>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</si>
  <si>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</si>
  <si>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</si>
  <si>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</si>
  <si>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</si>
  <si>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</si>
  <si>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</si>
  <si>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</si>
  <si>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</si>
  <si>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</si>
  <si>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</si>
  <si>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</si>
  <si>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</si>
  <si>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</si>
  <si>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</si>
  <si>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</si>
  <si>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</si>
  <si>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</si>
  <si>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</si>
  <si>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</si>
  <si>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</si>
  <si>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</si>
  <si>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Escavação e carga de material de 1ª categoria com escavadeira (de 10000 a 12000m)  - Bota fora</t>
  </si>
  <si>
    <t>LOCAL COM DMT DE 10,1 A 15,0 KM (Caminhão basculante)</t>
  </si>
  <si>
    <t>Escavação e carga de material de 1ª categoria com escavadeira (de 12000 a 14000m) - Bota fora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</si>
  <si>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</si>
  <si>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</si>
  <si>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</si>
  <si>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</si>
  <si>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</si>
  <si>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</si>
  <si>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</si>
  <si>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</si>
  <si>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</si>
  <si>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Sub-base estabilizada granulometricamente sem mistura  inclusive carga e transporte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</si>
  <si>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</si>
  <si>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</si>
  <si>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</si>
  <si>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</si>
  <si>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</si>
  <si>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</si>
  <si>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</si>
  <si>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</si>
  <si>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</si>
  <si>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</si>
  <si>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</si>
  <si>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</si>
  <si>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</si>
  <si>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</si>
  <si>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</si>
  <si>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</si>
  <si>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</si>
  <si>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</si>
  <si>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</si>
  <si>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</si>
  <si>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</si>
  <si>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</si>
  <si>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</si>
  <si>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</si>
  <si>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</si>
  <si>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</si>
  <si>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</si>
  <si>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</si>
  <si>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</si>
  <si>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</si>
  <si>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</si>
  <si>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</si>
  <si>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</si>
  <si>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</si>
  <si>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</si>
  <si>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</si>
  <si>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</si>
  <si>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</si>
  <si>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</si>
  <si>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</si>
  <si>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</si>
  <si>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</si>
  <si>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</si>
  <si>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</si>
  <si>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</si>
  <si>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</si>
  <si>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</si>
  <si>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</si>
  <si>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</si>
  <si>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</si>
  <si>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</si>
  <si>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</si>
  <si>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</si>
  <si>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</si>
  <si>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</si>
  <si>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</si>
  <si>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</si>
  <si>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</si>
  <si>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</si>
  <si>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</si>
  <si>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</si>
  <si>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</si>
  <si>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</si>
  <si>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</si>
  <si>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</si>
  <si>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</si>
  <si>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</si>
  <si>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</si>
  <si>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</si>
  <si>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</si>
  <si>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</si>
  <si>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</si>
  <si>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</si>
  <si>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</si>
  <si>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</si>
  <si>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</si>
  <si>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</si>
  <si>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</si>
  <si>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Obras de arte correntes e drenagem</t>
  </si>
  <si>
    <t>Escavação mecânica em material de 1ª cat. H-&gt; 0,00 a 1,50 m (Implantação)</t>
  </si>
  <si>
    <t>Reaterro de cavas c/ compactação mecânica (compactador manual) (Implantação)</t>
  </si>
  <si>
    <t>LOCAL COM DMT DE ATÉ 3,0 Km  (Caminhão basculante)</t>
  </si>
  <si>
    <t>Transporte de materiais para DMT acima de 15 KM (Caminhão basculante) (Material de Jazida)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</si>
  <si>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</si>
  <si>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</si>
  <si>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</si>
  <si>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</si>
  <si>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BSTC (greide) diâmetro 1,00 m CA-1 PB inclusive escavação, reaterro e transporte do tubo</t>
  </si>
  <si>
    <t>Corpo BSTC (grota) diâmetro 1,00 m CA-1 PB exclusive escavação e reaterro, inclusive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</si>
  <si>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</si>
  <si>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</si>
  <si>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</si>
  <si>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</si>
  <si>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 xml:space="preserve">Corpo de BSCC 2,00 x 2,00 m projeto DNIT para H &lt; 2,50 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</si>
  <si>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</si>
  <si>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</si>
  <si>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</si>
  <si>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</si>
  <si>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</si>
  <si>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</si>
  <si>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</si>
  <si>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</si>
  <si>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</si>
  <si>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</si>
  <si>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BDTC diâmetro 1,20 m</t>
  </si>
  <si>
    <t>Boca de concreto ciclópico para BTTC diâmetro 1,00 m</t>
  </si>
  <si>
    <t>Boca de BDCC 2,00 x 2,00 m projeto DNIT</t>
  </si>
  <si>
    <t>Caixa Coletora para BSTC Φ 0,80  H-&gt; 1,60m</t>
  </si>
  <si>
    <t>Caixa Coletora para BSTC Φ 0,80  H-&gt; 2,60m</t>
  </si>
  <si>
    <t>Caixa Coletora para BSTC  Φ 0,80 H-&gt; 2,20m</t>
  </si>
  <si>
    <t>Caixa coletora de talvegue - CCT 07</t>
  </si>
  <si>
    <t>Dissipador de energia aplicado a saída de bueiro/descida d'agua de aterro (DEB-01)</t>
  </si>
  <si>
    <t>Dissipador de energia aplicado a saída de bueiro/descida d'água de aterro (DEB-03)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</si>
  <si>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</si>
  <si>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</si>
  <si>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</si>
  <si>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</si>
  <si>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</si>
  <si>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Remoção de bueiros existentes</t>
  </si>
  <si>
    <t>LOCAL COM DMT DE 10,1 A 15,0 KM (Caminhão basculante) encaminhamento dos tubos ao BF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</si>
  <si>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</si>
  <si>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</si>
  <si>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</si>
  <si>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</si>
  <si>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Meio fio de passagem elevada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</si>
  <si>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</si>
  <si>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</si>
  <si>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</si>
  <si>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</si>
  <si>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</si>
  <si>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</si>
  <si>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</si>
  <si>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</si>
  <si>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</si>
  <si>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</si>
  <si>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</si>
  <si>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</si>
  <si>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</si>
  <si>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</si>
  <si>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</si>
  <si>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</si>
  <si>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Transposição de Sarjeta do tipo TSS-02</t>
  </si>
  <si>
    <t>Demolição manual de concreto simples ou ciclópico (Vertedouro)</t>
  </si>
  <si>
    <t>LOCAL COM DMT ATÉ 3,0 KM (Caminhão basculante) Vol. de demolição encaminhado ao BF (Vertedouro)</t>
  </si>
  <si>
    <t>unid.</t>
  </si>
  <si>
    <t>Sinalização e Obras complementares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</si>
  <si>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</si>
  <si>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</si>
  <si>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</si>
  <si>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</si>
  <si>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</si>
  <si>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Pavimentação com blocos de concreto (35 MPa), esp. -&gt; 10 cm, sobre colchão areia esp.-&gt; 5cm, inclusive fornecimento e transporte dos blocos e
areia</t>
  </si>
  <si>
    <t>Ud.</t>
  </si>
  <si>
    <t>Rampa para Deficiênte Físico</t>
  </si>
  <si>
    <t>Apiloamento manual</t>
  </si>
  <si>
    <t>Concreto estrutural fck -&gt; 15,0 MPa, tudo incluído</t>
  </si>
  <si>
    <t>Sinalização vertical com chapa revestida em película</t>
  </si>
  <si>
    <t>Circular -  Ø  0,75m</t>
  </si>
  <si>
    <t>Quadrada - 0,60 x 0,60m</t>
  </si>
  <si>
    <t>7.11</t>
  </si>
  <si>
    <t>7.12</t>
  </si>
  <si>
    <t>7.13</t>
  </si>
  <si>
    <t>7.14</t>
  </si>
  <si>
    <t>7.15</t>
  </si>
  <si>
    <t>7.16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</si>
  <si>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</si>
  <si>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</si>
  <si>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</si>
  <si>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</si>
  <si>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</si>
  <si>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</si>
  <si>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7.17</t>
  </si>
  <si>
    <t>7.18</t>
  </si>
  <si>
    <r>
      <t>Sinalização horizontal TMD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600,  vida útil 2 a 3 anos, taxa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0,80 L/m²</t>
    </r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</si>
  <si>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</si>
  <si>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</si>
  <si>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</si>
  <si>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</si>
  <si>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</si>
  <si>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</si>
  <si>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7.19</t>
  </si>
  <si>
    <t>7.20</t>
  </si>
  <si>
    <t>7.21</t>
  </si>
  <si>
    <t>7.22</t>
  </si>
  <si>
    <t>Taxa refletiva monodirecional, fornecimento e aplicação</t>
  </si>
  <si>
    <t>7.23</t>
  </si>
  <si>
    <t>ud.</t>
  </si>
  <si>
    <t>7.24</t>
  </si>
  <si>
    <t>7.25</t>
  </si>
  <si>
    <t>7.26</t>
  </si>
  <si>
    <t>7.27</t>
  </si>
  <si>
    <t>sub.total 1</t>
  </si>
  <si>
    <t>Recuperação ambiental</t>
  </si>
  <si>
    <t>Limpeza</t>
  </si>
  <si>
    <t>Destocamento de árvores com diâmetro de 15 a 30 cm, com trator de esteira</t>
  </si>
  <si>
    <t>Revestimento de Talude</t>
  </si>
  <si>
    <t>Hidrossemeadura simples em taludes</t>
  </si>
  <si>
    <t>Reunião da Comunicação Social inclusive material de consumo</t>
  </si>
  <si>
    <t>sub.total 2</t>
  </si>
  <si>
    <t>sub.total 3</t>
  </si>
  <si>
    <t>sub.total 4</t>
  </si>
  <si>
    <t>sub.total 5</t>
  </si>
  <si>
    <t>sub.total 6</t>
  </si>
  <si>
    <t>sub.total 7</t>
  </si>
  <si>
    <t>sub.total 8</t>
  </si>
  <si>
    <t>Taxa refletiva birrefletorizada, fornecimento e aplicação</t>
  </si>
  <si>
    <t>Obra:</t>
  </si>
  <si>
    <t xml:space="preserve">Nº Contr: </t>
  </si>
  <si>
    <t xml:space="preserve">Trecho:  </t>
  </si>
  <si>
    <t>Contrato:</t>
  </si>
  <si>
    <t>CONSTRUTORA ROMA LTDA.</t>
  </si>
  <si>
    <t>Extensão:</t>
  </si>
  <si>
    <t xml:space="preserve">Database: </t>
  </si>
  <si>
    <t>Municipio:</t>
  </si>
  <si>
    <t xml:space="preserve">Período: </t>
  </si>
  <si>
    <t>CÓDIGO:</t>
  </si>
  <si>
    <t>SERVIÇO:</t>
  </si>
  <si>
    <t>LOCALIZAÇÃO</t>
  </si>
  <si>
    <t>LADO</t>
  </si>
  <si>
    <t>COMP.</t>
  </si>
  <si>
    <t>LARG.</t>
  </si>
  <si>
    <t>ÁREA</t>
  </si>
  <si>
    <t>DENSIDADE</t>
  </si>
  <si>
    <t>VOLUME</t>
  </si>
  <si>
    <t>OBSERVAÇÃO</t>
  </si>
  <si>
    <t>inteira</t>
  </si>
  <si>
    <t>frac.</t>
  </si>
  <si>
    <t>(m)</t>
  </si>
  <si>
    <t>(m²)</t>
  </si>
  <si>
    <t>(kg/m³)</t>
  </si>
  <si>
    <t>(m³)</t>
  </si>
  <si>
    <t>LE</t>
  </si>
  <si>
    <t>LD</t>
  </si>
  <si>
    <t>CONTRATUAL</t>
  </si>
  <si>
    <t>PAVIMENTAÇÃO DE RODOVIA VICINAL MUNICIPAL</t>
  </si>
  <si>
    <t>TRECHO 02 - INTEGRANTE DO LOTE 2</t>
  </si>
  <si>
    <t>6,30 km</t>
  </si>
  <si>
    <t>PRESIDENTE KENNEDY/ES</t>
  </si>
  <si>
    <t>OUT/2014</t>
  </si>
  <si>
    <t>23/12/2015 A 23/01/2016</t>
  </si>
  <si>
    <t>1º MEDIÇÃO</t>
  </si>
  <si>
    <t>SALDO</t>
  </si>
  <si>
    <t>espessura</t>
  </si>
  <si>
    <t>2a. MEDIÇÃO</t>
  </si>
  <si>
    <t>Valor da 2ª Medição:</t>
  </si>
  <si>
    <t>Periodo: 23/01/16 a 29/02/16</t>
  </si>
  <si>
    <t>1ª MEDIÇÃO</t>
  </si>
  <si>
    <t>2ª MEDIÇÃO</t>
  </si>
  <si>
    <t>2º MEDIÇÃO</t>
  </si>
  <si>
    <t>1ª MEDIÇÃO - Localização do bota-fora na estaca 170 LD</t>
  </si>
  <si>
    <t>2ª MEDIÇÃO - Localização do bota-fora na estaca 170 LD</t>
  </si>
  <si>
    <r>
      <t xml:space="preserve">2ª MEDIÇÃO - Localização do bota-fora na estaca 170 LD - </t>
    </r>
    <r>
      <rPr>
        <sz val="10"/>
        <color indexed="10"/>
        <rFont val="Arial"/>
        <family val="2"/>
      </rPr>
      <t>CORREÇÃO</t>
    </r>
  </si>
  <si>
    <t>LD/LE</t>
  </si>
  <si>
    <t xml:space="preserve"> 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</si>
</sst>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72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Calibri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b/>
      <sz val="10"/>
      <color rgb="FF000000"/>
      <name val="Times New Roman"/>
      <family val="1"/>
    </font>
    <font>
      <sz val="10"/>
      <color rgb="FF363435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64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" fontId="7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65" fillId="37" borderId="12" xfId="0" applyFont="1" applyFill="1" applyBorder="1" applyAlignment="1">
      <alignment vertical="center" wrapText="1"/>
    </xf>
    <xf numFmtId="0" fontId="65" fillId="37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/>
    </xf>
    <xf numFmtId="0" fontId="66" fillId="37" borderId="12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4" fontId="4" fillId="38" borderId="12" xfId="64" applyNumberFormat="1" applyFont="1" applyFill="1" applyBorder="1" applyAlignment="1">
      <alignment horizontal="right" vertical="center" wrapText="1"/>
    </xf>
    <xf numFmtId="0" fontId="0" fillId="0" borderId="19" xfId="50" applyBorder="1" applyAlignment="1">
      <alignment vertical="center"/>
      <protection/>
    </xf>
    <xf numFmtId="0" fontId="0" fillId="0" borderId="20" xfId="50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0" fillId="0" borderId="21" xfId="50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39" borderId="15" xfId="50" applyFont="1" applyFill="1" applyBorder="1" applyAlignment="1">
      <alignment vertical="center"/>
      <protection/>
    </xf>
    <xf numFmtId="0" fontId="0" fillId="39" borderId="16" xfId="50" applyFont="1" applyFill="1" applyBorder="1" applyAlignment="1">
      <alignment vertical="center"/>
      <protection/>
    </xf>
    <xf numFmtId="0" fontId="4" fillId="39" borderId="12" xfId="50" applyFont="1" applyFill="1" applyBorder="1" applyAlignment="1">
      <alignment vertical="center"/>
      <protection/>
    </xf>
    <xf numFmtId="0" fontId="14" fillId="39" borderId="15" xfId="50" applyFont="1" applyFill="1" applyBorder="1" applyAlignment="1">
      <alignment vertical="center"/>
      <protection/>
    </xf>
    <xf numFmtId="0" fontId="14" fillId="39" borderId="22" xfId="50" applyFont="1" applyFill="1" applyBorder="1" applyAlignment="1">
      <alignment vertical="center"/>
      <protection/>
    </xf>
    <xf numFmtId="0" fontId="70" fillId="39" borderId="22" xfId="50" applyFont="1" applyFill="1" applyBorder="1" applyAlignment="1">
      <alignment horizontal="right" vertical="center"/>
      <protection/>
    </xf>
    <xf numFmtId="10" fontId="71" fillId="39" borderId="16" xfId="50" applyNumberFormat="1" applyFont="1" applyFill="1" applyBorder="1" applyAlignment="1">
      <alignment horizontal="right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vertical="center"/>
      <protection/>
    </xf>
    <xf numFmtId="0" fontId="0" fillId="0" borderId="25" xfId="50" applyBorder="1" applyAlignment="1">
      <alignment vertical="center"/>
      <protection/>
    </xf>
    <xf numFmtId="0" fontId="0" fillId="0" borderId="26" xfId="50" applyBorder="1" applyAlignment="1">
      <alignment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2" fontId="0" fillId="0" borderId="28" xfId="50" applyNumberFormat="1" applyBorder="1" applyAlignment="1">
      <alignment horizontal="center" vertical="center"/>
      <protection/>
    </xf>
    <xf numFmtId="2" fontId="0" fillId="0" borderId="29" xfId="50" applyNumberForma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4" fontId="20" fillId="0" borderId="29" xfId="65" applyNumberFormat="1" applyFont="1" applyFill="1" applyBorder="1" applyAlignment="1">
      <alignment horizontal="center" vertical="center"/>
    </xf>
    <xf numFmtId="4" fontId="0" fillId="0" borderId="29" xfId="50" applyNumberFormat="1" applyBorder="1" applyAlignment="1">
      <alignment horizontal="center" vertical="center"/>
      <protection/>
    </xf>
    <xf numFmtId="0" fontId="4" fillId="39" borderId="29" xfId="50" applyFont="1" applyFill="1" applyBorder="1" applyAlignment="1">
      <alignment horizontal="center" vertical="center"/>
      <protection/>
    </xf>
    <xf numFmtId="4" fontId="4" fillId="39" borderId="29" xfId="50" applyNumberFormat="1" applyFont="1" applyFill="1" applyBorder="1" applyAlignment="1">
      <alignment horizontal="center" vertical="center"/>
      <protection/>
    </xf>
    <xf numFmtId="0" fontId="0" fillId="0" borderId="32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16" xfId="50" applyNumberFormat="1" applyFill="1" applyBorder="1" applyAlignment="1">
      <alignment vertical="center"/>
      <protection/>
    </xf>
    <xf numFmtId="201" fontId="0" fillId="0" borderId="28" xfId="50" applyNumberForma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4" fontId="0" fillId="36" borderId="12" xfId="64" applyNumberFormat="1" applyFont="1" applyFill="1" applyBorder="1" applyAlignment="1">
      <alignment horizontal="right" vertical="center" wrapText="1"/>
    </xf>
    <xf numFmtId="4" fontId="0" fillId="0" borderId="12" xfId="64" applyNumberFormat="1" applyFont="1" applyFill="1" applyBorder="1" applyAlignment="1">
      <alignment horizontal="right" vertical="center" wrapText="1"/>
    </xf>
    <xf numFmtId="4" fontId="4" fillId="0" borderId="12" xfId="64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4" fontId="0" fillId="39" borderId="16" xfId="50" applyNumberFormat="1" applyFill="1" applyBorder="1" applyAlignment="1">
      <alignment/>
      <protection/>
    </xf>
    <xf numFmtId="4" fontId="0" fillId="39" borderId="22" xfId="50" applyNumberFormat="1" applyFill="1" applyBorder="1" applyAlignment="1">
      <alignment/>
      <protection/>
    </xf>
    <xf numFmtId="0" fontId="6" fillId="33" borderId="0" xfId="0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36" borderId="37" xfId="50" applyFont="1" applyFill="1" applyBorder="1" applyAlignment="1">
      <alignment horizontal="center" vertical="center"/>
      <protection/>
    </xf>
    <xf numFmtId="0" fontId="0" fillId="36" borderId="38" xfId="50" applyFont="1" applyFill="1" applyBorder="1" applyAlignment="1">
      <alignment horizontal="center" vertical="center"/>
      <protection/>
    </xf>
    <xf numFmtId="0" fontId="0" fillId="36" borderId="39" xfId="50" applyFont="1" applyFill="1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0" xfId="50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41" xfId="50" applyBorder="1" applyAlignment="1">
      <alignment horizontal="center" vertical="center"/>
      <protection/>
    </xf>
    <xf numFmtId="0" fontId="0" fillId="0" borderId="42" xfId="50" applyBorder="1" applyAlignment="1">
      <alignment horizontal="center"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2" xfId="50" applyBorder="1" applyAlignment="1">
      <alignment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4" fillId="39" borderId="19" xfId="50" applyFont="1" applyFill="1" applyBorder="1" applyAlignment="1">
      <alignment horizontal="center" vertical="center"/>
      <protection/>
    </xf>
    <xf numFmtId="0" fontId="4" fillId="39" borderId="20" xfId="50" applyFont="1" applyFill="1" applyBorder="1" applyAlignment="1">
      <alignment horizontal="center" vertical="center"/>
      <protection/>
    </xf>
    <xf numFmtId="0" fontId="4" fillId="39" borderId="43" xfId="50" applyFont="1" applyFill="1" applyBorder="1" applyAlignment="1">
      <alignment horizontal="center" vertical="center"/>
      <protection/>
    </xf>
    <xf numFmtId="0" fontId="4" fillId="39" borderId="37" xfId="50" applyFont="1" applyFill="1" applyBorder="1" applyAlignment="1">
      <alignment horizontal="center" vertical="center"/>
      <protection/>
    </xf>
    <xf numFmtId="0" fontId="4" fillId="39" borderId="38" xfId="50" applyFont="1" applyFill="1" applyBorder="1" applyAlignment="1">
      <alignment horizontal="center" vertical="center"/>
      <protection/>
    </xf>
    <xf numFmtId="0" fontId="4" fillId="39" borderId="39" xfId="50" applyFont="1" applyFill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0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229</xdr:row>
      <xdr:rowOff>76200</xdr:rowOff>
    </xdr:from>
    <xdr:to>
      <xdr:col>3</xdr:col>
      <xdr:colOff>876300</xdr:colOff>
      <xdr:row>231</xdr:row>
      <xdr:rowOff>123825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371475" y="53625750"/>
          <a:ext cx="1552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3</xdr:col>
      <xdr:colOff>742950</xdr:colOff>
      <xdr:row>229</xdr:row>
      <xdr:rowOff>104775</xdr:rowOff>
    </xdr:from>
    <xdr:to>
      <xdr:col>3</xdr:col>
      <xdr:colOff>2324100</xdr:colOff>
      <xdr:row>231</xdr:row>
      <xdr:rowOff>95250</xdr:rowOff>
    </xdr:to>
    <xdr:sp>
      <xdr:nvSpPr>
        <xdr:cNvPr id="2" name="Texto 25"/>
        <xdr:cNvSpPr txBox="1">
          <a:spLocks noChangeArrowheads="1"/>
        </xdr:cNvSpPr>
      </xdr:nvSpPr>
      <xdr:spPr>
        <a:xfrm>
          <a:off x="1790700" y="53654325"/>
          <a:ext cx="1581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HENRIQUE GOUVEIA DE LANA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1049000" y="1276350"/>
          <a:ext cx="2724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Nº2
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7915275" y="1638300"/>
          <a:ext cx="2200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153650" y="1638300"/>
          <a:ext cx="19431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134850" y="1638300"/>
          <a:ext cx="210502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76200</xdr:rowOff>
    </xdr:from>
    <xdr:to>
      <xdr:col>10</xdr:col>
      <xdr:colOff>266700</xdr:colOff>
      <xdr:row>232</xdr:row>
      <xdr:rowOff>0</xdr:rowOff>
    </xdr:to>
    <xdr:sp>
      <xdr:nvSpPr>
        <xdr:cNvPr id="7" name="PORDB1"/>
        <xdr:cNvSpPr>
          <a:spLocks/>
        </xdr:cNvSpPr>
      </xdr:nvSpPr>
      <xdr:spPr>
        <a:xfrm>
          <a:off x="4876800" y="52920900"/>
          <a:ext cx="4543425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225</xdr:row>
      <xdr:rowOff>114300</xdr:rowOff>
    </xdr:from>
    <xdr:to>
      <xdr:col>8</xdr:col>
      <xdr:colOff>266700</xdr:colOff>
      <xdr:row>227</xdr:row>
      <xdr:rowOff>9525</xdr:rowOff>
    </xdr:to>
    <xdr:sp>
      <xdr:nvSpPr>
        <xdr:cNvPr id="8" name="PORD1"/>
        <xdr:cNvSpPr txBox="1">
          <a:spLocks noChangeArrowheads="1"/>
        </xdr:cNvSpPr>
      </xdr:nvSpPr>
      <xdr:spPr>
        <a:xfrm>
          <a:off x="4895850" y="52959000"/>
          <a:ext cx="3152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10</xdr:col>
      <xdr:colOff>495300</xdr:colOff>
      <xdr:row>225</xdr:row>
      <xdr:rowOff>76200</xdr:rowOff>
    </xdr:from>
    <xdr:to>
      <xdr:col>16</xdr:col>
      <xdr:colOff>504825</xdr:colOff>
      <xdr:row>227</xdr:row>
      <xdr:rowOff>28575</xdr:rowOff>
    </xdr:to>
    <xdr:sp>
      <xdr:nvSpPr>
        <xdr:cNvPr id="9" name="PORDB1"/>
        <xdr:cNvSpPr>
          <a:spLocks/>
        </xdr:cNvSpPr>
      </xdr:nvSpPr>
      <xdr:spPr>
        <a:xfrm>
          <a:off x="9648825" y="52920900"/>
          <a:ext cx="4305300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225</xdr:row>
      <xdr:rowOff>76200</xdr:rowOff>
    </xdr:from>
    <xdr:to>
      <xdr:col>3</xdr:col>
      <xdr:colOff>2343150</xdr:colOff>
      <xdr:row>227</xdr:row>
      <xdr:rowOff>38100</xdr:rowOff>
    </xdr:to>
    <xdr:sp>
      <xdr:nvSpPr>
        <xdr:cNvPr id="10" name="PORDB1"/>
        <xdr:cNvSpPr>
          <a:spLocks/>
        </xdr:cNvSpPr>
      </xdr:nvSpPr>
      <xdr:spPr>
        <a:xfrm>
          <a:off x="333375" y="52920900"/>
          <a:ext cx="30575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224</xdr:row>
      <xdr:rowOff>66675</xdr:rowOff>
    </xdr:from>
    <xdr:to>
      <xdr:col>3</xdr:col>
      <xdr:colOff>800100</xdr:colOff>
      <xdr:row>226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400050" y="5274945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2</xdr:col>
      <xdr:colOff>0</xdr:colOff>
      <xdr:row>227</xdr:row>
      <xdr:rowOff>104775</xdr:rowOff>
    </xdr:from>
    <xdr:to>
      <xdr:col>3</xdr:col>
      <xdr:colOff>2343150</xdr:colOff>
      <xdr:row>232</xdr:row>
      <xdr:rowOff>0</xdr:rowOff>
    </xdr:to>
    <xdr:sp>
      <xdr:nvSpPr>
        <xdr:cNvPr id="12" name="PORDB1"/>
        <xdr:cNvSpPr>
          <a:spLocks/>
        </xdr:cNvSpPr>
      </xdr:nvSpPr>
      <xdr:spPr>
        <a:xfrm>
          <a:off x="333375" y="53330475"/>
          <a:ext cx="3057525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224</xdr:row>
      <xdr:rowOff>38100</xdr:rowOff>
    </xdr:from>
    <xdr:to>
      <xdr:col>12</xdr:col>
      <xdr:colOff>19050</xdr:colOff>
      <xdr:row>224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467350" y="52720875"/>
          <a:ext cx="508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8</xdr:col>
      <xdr:colOff>85725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333375" y="1638300"/>
          <a:ext cx="7534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227</xdr:row>
      <xdr:rowOff>95250</xdr:rowOff>
    </xdr:from>
    <xdr:to>
      <xdr:col>16</xdr:col>
      <xdr:colOff>504825</xdr:colOff>
      <xdr:row>232</xdr:row>
      <xdr:rowOff>9525</xdr:rowOff>
    </xdr:to>
    <xdr:sp>
      <xdr:nvSpPr>
        <xdr:cNvPr id="15" name="PORDB1"/>
        <xdr:cNvSpPr>
          <a:spLocks/>
        </xdr:cNvSpPr>
      </xdr:nvSpPr>
      <xdr:spPr>
        <a:xfrm>
          <a:off x="9629775" y="53320950"/>
          <a:ext cx="4324350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227</xdr:row>
      <xdr:rowOff>133350</xdr:rowOff>
    </xdr:from>
    <xdr:to>
      <xdr:col>14</xdr:col>
      <xdr:colOff>333375</xdr:colOff>
      <xdr:row>229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9715500" y="53359050"/>
          <a:ext cx="2657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2</xdr:col>
      <xdr:colOff>28575</xdr:colOff>
      <xdr:row>223</xdr:row>
      <xdr:rowOff>0</xdr:rowOff>
    </xdr:from>
    <xdr:to>
      <xdr:col>2</xdr:col>
      <xdr:colOff>85725</xdr:colOff>
      <xdr:row>224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361950" y="52416075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465"/>
  <sheetViews>
    <sheetView showGridLines="0" showZeros="0" tabSelected="1" view="pageBreakPreview" zoomScale="80" zoomScaleNormal="115" zoomScaleSheetLayoutView="80" zoomScalePageLayoutView="0" workbookViewId="0" topLeftCell="A1">
      <selection activeCell="D167" sqref="D167"/>
    </sheetView>
  </sheetViews>
  <sheetFormatPr defaultColWidth="9.8515625" defaultRowHeight="12.75"/>
  <cols>
    <col min="1" max="1" width="1.8515625" style="15" customWidth="1"/>
    <col min="2" max="2" width="3.140625" style="15" customWidth="1"/>
    <col min="3" max="3" width="10.7109375" style="58" customWidth="1"/>
    <col min="4" max="4" width="57.421875" style="49" customWidth="1"/>
    <col min="5" max="5" width="7.57421875" style="23" customWidth="1"/>
    <col min="6" max="6" width="12.00390625" style="6" customWidth="1"/>
    <col min="7" max="7" width="11.57421875" style="6" customWidth="1"/>
    <col min="8" max="8" width="12.421875" style="6" customWidth="1"/>
    <col min="9" max="9" width="9.8515625" style="6" customWidth="1"/>
    <col min="10" max="10" width="10.7109375" style="6" customWidth="1"/>
    <col min="11" max="11" width="10.57421875" style="24" customWidth="1"/>
    <col min="12" max="12" width="10.140625" style="6" customWidth="1"/>
    <col min="13" max="13" width="11.28125" style="6" customWidth="1"/>
    <col min="14" max="14" width="11.28125" style="24" customWidth="1"/>
    <col min="15" max="15" width="10.28125" style="6" customWidth="1"/>
    <col min="16" max="16" width="10.8515625" style="6" customWidth="1"/>
    <col min="17" max="17" width="11.8515625" style="24" customWidth="1"/>
    <col min="18" max="18" width="0.71875" style="15" customWidth="1"/>
    <col min="19" max="16384" width="9.8515625" style="15" customWidth="1"/>
  </cols>
  <sheetData>
    <row r="1" ht="9.75" customHeight="1"/>
    <row r="2" spans="2:11" s="2" customFormat="1" ht="12.75">
      <c r="B2" s="1"/>
      <c r="C2" s="38"/>
      <c r="D2" s="38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38"/>
      <c r="D3" s="38"/>
      <c r="E3" s="1"/>
      <c r="F3" s="1"/>
      <c r="G3" s="1"/>
      <c r="H3" s="1"/>
      <c r="J3" s="3" t="s">
        <v>0</v>
      </c>
      <c r="K3" s="1"/>
    </row>
    <row r="4" spans="2:11" s="2" customFormat="1" ht="23.25">
      <c r="B4" s="1"/>
      <c r="C4" s="38"/>
      <c r="D4" s="39"/>
      <c r="E4" s="1"/>
      <c r="F4" s="27" t="s">
        <v>26</v>
      </c>
      <c r="G4" s="1"/>
      <c r="H4" s="1"/>
      <c r="I4" s="4"/>
      <c r="J4" s="4"/>
      <c r="K4" s="1"/>
    </row>
    <row r="5" spans="2:11" s="2" customFormat="1" ht="23.25">
      <c r="B5" s="1"/>
      <c r="C5" s="38"/>
      <c r="D5" s="38"/>
      <c r="E5" s="27"/>
      <c r="F5" s="80" t="s">
        <v>27</v>
      </c>
      <c r="G5" s="1"/>
      <c r="H5" s="1"/>
      <c r="I5" s="4"/>
      <c r="J5" s="4"/>
      <c r="K5" s="1"/>
    </row>
    <row r="6" spans="2:17" s="2" customFormat="1" ht="18">
      <c r="B6" s="1"/>
      <c r="C6" s="38"/>
      <c r="D6" s="38"/>
      <c r="E6" s="28"/>
      <c r="F6" s="79" t="s">
        <v>28</v>
      </c>
      <c r="G6" s="5"/>
      <c r="H6" s="5"/>
      <c r="I6" s="6"/>
      <c r="J6" s="6"/>
      <c r="K6" s="1"/>
      <c r="P6" s="7"/>
      <c r="Q6" s="8"/>
    </row>
    <row r="7" spans="2:11" s="2" customFormat="1" ht="18.75" thickBot="1">
      <c r="B7" s="1"/>
      <c r="C7" s="38"/>
      <c r="D7" s="38"/>
      <c r="E7" s="28"/>
      <c r="F7" s="28"/>
      <c r="G7" s="1"/>
      <c r="H7" s="1"/>
      <c r="I7" s="4"/>
      <c r="J7" s="4"/>
      <c r="K7" s="1"/>
    </row>
    <row r="8" spans="2:17" s="2" customFormat="1" ht="3.75" customHeight="1" thickTop="1">
      <c r="B8" s="1"/>
      <c r="C8" s="40"/>
      <c r="D8" s="4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1" s="2" customFormat="1" ht="12.75">
      <c r="B9" s="1"/>
      <c r="C9" s="38"/>
      <c r="D9" s="38"/>
      <c r="E9" s="1"/>
      <c r="F9" s="1"/>
      <c r="G9" s="1"/>
      <c r="H9" s="1"/>
      <c r="I9" s="4"/>
      <c r="J9" s="4"/>
      <c r="K9" s="1"/>
    </row>
    <row r="10" spans="2:17" s="2" customFormat="1" ht="12.75">
      <c r="B10" s="1"/>
      <c r="C10" s="38" t="s">
        <v>1</v>
      </c>
      <c r="D10" s="176" t="s">
        <v>127</v>
      </c>
      <c r="E10" s="176"/>
      <c r="F10" s="176"/>
      <c r="G10" s="176"/>
      <c r="H10" s="94"/>
      <c r="I10" s="12"/>
      <c r="J10" s="70" t="s">
        <v>2</v>
      </c>
      <c r="K10" s="71" t="s">
        <v>124</v>
      </c>
      <c r="L10" s="6"/>
      <c r="M10" s="72" t="s">
        <v>3</v>
      </c>
      <c r="N10" s="73">
        <v>42359</v>
      </c>
      <c r="O10" s="72"/>
      <c r="P10" s="72"/>
      <c r="Q10" s="74"/>
    </row>
    <row r="11" spans="2:17" s="2" customFormat="1" ht="12.75">
      <c r="B11" s="1"/>
      <c r="C11" s="38" t="s">
        <v>118</v>
      </c>
      <c r="D11" s="176" t="s">
        <v>126</v>
      </c>
      <c r="E11" s="176"/>
      <c r="F11" s="176"/>
      <c r="G11" s="176"/>
      <c r="H11" s="95"/>
      <c r="I11" s="12"/>
      <c r="J11" s="70" t="s">
        <v>4</v>
      </c>
      <c r="K11" s="75">
        <v>42359</v>
      </c>
      <c r="L11" s="13"/>
      <c r="M11" s="76"/>
      <c r="N11" s="77"/>
      <c r="O11" s="174" t="s">
        <v>447</v>
      </c>
      <c r="P11" s="174"/>
      <c r="Q11" s="174"/>
    </row>
    <row r="12" spans="2:17" s="2" customFormat="1" ht="12.75">
      <c r="B12" s="1"/>
      <c r="C12" s="38" t="s">
        <v>5</v>
      </c>
      <c r="D12" s="41" t="s">
        <v>119</v>
      </c>
      <c r="E12" s="10"/>
      <c r="F12" s="11"/>
      <c r="G12" s="11"/>
      <c r="H12" s="95"/>
      <c r="I12" s="12"/>
      <c r="J12" s="70" t="s">
        <v>6</v>
      </c>
      <c r="K12" s="78" t="s">
        <v>125</v>
      </c>
      <c r="L12" s="6"/>
      <c r="M12" s="70" t="s">
        <v>7</v>
      </c>
      <c r="N12" s="73">
        <v>42395</v>
      </c>
      <c r="O12" s="70"/>
      <c r="P12" s="74"/>
      <c r="Q12" s="74"/>
    </row>
    <row r="13" spans="2:17" s="2" customFormat="1" ht="15" customHeight="1">
      <c r="B13" s="1"/>
      <c r="C13" s="38"/>
      <c r="D13" s="38"/>
      <c r="E13" s="1"/>
      <c r="F13" s="1"/>
      <c r="G13" s="1"/>
      <c r="H13" s="1"/>
      <c r="I13" s="4"/>
      <c r="J13" s="4"/>
      <c r="K13" s="1"/>
      <c r="P13" s="14"/>
      <c r="Q13" s="14"/>
    </row>
    <row r="14" spans="3:17" ht="12">
      <c r="C14" s="177" t="s">
        <v>8</v>
      </c>
      <c r="D14" s="177" t="s">
        <v>9</v>
      </c>
      <c r="E14" s="177" t="s">
        <v>10</v>
      </c>
      <c r="F14" s="178" t="s">
        <v>11</v>
      </c>
      <c r="G14" s="178" t="s">
        <v>12</v>
      </c>
      <c r="H14" s="179" t="s">
        <v>15</v>
      </c>
      <c r="I14" s="30" t="s">
        <v>13</v>
      </c>
      <c r="J14" s="30"/>
      <c r="K14" s="31"/>
      <c r="L14" s="36" t="s">
        <v>445</v>
      </c>
      <c r="M14" s="36"/>
      <c r="N14" s="37"/>
      <c r="O14" s="30" t="s">
        <v>14</v>
      </c>
      <c r="P14" s="30"/>
      <c r="Q14" s="31"/>
    </row>
    <row r="15" spans="3:19" ht="12">
      <c r="C15" s="177"/>
      <c r="D15" s="177"/>
      <c r="E15" s="177"/>
      <c r="F15" s="178"/>
      <c r="G15" s="178"/>
      <c r="H15" s="180"/>
      <c r="I15" s="81" t="s">
        <v>11</v>
      </c>
      <c r="J15" s="81" t="s">
        <v>15</v>
      </c>
      <c r="K15" s="82" t="s">
        <v>16</v>
      </c>
      <c r="L15" s="83" t="s">
        <v>11</v>
      </c>
      <c r="M15" s="83" t="s">
        <v>37</v>
      </c>
      <c r="N15" s="84" t="s">
        <v>16</v>
      </c>
      <c r="O15" s="81" t="s">
        <v>11</v>
      </c>
      <c r="P15" s="81" t="s">
        <v>37</v>
      </c>
      <c r="Q15" s="82" t="s">
        <v>16</v>
      </c>
      <c r="S15" s="116"/>
    </row>
    <row r="16" spans="3:17" ht="12.75">
      <c r="C16" s="29">
        <v>1</v>
      </c>
      <c r="D16" s="44" t="s">
        <v>46</v>
      </c>
      <c r="E16" s="85"/>
      <c r="F16" s="86"/>
      <c r="G16" s="86"/>
      <c r="H16" s="86"/>
      <c r="I16" s="87"/>
      <c r="J16" s="87"/>
      <c r="K16" s="88"/>
      <c r="L16" s="89"/>
      <c r="M16" s="89"/>
      <c r="N16" s="90"/>
      <c r="O16" s="87"/>
      <c r="P16" s="87"/>
      <c r="Q16" s="88"/>
    </row>
    <row r="17" spans="3:17" ht="12.75" customHeight="1">
      <c r="C17" s="51" t="s">
        <v>21</v>
      </c>
      <c r="D17" s="42" t="s">
        <v>40</v>
      </c>
      <c r="E17" s="32" t="s">
        <v>24</v>
      </c>
      <c r="F17" s="34">
        <v>12</v>
      </c>
      <c r="G17" s="34">
        <v>33928.35</v>
      </c>
      <c r="H17" s="34">
        <f>F17*G17</f>
        <v>407140.19999999995</v>
      </c>
      <c r="I17" s="167">
        <v>1</v>
      </c>
      <c r="J17" s="167">
        <f>G17*I17</f>
        <v>33928.35</v>
      </c>
      <c r="K17" s="91"/>
      <c r="L17" s="59">
        <v>1</v>
      </c>
      <c r="M17" s="59">
        <f>L17*G17</f>
        <v>33928.35</v>
      </c>
      <c r="N17" s="62">
        <f>IF(L17&gt;0,M17/(F17*G17),L17)</f>
        <v>0.08333333333333334</v>
      </c>
      <c r="O17" s="60">
        <f>L17+I17</f>
        <v>2</v>
      </c>
      <c r="P17" s="60">
        <f>M17+J17</f>
        <v>67856.7</v>
      </c>
      <c r="Q17" s="61">
        <f>O17/F17</f>
        <v>0.16666666666666666</v>
      </c>
    </row>
    <row r="18" spans="3:19" s="16" customFormat="1" ht="12.75">
      <c r="C18" s="53"/>
      <c r="D18" s="43"/>
      <c r="E18" s="35"/>
      <c r="F18" s="34"/>
      <c r="G18" s="121" t="s">
        <v>393</v>
      </c>
      <c r="H18" s="121">
        <f>SUM(H17)</f>
        <v>407140.19999999995</v>
      </c>
      <c r="I18" s="60">
        <v>0</v>
      </c>
      <c r="J18" s="60"/>
      <c r="K18" s="61">
        <f>IF(I18&gt;0,J18/(F18*G18),I18)</f>
        <v>0</v>
      </c>
      <c r="L18" s="59"/>
      <c r="M18" s="59"/>
      <c r="N18" s="62">
        <f aca="true" t="shared" si="0" ref="N18:N110">IF(L18&gt;0,M18/(F18*G18),L18)</f>
        <v>0</v>
      </c>
      <c r="O18" s="60">
        <f aca="true" t="shared" si="1" ref="O18:P33">L18+I18</f>
        <v>0</v>
      </c>
      <c r="P18" s="60">
        <f t="shared" si="1"/>
        <v>0</v>
      </c>
      <c r="Q18" s="61"/>
      <c r="S18" s="15"/>
    </row>
    <row r="19" spans="3:19" s="16" customFormat="1" ht="12.75">
      <c r="C19" s="53" t="s">
        <v>39</v>
      </c>
      <c r="D19" s="44" t="s">
        <v>47</v>
      </c>
      <c r="E19" s="33"/>
      <c r="F19" s="34"/>
      <c r="G19" s="34"/>
      <c r="H19" s="34">
        <f aca="true" t="shared" si="2" ref="H19:H110">F19*G19</f>
        <v>0</v>
      </c>
      <c r="I19" s="60">
        <v>0</v>
      </c>
      <c r="J19" s="60">
        <f>I19*G19</f>
        <v>0</v>
      </c>
      <c r="K19" s="61">
        <f>IF(I19&gt;0,J19/(F19*G19),I19)</f>
        <v>0</v>
      </c>
      <c r="L19" s="59"/>
      <c r="M19" s="59">
        <f aca="true" t="shared" si="3" ref="M19:M109">L19*G19</f>
        <v>0</v>
      </c>
      <c r="N19" s="62">
        <f t="shared" si="0"/>
        <v>0</v>
      </c>
      <c r="O19" s="60">
        <f t="shared" si="1"/>
        <v>0</v>
      </c>
      <c r="P19" s="60">
        <f t="shared" si="1"/>
        <v>0</v>
      </c>
      <c r="Q19" s="61"/>
      <c r="S19" s="15"/>
    </row>
    <row r="20" spans="3:19" s="16" customFormat="1" ht="12.75" customHeight="1">
      <c r="C20" s="52" t="s">
        <v>22</v>
      </c>
      <c r="D20" s="115" t="s">
        <v>128</v>
      </c>
      <c r="E20" s="33" t="s">
        <v>19</v>
      </c>
      <c r="F20" s="34">
        <v>1000</v>
      </c>
      <c r="G20" s="34">
        <v>0.16</v>
      </c>
      <c r="H20" s="34">
        <f t="shared" si="2"/>
        <v>160</v>
      </c>
      <c r="I20" s="60">
        <v>800</v>
      </c>
      <c r="J20" s="60"/>
      <c r="K20" s="61"/>
      <c r="L20" s="59">
        <v>200</v>
      </c>
      <c r="M20" s="59">
        <f t="shared" si="3"/>
        <v>32</v>
      </c>
      <c r="N20" s="62">
        <f t="shared" si="0"/>
        <v>0.2</v>
      </c>
      <c r="O20" s="60">
        <f t="shared" si="1"/>
        <v>1000</v>
      </c>
      <c r="P20" s="60">
        <f t="shared" si="1"/>
        <v>32</v>
      </c>
      <c r="Q20" s="61">
        <f aca="true" t="shared" si="4" ref="Q20:Q81">O20/F20</f>
        <v>1</v>
      </c>
      <c r="S20" s="116">
        <v>0.8</v>
      </c>
    </row>
    <row r="21" spans="3:19" s="16" customFormat="1" ht="12.75">
      <c r="C21" s="52" t="s">
        <v>23</v>
      </c>
      <c r="D21" s="115" t="s">
        <v>129</v>
      </c>
      <c r="E21" s="33" t="s">
        <v>19</v>
      </c>
      <c r="F21" s="34">
        <v>70</v>
      </c>
      <c r="G21" s="34">
        <v>69.22</v>
      </c>
      <c r="H21" s="34">
        <f t="shared" si="2"/>
        <v>4845.4</v>
      </c>
      <c r="I21" s="60">
        <v>56</v>
      </c>
      <c r="J21" s="60"/>
      <c r="K21" s="61"/>
      <c r="L21" s="59">
        <v>14</v>
      </c>
      <c r="M21" s="59">
        <f aca="true" t="shared" si="5" ref="M21:M43">L21*G21</f>
        <v>969.0799999999999</v>
      </c>
      <c r="N21" s="62">
        <f aca="true" t="shared" si="6" ref="N21:N43">IF(L21&gt;0,M21/(F21*G21),L21)</f>
        <v>0.2</v>
      </c>
      <c r="O21" s="60">
        <f aca="true" t="shared" si="7" ref="O21:O43">L21+I21</f>
        <v>70</v>
      </c>
      <c r="P21" s="60">
        <f t="shared" si="1"/>
        <v>969.0799999999999</v>
      </c>
      <c r="Q21" s="61">
        <f t="shared" si="4"/>
        <v>1</v>
      </c>
      <c r="S21" s="116">
        <v>0.8</v>
      </c>
    </row>
    <row r="22" spans="3:19" s="16" customFormat="1" ht="38.25">
      <c r="C22" s="52" t="s">
        <v>34</v>
      </c>
      <c r="D22" s="115" t="s">
        <v>130</v>
      </c>
      <c r="E22" s="33" t="s">
        <v>19</v>
      </c>
      <c r="F22" s="34">
        <v>50</v>
      </c>
      <c r="G22" s="34">
        <v>179.36</v>
      </c>
      <c r="H22" s="34">
        <f t="shared" si="2"/>
        <v>8968</v>
      </c>
      <c r="I22" s="60">
        <v>40</v>
      </c>
      <c r="J22" s="60"/>
      <c r="K22" s="61"/>
      <c r="L22" s="59">
        <v>10</v>
      </c>
      <c r="M22" s="59">
        <f t="shared" si="5"/>
        <v>1793.6000000000001</v>
      </c>
      <c r="N22" s="62">
        <f t="shared" si="6"/>
        <v>0.2</v>
      </c>
      <c r="O22" s="60">
        <f t="shared" si="7"/>
        <v>50</v>
      </c>
      <c r="P22" s="60">
        <f t="shared" si="1"/>
        <v>1793.6000000000001</v>
      </c>
      <c r="Q22" s="61">
        <f t="shared" si="4"/>
        <v>1</v>
      </c>
      <c r="S22" s="116">
        <v>0.8</v>
      </c>
    </row>
    <row r="23" spans="3:19" s="16" customFormat="1" ht="38.25">
      <c r="C23" s="52" t="s">
        <v>35</v>
      </c>
      <c r="D23" s="115" t="s">
        <v>131</v>
      </c>
      <c r="E23" s="100" t="s">
        <v>20</v>
      </c>
      <c r="F23" s="34">
        <v>65</v>
      </c>
      <c r="G23" s="34">
        <v>11.97</v>
      </c>
      <c r="H23" s="34">
        <f t="shared" si="2"/>
        <v>778.0500000000001</v>
      </c>
      <c r="I23" s="60">
        <v>52</v>
      </c>
      <c r="J23" s="60"/>
      <c r="K23" s="61"/>
      <c r="L23" s="59"/>
      <c r="M23" s="59">
        <f t="shared" si="5"/>
        <v>0</v>
      </c>
      <c r="N23" s="62">
        <f t="shared" si="6"/>
        <v>0</v>
      </c>
      <c r="O23" s="60">
        <f t="shared" si="7"/>
        <v>52</v>
      </c>
      <c r="P23" s="60">
        <f t="shared" si="1"/>
        <v>0</v>
      </c>
      <c r="Q23" s="61">
        <f t="shared" si="4"/>
        <v>0.8</v>
      </c>
      <c r="S23" s="116">
        <v>0.8</v>
      </c>
    </row>
    <row r="24" spans="3:19" s="16" customFormat="1" ht="18" customHeight="1">
      <c r="C24" s="52" t="s">
        <v>58</v>
      </c>
      <c r="D24" s="115" t="s">
        <v>48</v>
      </c>
      <c r="E24" s="100" t="s">
        <v>52</v>
      </c>
      <c r="F24" s="34">
        <v>36</v>
      </c>
      <c r="G24" s="34">
        <v>177.54</v>
      </c>
      <c r="H24" s="34">
        <f t="shared" si="2"/>
        <v>6391.44</v>
      </c>
      <c r="I24" s="60">
        <v>0</v>
      </c>
      <c r="J24" s="60"/>
      <c r="K24" s="61"/>
      <c r="L24" s="59">
        <v>36</v>
      </c>
      <c r="M24" s="59">
        <f t="shared" si="5"/>
        <v>6391.44</v>
      </c>
      <c r="N24" s="62">
        <f t="shared" si="6"/>
        <v>1</v>
      </c>
      <c r="O24" s="60">
        <f t="shared" si="7"/>
        <v>36</v>
      </c>
      <c r="P24" s="60">
        <f t="shared" si="1"/>
        <v>6391.44</v>
      </c>
      <c r="Q24" s="61">
        <f t="shared" si="4"/>
        <v>1</v>
      </c>
      <c r="S24" s="116">
        <v>0.8</v>
      </c>
    </row>
    <row r="25" spans="3:19" s="16" customFormat="1" ht="38.25">
      <c r="C25" s="52" t="s">
        <v>59</v>
      </c>
      <c r="D25" s="115" t="s">
        <v>132</v>
      </c>
      <c r="E25" s="100" t="s">
        <v>52</v>
      </c>
      <c r="F25" s="34">
        <v>6</v>
      </c>
      <c r="G25" s="34">
        <v>455.48</v>
      </c>
      <c r="H25" s="34">
        <f t="shared" si="2"/>
        <v>2732.88</v>
      </c>
      <c r="I25" s="60">
        <v>4.800000000000001</v>
      </c>
      <c r="J25" s="60"/>
      <c r="K25" s="61"/>
      <c r="L25" s="59">
        <v>1.2</v>
      </c>
      <c r="M25" s="59">
        <f t="shared" si="5"/>
        <v>546.576</v>
      </c>
      <c r="N25" s="62">
        <f t="shared" si="6"/>
        <v>0.2</v>
      </c>
      <c r="O25" s="60">
        <f t="shared" si="7"/>
        <v>6.000000000000001</v>
      </c>
      <c r="P25" s="60">
        <f t="shared" si="1"/>
        <v>546.576</v>
      </c>
      <c r="Q25" s="61">
        <f t="shared" si="4"/>
        <v>1.0000000000000002</v>
      </c>
      <c r="S25" s="116">
        <v>0.8</v>
      </c>
    </row>
    <row r="26" spans="3:19" s="16" customFormat="1" ht="47.25" customHeight="1">
      <c r="C26" s="52" t="s">
        <v>60</v>
      </c>
      <c r="D26" s="115" t="s">
        <v>133</v>
      </c>
      <c r="E26" s="100" t="s">
        <v>52</v>
      </c>
      <c r="F26" s="34">
        <v>8</v>
      </c>
      <c r="G26" s="34">
        <v>455.48</v>
      </c>
      <c r="H26" s="34">
        <f t="shared" si="2"/>
        <v>3643.84</v>
      </c>
      <c r="I26" s="60">
        <v>6.4</v>
      </c>
      <c r="J26" s="60"/>
      <c r="K26" s="61"/>
      <c r="L26" s="59">
        <v>1.6</v>
      </c>
      <c r="M26" s="59">
        <f t="shared" si="5"/>
        <v>728.768</v>
      </c>
      <c r="N26" s="62">
        <f t="shared" si="6"/>
        <v>0.2</v>
      </c>
      <c r="O26" s="60">
        <f t="shared" si="7"/>
        <v>8</v>
      </c>
      <c r="P26" s="60">
        <f t="shared" si="1"/>
        <v>728.768</v>
      </c>
      <c r="Q26" s="61">
        <f t="shared" si="4"/>
        <v>1</v>
      </c>
      <c r="S26" s="116">
        <v>0.8</v>
      </c>
    </row>
    <row r="27" spans="3:19" s="16" customFormat="1" ht="47.25" customHeight="1">
      <c r="C27" s="52" t="s">
        <v>61</v>
      </c>
      <c r="D27" s="115" t="s">
        <v>134</v>
      </c>
      <c r="E27" s="100" t="s">
        <v>52</v>
      </c>
      <c r="F27" s="34">
        <v>16</v>
      </c>
      <c r="G27" s="34">
        <v>455.48</v>
      </c>
      <c r="H27" s="34">
        <f t="shared" si="2"/>
        <v>7287.68</v>
      </c>
      <c r="I27" s="60">
        <v>12.8</v>
      </c>
      <c r="J27" s="60"/>
      <c r="K27" s="61"/>
      <c r="L27" s="59">
        <v>3.2</v>
      </c>
      <c r="M27" s="59">
        <f t="shared" si="5"/>
        <v>1457.536</v>
      </c>
      <c r="N27" s="62">
        <f t="shared" si="6"/>
        <v>0.2</v>
      </c>
      <c r="O27" s="60">
        <f t="shared" si="7"/>
        <v>16</v>
      </c>
      <c r="P27" s="60">
        <f t="shared" si="1"/>
        <v>1457.536</v>
      </c>
      <c r="Q27" s="61">
        <f t="shared" si="4"/>
        <v>1</v>
      </c>
      <c r="S27" s="116">
        <v>0.8</v>
      </c>
    </row>
    <row r="28" spans="3:19" s="16" customFormat="1" ht="38.25">
      <c r="C28" s="52" t="s">
        <v>62</v>
      </c>
      <c r="D28" s="115" t="s">
        <v>135</v>
      </c>
      <c r="E28" s="100" t="s">
        <v>52</v>
      </c>
      <c r="F28" s="34">
        <v>16</v>
      </c>
      <c r="G28" s="34">
        <v>455.48</v>
      </c>
      <c r="H28" s="34">
        <f t="shared" si="2"/>
        <v>7287.68</v>
      </c>
      <c r="I28" s="60">
        <v>12.8</v>
      </c>
      <c r="J28" s="60"/>
      <c r="K28" s="61"/>
      <c r="L28" s="59">
        <v>3.2</v>
      </c>
      <c r="M28" s="59">
        <f t="shared" si="5"/>
        <v>1457.536</v>
      </c>
      <c r="N28" s="62">
        <f t="shared" si="6"/>
        <v>0.2</v>
      </c>
      <c r="O28" s="60">
        <f t="shared" si="7"/>
        <v>16</v>
      </c>
      <c r="P28" s="60">
        <f t="shared" si="1"/>
        <v>1457.536</v>
      </c>
      <c r="Q28" s="61">
        <f t="shared" si="4"/>
        <v>1</v>
      </c>
      <c r="S28" s="116">
        <v>0.8</v>
      </c>
    </row>
    <row r="29" spans="3:19" s="16" customFormat="1" ht="38.25">
      <c r="C29" s="52" t="s">
        <v>63</v>
      </c>
      <c r="D29" s="115" t="s">
        <v>136</v>
      </c>
      <c r="E29" s="100" t="s">
        <v>24</v>
      </c>
      <c r="F29" s="34">
        <v>32</v>
      </c>
      <c r="G29" s="34">
        <v>455.48</v>
      </c>
      <c r="H29" s="34">
        <f t="shared" si="2"/>
        <v>14575.36</v>
      </c>
      <c r="I29" s="60">
        <v>25.6</v>
      </c>
      <c r="J29" s="60"/>
      <c r="K29" s="61"/>
      <c r="L29" s="59">
        <v>6.4</v>
      </c>
      <c r="M29" s="59">
        <f t="shared" si="5"/>
        <v>2915.072</v>
      </c>
      <c r="N29" s="62">
        <f t="shared" si="6"/>
        <v>0.2</v>
      </c>
      <c r="O29" s="60">
        <f t="shared" si="7"/>
        <v>32</v>
      </c>
      <c r="P29" s="60">
        <f t="shared" si="1"/>
        <v>2915.072</v>
      </c>
      <c r="Q29" s="61">
        <f t="shared" si="4"/>
        <v>1</v>
      </c>
      <c r="S29" s="116">
        <v>0.8</v>
      </c>
    </row>
    <row r="30" spans="3:19" s="16" customFormat="1" ht="38.25">
      <c r="C30" s="52" t="s">
        <v>64</v>
      </c>
      <c r="D30" s="115" t="s">
        <v>137</v>
      </c>
      <c r="E30" s="100" t="s">
        <v>24</v>
      </c>
      <c r="F30" s="34">
        <v>20</v>
      </c>
      <c r="G30" s="34">
        <v>455.48</v>
      </c>
      <c r="H30" s="34">
        <f t="shared" si="2"/>
        <v>9109.6</v>
      </c>
      <c r="I30" s="60">
        <v>16</v>
      </c>
      <c r="J30" s="60"/>
      <c r="K30" s="61"/>
      <c r="L30" s="59">
        <v>4</v>
      </c>
      <c r="M30" s="59">
        <f t="shared" si="5"/>
        <v>1821.92</v>
      </c>
      <c r="N30" s="62">
        <f t="shared" si="6"/>
        <v>0.2</v>
      </c>
      <c r="O30" s="60">
        <f t="shared" si="7"/>
        <v>20</v>
      </c>
      <c r="P30" s="60">
        <f t="shared" si="1"/>
        <v>1821.92</v>
      </c>
      <c r="Q30" s="61">
        <f t="shared" si="4"/>
        <v>1</v>
      </c>
      <c r="S30" s="116">
        <v>0.8</v>
      </c>
    </row>
    <row r="31" spans="3:19" s="16" customFormat="1" ht="38.25">
      <c r="C31" s="52" t="s">
        <v>65</v>
      </c>
      <c r="D31" s="101" t="s">
        <v>138</v>
      </c>
      <c r="E31" s="100" t="s">
        <v>24</v>
      </c>
      <c r="F31" s="34">
        <v>20</v>
      </c>
      <c r="G31" s="34">
        <v>455.48</v>
      </c>
      <c r="H31" s="34">
        <f t="shared" si="2"/>
        <v>9109.6</v>
      </c>
      <c r="I31" s="60">
        <v>16</v>
      </c>
      <c r="J31" s="60"/>
      <c r="K31" s="61"/>
      <c r="L31" s="59">
        <v>4</v>
      </c>
      <c r="M31" s="59">
        <f t="shared" si="5"/>
        <v>1821.92</v>
      </c>
      <c r="N31" s="62">
        <f t="shared" si="6"/>
        <v>0.2</v>
      </c>
      <c r="O31" s="60">
        <f t="shared" si="7"/>
        <v>20</v>
      </c>
      <c r="P31" s="60">
        <f t="shared" si="1"/>
        <v>1821.92</v>
      </c>
      <c r="Q31" s="61">
        <f t="shared" si="4"/>
        <v>1</v>
      </c>
      <c r="S31" s="116">
        <v>0.8</v>
      </c>
    </row>
    <row r="32" spans="3:19" s="16" customFormat="1" ht="38.25">
      <c r="C32" s="52" t="s">
        <v>66</v>
      </c>
      <c r="D32" s="101" t="s">
        <v>139</v>
      </c>
      <c r="E32" s="100" t="s">
        <v>19</v>
      </c>
      <c r="F32" s="34">
        <v>20</v>
      </c>
      <c r="G32" s="34">
        <v>455.48</v>
      </c>
      <c r="H32" s="34">
        <f t="shared" si="2"/>
        <v>9109.6</v>
      </c>
      <c r="I32" s="60">
        <v>16</v>
      </c>
      <c r="J32" s="60"/>
      <c r="K32" s="61"/>
      <c r="L32" s="59">
        <v>4</v>
      </c>
      <c r="M32" s="59">
        <f t="shared" si="5"/>
        <v>1821.92</v>
      </c>
      <c r="N32" s="62">
        <f t="shared" si="6"/>
        <v>0.2</v>
      </c>
      <c r="O32" s="60">
        <f t="shared" si="7"/>
        <v>20</v>
      </c>
      <c r="P32" s="60">
        <f t="shared" si="1"/>
        <v>1821.92</v>
      </c>
      <c r="Q32" s="61">
        <f t="shared" si="4"/>
        <v>1</v>
      </c>
      <c r="S32" s="116">
        <v>0.8</v>
      </c>
    </row>
    <row r="33" spans="3:19" s="16" customFormat="1" ht="38.25">
      <c r="C33" s="52" t="s">
        <v>67</v>
      </c>
      <c r="D33" s="101" t="s">
        <v>140</v>
      </c>
      <c r="E33" s="100" t="s">
        <v>19</v>
      </c>
      <c r="F33" s="34">
        <v>24</v>
      </c>
      <c r="G33" s="34">
        <v>312.22</v>
      </c>
      <c r="H33" s="34">
        <f t="shared" si="2"/>
        <v>7493.280000000001</v>
      </c>
      <c r="I33" s="60">
        <v>19.200000000000003</v>
      </c>
      <c r="J33" s="60"/>
      <c r="K33" s="61"/>
      <c r="L33" s="59">
        <v>4.8</v>
      </c>
      <c r="M33" s="59">
        <f t="shared" si="5"/>
        <v>1498.6560000000002</v>
      </c>
      <c r="N33" s="62">
        <f t="shared" si="6"/>
        <v>0.2</v>
      </c>
      <c r="O33" s="60">
        <f t="shared" si="7"/>
        <v>24.000000000000004</v>
      </c>
      <c r="P33" s="60">
        <f t="shared" si="1"/>
        <v>1498.6560000000002</v>
      </c>
      <c r="Q33" s="61">
        <f t="shared" si="4"/>
        <v>1.0000000000000002</v>
      </c>
      <c r="S33" s="116">
        <v>0.8</v>
      </c>
    </row>
    <row r="34" spans="3:19" s="16" customFormat="1" ht="38.25">
      <c r="C34" s="52" t="s">
        <v>68</v>
      </c>
      <c r="D34" s="102" t="s">
        <v>141</v>
      </c>
      <c r="E34" s="100" t="s">
        <v>19</v>
      </c>
      <c r="F34" s="34">
        <v>100</v>
      </c>
      <c r="G34" s="34">
        <v>24.31</v>
      </c>
      <c r="H34" s="34">
        <f t="shared" si="2"/>
        <v>2431</v>
      </c>
      <c r="I34" s="60">
        <v>80</v>
      </c>
      <c r="J34" s="60"/>
      <c r="K34" s="61"/>
      <c r="L34" s="59">
        <v>20</v>
      </c>
      <c r="M34" s="59">
        <f t="shared" si="5"/>
        <v>486.2</v>
      </c>
      <c r="N34" s="62">
        <f t="shared" si="6"/>
        <v>0.19999999999999998</v>
      </c>
      <c r="O34" s="60">
        <f t="shared" si="7"/>
        <v>100</v>
      </c>
      <c r="P34" s="60">
        <f aca="true" t="shared" si="8" ref="P34:P97">M34+J34</f>
        <v>486.2</v>
      </c>
      <c r="Q34" s="61">
        <f t="shared" si="4"/>
        <v>1</v>
      </c>
      <c r="S34" s="116">
        <v>0.8</v>
      </c>
    </row>
    <row r="35" spans="3:19" s="16" customFormat="1" ht="25.5">
      <c r="C35" s="52" t="s">
        <v>69</v>
      </c>
      <c r="D35" s="102" t="s">
        <v>49</v>
      </c>
      <c r="E35" s="100" t="s">
        <v>52</v>
      </c>
      <c r="F35" s="34">
        <v>100</v>
      </c>
      <c r="G35" s="34">
        <v>144.49</v>
      </c>
      <c r="H35" s="34">
        <f t="shared" si="2"/>
        <v>14449</v>
      </c>
      <c r="I35" s="60">
        <v>80</v>
      </c>
      <c r="J35" s="60"/>
      <c r="K35" s="61"/>
      <c r="L35" s="59">
        <v>20</v>
      </c>
      <c r="M35" s="59">
        <f t="shared" si="5"/>
        <v>2889.8</v>
      </c>
      <c r="N35" s="62">
        <f t="shared" si="6"/>
        <v>0.2</v>
      </c>
      <c r="O35" s="60">
        <f t="shared" si="7"/>
        <v>100</v>
      </c>
      <c r="P35" s="60">
        <f t="shared" si="8"/>
        <v>2889.8</v>
      </c>
      <c r="Q35" s="61">
        <f t="shared" si="4"/>
        <v>1</v>
      </c>
      <c r="S35" s="116">
        <v>0.8</v>
      </c>
    </row>
    <row r="36" spans="3:19" s="16" customFormat="1" ht="38.25">
      <c r="C36" s="52" t="s">
        <v>70</v>
      </c>
      <c r="D36" s="102" t="s">
        <v>142</v>
      </c>
      <c r="E36" s="100" t="s">
        <v>19</v>
      </c>
      <c r="F36" s="34">
        <v>100</v>
      </c>
      <c r="G36" s="34">
        <v>189.52</v>
      </c>
      <c r="H36" s="34">
        <f t="shared" si="2"/>
        <v>18952</v>
      </c>
      <c r="I36" s="60">
        <v>80</v>
      </c>
      <c r="J36" s="60"/>
      <c r="K36" s="61"/>
      <c r="L36" s="59">
        <v>20</v>
      </c>
      <c r="M36" s="59">
        <f t="shared" si="5"/>
        <v>3790.4</v>
      </c>
      <c r="N36" s="62">
        <f t="shared" si="6"/>
        <v>0.2</v>
      </c>
      <c r="O36" s="60">
        <f t="shared" si="7"/>
        <v>100</v>
      </c>
      <c r="P36" s="60">
        <f t="shared" si="8"/>
        <v>3790.4</v>
      </c>
      <c r="Q36" s="61">
        <f t="shared" si="4"/>
        <v>1</v>
      </c>
      <c r="S36" s="116">
        <v>0.8</v>
      </c>
    </row>
    <row r="37" spans="3:19" s="16" customFormat="1" ht="39.75" customHeight="1">
      <c r="C37" s="52" t="s">
        <v>71</v>
      </c>
      <c r="D37" s="102" t="s">
        <v>143</v>
      </c>
      <c r="E37" s="100" t="s">
        <v>19</v>
      </c>
      <c r="F37" s="34">
        <v>1</v>
      </c>
      <c r="G37" s="34">
        <v>1385.26</v>
      </c>
      <c r="H37" s="34">
        <f t="shared" si="2"/>
        <v>1385.26</v>
      </c>
      <c r="I37" s="60">
        <v>0.8</v>
      </c>
      <c r="J37" s="60"/>
      <c r="K37" s="61"/>
      <c r="L37" s="59">
        <v>0.2</v>
      </c>
      <c r="M37" s="59">
        <f t="shared" si="5"/>
        <v>277.052</v>
      </c>
      <c r="N37" s="62">
        <f t="shared" si="6"/>
        <v>0.2</v>
      </c>
      <c r="O37" s="60">
        <f t="shared" si="7"/>
        <v>1</v>
      </c>
      <c r="P37" s="60">
        <f t="shared" si="8"/>
        <v>277.052</v>
      </c>
      <c r="Q37" s="61">
        <f t="shared" si="4"/>
        <v>1</v>
      </c>
      <c r="S37" s="116">
        <v>0.8</v>
      </c>
    </row>
    <row r="38" spans="3:19" s="16" customFormat="1" ht="38.25">
      <c r="C38" s="52" t="s">
        <v>72</v>
      </c>
      <c r="D38" s="102" t="s">
        <v>144</v>
      </c>
      <c r="E38" s="100" t="s">
        <v>19</v>
      </c>
      <c r="F38" s="34">
        <v>1</v>
      </c>
      <c r="G38" s="34">
        <v>15585.72</v>
      </c>
      <c r="H38" s="34">
        <f t="shared" si="2"/>
        <v>15585.72</v>
      </c>
      <c r="I38" s="60">
        <v>0.8</v>
      </c>
      <c r="J38" s="60"/>
      <c r="K38" s="61"/>
      <c r="L38" s="59">
        <v>0.2</v>
      </c>
      <c r="M38" s="59">
        <f t="shared" si="5"/>
        <v>3117.1440000000002</v>
      </c>
      <c r="N38" s="62">
        <f t="shared" si="6"/>
        <v>0.2</v>
      </c>
      <c r="O38" s="60">
        <f t="shared" si="7"/>
        <v>1</v>
      </c>
      <c r="P38" s="60">
        <f t="shared" si="8"/>
        <v>3117.1440000000002</v>
      </c>
      <c r="Q38" s="61">
        <f t="shared" si="4"/>
        <v>1</v>
      </c>
      <c r="S38" s="116">
        <v>0.8</v>
      </c>
    </row>
    <row r="39" spans="3:19" s="16" customFormat="1" ht="38.25">
      <c r="C39" s="52" t="s">
        <v>73</v>
      </c>
      <c r="D39" s="102" t="s">
        <v>145</v>
      </c>
      <c r="E39" s="100" t="s">
        <v>19</v>
      </c>
      <c r="F39" s="34">
        <v>40</v>
      </c>
      <c r="G39" s="34">
        <v>217.68</v>
      </c>
      <c r="H39" s="34">
        <f t="shared" si="2"/>
        <v>8707.2</v>
      </c>
      <c r="I39" s="60">
        <v>32</v>
      </c>
      <c r="J39" s="60"/>
      <c r="K39" s="61"/>
      <c r="L39" s="59">
        <v>8</v>
      </c>
      <c r="M39" s="59">
        <f t="shared" si="5"/>
        <v>1741.44</v>
      </c>
      <c r="N39" s="62">
        <f t="shared" si="6"/>
        <v>0.19999999999999998</v>
      </c>
      <c r="O39" s="60">
        <f t="shared" si="7"/>
        <v>40</v>
      </c>
      <c r="P39" s="60">
        <f t="shared" si="8"/>
        <v>1741.44</v>
      </c>
      <c r="Q39" s="61">
        <f t="shared" si="4"/>
        <v>1</v>
      </c>
      <c r="S39" s="116">
        <v>0.8</v>
      </c>
    </row>
    <row r="40" spans="3:19" s="16" customFormat="1" ht="38.25">
      <c r="C40" s="52" t="s">
        <v>74</v>
      </c>
      <c r="D40" s="103" t="s">
        <v>146</v>
      </c>
      <c r="E40" s="100" t="s">
        <v>19</v>
      </c>
      <c r="F40" s="34">
        <v>20</v>
      </c>
      <c r="G40" s="34">
        <v>217.68</v>
      </c>
      <c r="H40" s="34">
        <f t="shared" si="2"/>
        <v>4353.6</v>
      </c>
      <c r="I40" s="60">
        <v>16</v>
      </c>
      <c r="J40" s="60"/>
      <c r="K40" s="61"/>
      <c r="L40" s="59">
        <v>4</v>
      </c>
      <c r="M40" s="59">
        <f t="shared" si="5"/>
        <v>870.72</v>
      </c>
      <c r="N40" s="62">
        <f t="shared" si="6"/>
        <v>0.19999999999999998</v>
      </c>
      <c r="O40" s="60">
        <f t="shared" si="7"/>
        <v>20</v>
      </c>
      <c r="P40" s="60">
        <f t="shared" si="8"/>
        <v>870.72</v>
      </c>
      <c r="Q40" s="61">
        <f t="shared" si="4"/>
        <v>1</v>
      </c>
      <c r="S40" s="116">
        <v>0.8</v>
      </c>
    </row>
    <row r="41" spans="3:19" s="16" customFormat="1" ht="12.75">
      <c r="C41" s="52" t="s">
        <v>75</v>
      </c>
      <c r="D41" s="103" t="s">
        <v>147</v>
      </c>
      <c r="E41" s="100" t="s">
        <v>19</v>
      </c>
      <c r="F41" s="34">
        <v>50</v>
      </c>
      <c r="G41" s="34">
        <v>36.09</v>
      </c>
      <c r="H41" s="34">
        <f t="shared" si="2"/>
        <v>1804.5000000000002</v>
      </c>
      <c r="I41" s="60">
        <v>40</v>
      </c>
      <c r="J41" s="60"/>
      <c r="K41" s="61"/>
      <c r="L41" s="59">
        <v>10</v>
      </c>
      <c r="M41" s="59">
        <f t="shared" si="5"/>
        <v>360.90000000000003</v>
      </c>
      <c r="N41" s="62">
        <f t="shared" si="6"/>
        <v>0.19999999999999998</v>
      </c>
      <c r="O41" s="60">
        <f t="shared" si="7"/>
        <v>50</v>
      </c>
      <c r="P41" s="60">
        <f t="shared" si="8"/>
        <v>360.90000000000003</v>
      </c>
      <c r="Q41" s="61">
        <f t="shared" si="4"/>
        <v>1</v>
      </c>
      <c r="S41" s="116">
        <v>0.8</v>
      </c>
    </row>
    <row r="42" spans="3:19" s="16" customFormat="1" ht="12.75">
      <c r="C42" s="52" t="s">
        <v>76</v>
      </c>
      <c r="D42" s="103" t="s">
        <v>50</v>
      </c>
      <c r="E42" s="100" t="s">
        <v>148</v>
      </c>
      <c r="F42" s="34">
        <v>1</v>
      </c>
      <c r="G42" s="34">
        <v>3926.82</v>
      </c>
      <c r="H42" s="34">
        <f t="shared" si="2"/>
        <v>3926.82</v>
      </c>
      <c r="I42" s="60">
        <v>0</v>
      </c>
      <c r="J42" s="60"/>
      <c r="K42" s="61"/>
      <c r="L42" s="59"/>
      <c r="M42" s="59">
        <f t="shared" si="5"/>
        <v>0</v>
      </c>
      <c r="N42" s="62">
        <f t="shared" si="6"/>
        <v>0</v>
      </c>
      <c r="O42" s="60">
        <f t="shared" si="7"/>
        <v>0</v>
      </c>
      <c r="P42" s="60">
        <f t="shared" si="8"/>
        <v>0</v>
      </c>
      <c r="Q42" s="61">
        <f t="shared" si="4"/>
        <v>0</v>
      </c>
      <c r="S42" s="116">
        <v>0.8</v>
      </c>
    </row>
    <row r="43" spans="3:19" s="16" customFormat="1" ht="12.75">
      <c r="C43" s="52" t="s">
        <v>77</v>
      </c>
      <c r="D43" s="103" t="s">
        <v>51</v>
      </c>
      <c r="E43" s="100" t="s">
        <v>52</v>
      </c>
      <c r="F43" s="34">
        <v>10</v>
      </c>
      <c r="G43" s="34">
        <v>125.94</v>
      </c>
      <c r="H43" s="34">
        <f t="shared" si="2"/>
        <v>1259.4</v>
      </c>
      <c r="I43" s="60">
        <v>0</v>
      </c>
      <c r="J43" s="60"/>
      <c r="K43" s="61"/>
      <c r="L43" s="59"/>
      <c r="M43" s="59">
        <f t="shared" si="5"/>
        <v>0</v>
      </c>
      <c r="N43" s="62">
        <f t="shared" si="6"/>
        <v>0</v>
      </c>
      <c r="O43" s="60">
        <f t="shared" si="7"/>
        <v>0</v>
      </c>
      <c r="P43" s="60">
        <f t="shared" si="8"/>
        <v>0</v>
      </c>
      <c r="Q43" s="61">
        <f t="shared" si="4"/>
        <v>0</v>
      </c>
      <c r="S43" s="116">
        <v>0.8</v>
      </c>
    </row>
    <row r="44" spans="3:19" s="16" customFormat="1" ht="12.75">
      <c r="C44" s="53"/>
      <c r="D44" s="105" t="s">
        <v>53</v>
      </c>
      <c r="E44" s="100"/>
      <c r="F44" s="34"/>
      <c r="G44" s="34">
        <v>0</v>
      </c>
      <c r="H44" s="34">
        <f t="shared" si="2"/>
        <v>0</v>
      </c>
      <c r="I44" s="60">
        <v>0</v>
      </c>
      <c r="J44" s="60"/>
      <c r="K44" s="61"/>
      <c r="L44" s="59"/>
      <c r="M44" s="59">
        <f t="shared" si="3"/>
        <v>0</v>
      </c>
      <c r="N44" s="62">
        <f t="shared" si="0"/>
        <v>0</v>
      </c>
      <c r="O44" s="60">
        <f aca="true" t="shared" si="9" ref="O44:O125">L44+I44</f>
        <v>0</v>
      </c>
      <c r="P44" s="60">
        <f t="shared" si="8"/>
        <v>0</v>
      </c>
      <c r="Q44" s="61"/>
      <c r="S44" s="15"/>
    </row>
    <row r="45" spans="3:19" s="16" customFormat="1" ht="12.75">
      <c r="C45" s="107" t="s">
        <v>78</v>
      </c>
      <c r="D45" s="101" t="s">
        <v>149</v>
      </c>
      <c r="E45" s="100" t="s">
        <v>20</v>
      </c>
      <c r="F45" s="34">
        <v>20</v>
      </c>
      <c r="G45" s="34">
        <v>430.11</v>
      </c>
      <c r="H45" s="34">
        <f>F45*G45</f>
        <v>8602.2</v>
      </c>
      <c r="I45" s="60">
        <v>10</v>
      </c>
      <c r="J45" s="60"/>
      <c r="K45" s="61"/>
      <c r="L45" s="59">
        <v>10</v>
      </c>
      <c r="M45" s="59">
        <f t="shared" si="3"/>
        <v>4301.1</v>
      </c>
      <c r="N45" s="62">
        <f t="shared" si="0"/>
        <v>0.5</v>
      </c>
      <c r="O45" s="60">
        <f t="shared" si="9"/>
        <v>20</v>
      </c>
      <c r="P45" s="60">
        <f t="shared" si="8"/>
        <v>4301.1</v>
      </c>
      <c r="Q45" s="61">
        <f t="shared" si="4"/>
        <v>1</v>
      </c>
      <c r="S45" s="116">
        <v>0.5</v>
      </c>
    </row>
    <row r="46" spans="3:19" s="16" customFormat="1" ht="28.5" customHeight="1">
      <c r="C46" s="107" t="s">
        <v>79</v>
      </c>
      <c r="D46" s="101" t="s">
        <v>150</v>
      </c>
      <c r="E46" s="100" t="s">
        <v>19</v>
      </c>
      <c r="F46" s="34">
        <v>107.28</v>
      </c>
      <c r="G46" s="34">
        <v>40.72</v>
      </c>
      <c r="H46" s="34">
        <f aca="true" t="shared" si="10" ref="H46:H53">F46*G46</f>
        <v>4368.4416</v>
      </c>
      <c r="I46" s="60">
        <v>53.64</v>
      </c>
      <c r="J46" s="60"/>
      <c r="K46" s="61"/>
      <c r="L46" s="59">
        <v>53.64</v>
      </c>
      <c r="M46" s="59">
        <f t="shared" si="3"/>
        <v>2184.2208</v>
      </c>
      <c r="N46" s="62">
        <f t="shared" si="0"/>
        <v>0.5</v>
      </c>
      <c r="O46" s="60">
        <f t="shared" si="9"/>
        <v>107.28</v>
      </c>
      <c r="P46" s="60">
        <f t="shared" si="8"/>
        <v>2184.2208</v>
      </c>
      <c r="Q46" s="61">
        <f t="shared" si="4"/>
        <v>1</v>
      </c>
      <c r="S46" s="116">
        <v>0.5</v>
      </c>
    </row>
    <row r="47" spans="3:19" s="16" customFormat="1" ht="25.5">
      <c r="C47" s="107" t="s">
        <v>153</v>
      </c>
      <c r="D47" s="101" t="s">
        <v>151</v>
      </c>
      <c r="E47" s="100" t="s">
        <v>30</v>
      </c>
      <c r="F47" s="34">
        <v>2700</v>
      </c>
      <c r="G47" s="34">
        <v>5.41</v>
      </c>
      <c r="H47" s="34">
        <f t="shared" si="10"/>
        <v>14607</v>
      </c>
      <c r="I47" s="60">
        <v>1350</v>
      </c>
      <c r="J47" s="60"/>
      <c r="K47" s="61"/>
      <c r="L47" s="59">
        <v>1350</v>
      </c>
      <c r="M47" s="59">
        <f t="shared" si="3"/>
        <v>7303.5</v>
      </c>
      <c r="N47" s="62">
        <f t="shared" si="0"/>
        <v>0.5</v>
      </c>
      <c r="O47" s="60">
        <f t="shared" si="9"/>
        <v>2700</v>
      </c>
      <c r="P47" s="60">
        <f t="shared" si="8"/>
        <v>7303.5</v>
      </c>
      <c r="Q47" s="61">
        <f t="shared" si="4"/>
        <v>1</v>
      </c>
      <c r="S47" s="116">
        <v>0.5</v>
      </c>
    </row>
    <row r="48" spans="3:19" s="16" customFormat="1" ht="12.75">
      <c r="C48" s="53"/>
      <c r="D48" s="105" t="s">
        <v>152</v>
      </c>
      <c r="E48" s="100"/>
      <c r="F48" s="34"/>
      <c r="G48" s="34"/>
      <c r="H48" s="34"/>
      <c r="I48" s="60"/>
      <c r="J48" s="60"/>
      <c r="K48" s="61"/>
      <c r="L48" s="59"/>
      <c r="M48" s="59"/>
      <c r="N48" s="62"/>
      <c r="O48" s="60"/>
      <c r="P48" s="60">
        <f t="shared" si="8"/>
        <v>0</v>
      </c>
      <c r="Q48" s="61"/>
      <c r="S48" s="15"/>
    </row>
    <row r="49" spans="3:19" s="16" customFormat="1" ht="25.5">
      <c r="C49" s="107" t="s">
        <v>154</v>
      </c>
      <c r="D49" s="101" t="s">
        <v>54</v>
      </c>
      <c r="E49" s="100" t="s">
        <v>80</v>
      </c>
      <c r="F49" s="34">
        <v>160</v>
      </c>
      <c r="G49" s="34">
        <v>182.74</v>
      </c>
      <c r="H49" s="34">
        <f t="shared" si="10"/>
        <v>29238.4</v>
      </c>
      <c r="I49" s="60">
        <v>80</v>
      </c>
      <c r="J49" s="60"/>
      <c r="K49" s="61"/>
      <c r="L49" s="59"/>
      <c r="M49" s="59">
        <f>L49*G49</f>
        <v>0</v>
      </c>
      <c r="N49" s="62">
        <f>IF(L49&gt;0,M49/(F49*G49),L49)</f>
        <v>0</v>
      </c>
      <c r="O49" s="60">
        <f>L49+I49</f>
        <v>80</v>
      </c>
      <c r="P49" s="60">
        <f t="shared" si="8"/>
        <v>0</v>
      </c>
      <c r="Q49" s="61">
        <f t="shared" si="4"/>
        <v>0.5</v>
      </c>
      <c r="S49" s="15"/>
    </row>
    <row r="50" spans="3:19" s="16" customFormat="1" ht="12.75">
      <c r="C50" s="107" t="s">
        <v>155</v>
      </c>
      <c r="D50" s="101" t="s">
        <v>55</v>
      </c>
      <c r="E50" s="100" t="s">
        <v>80</v>
      </c>
      <c r="F50" s="34">
        <v>16</v>
      </c>
      <c r="G50" s="34">
        <v>118.75</v>
      </c>
      <c r="H50" s="34">
        <f t="shared" si="10"/>
        <v>1900</v>
      </c>
      <c r="I50" s="60">
        <v>8</v>
      </c>
      <c r="J50" s="60"/>
      <c r="K50" s="61"/>
      <c r="L50" s="59"/>
      <c r="M50" s="59">
        <f>L50*G50</f>
        <v>0</v>
      </c>
      <c r="N50" s="62">
        <f>IF(L50&gt;0,M50/(F50*G50),L50)</f>
        <v>0</v>
      </c>
      <c r="O50" s="60">
        <f>L50+I50</f>
        <v>8</v>
      </c>
      <c r="P50" s="60">
        <f t="shared" si="8"/>
        <v>0</v>
      </c>
      <c r="Q50" s="61">
        <f t="shared" si="4"/>
        <v>0.5</v>
      </c>
      <c r="S50" s="15"/>
    </row>
    <row r="51" spans="3:19" s="16" customFormat="1" ht="12.75">
      <c r="C51" s="107" t="s">
        <v>156</v>
      </c>
      <c r="D51" s="101" t="s">
        <v>56</v>
      </c>
      <c r="E51" s="100" t="s">
        <v>80</v>
      </c>
      <c r="F51" s="34">
        <v>24</v>
      </c>
      <c r="G51" s="34">
        <v>139</v>
      </c>
      <c r="H51" s="34">
        <f t="shared" si="10"/>
        <v>3336</v>
      </c>
      <c r="I51" s="60">
        <v>12</v>
      </c>
      <c r="J51" s="60"/>
      <c r="K51" s="61"/>
      <c r="L51" s="59"/>
      <c r="M51" s="59">
        <f>L51*G51</f>
        <v>0</v>
      </c>
      <c r="N51" s="62">
        <f>IF(L51&gt;0,M51/(F51*G51),L51)</f>
        <v>0</v>
      </c>
      <c r="O51" s="60">
        <f>L51+I51</f>
        <v>12</v>
      </c>
      <c r="P51" s="60">
        <f t="shared" si="8"/>
        <v>0</v>
      </c>
      <c r="Q51" s="61">
        <f t="shared" si="4"/>
        <v>0.5</v>
      </c>
      <c r="S51" s="15"/>
    </row>
    <row r="52" spans="3:19" s="16" customFormat="1" ht="25.5">
      <c r="C52" s="107" t="s">
        <v>157</v>
      </c>
      <c r="D52" s="101" t="s">
        <v>159</v>
      </c>
      <c r="E52" s="100" t="s">
        <v>80</v>
      </c>
      <c r="F52" s="34">
        <v>16</v>
      </c>
      <c r="G52" s="34">
        <v>118.28</v>
      </c>
      <c r="H52" s="34">
        <f t="shared" si="10"/>
        <v>1892.48</v>
      </c>
      <c r="I52" s="60">
        <v>8</v>
      </c>
      <c r="J52" s="60"/>
      <c r="K52" s="61"/>
      <c r="L52" s="59"/>
      <c r="M52" s="59">
        <f>L52*G52</f>
        <v>0</v>
      </c>
      <c r="N52" s="62">
        <f>IF(L52&gt;0,M52/(F52*G52),L52)</f>
        <v>0</v>
      </c>
      <c r="O52" s="60">
        <f>L52+I52</f>
        <v>8</v>
      </c>
      <c r="P52" s="60">
        <f t="shared" si="8"/>
        <v>0</v>
      </c>
      <c r="Q52" s="61">
        <f t="shared" si="4"/>
        <v>0.5</v>
      </c>
      <c r="S52" s="15"/>
    </row>
    <row r="53" spans="3:19" s="16" customFormat="1" ht="12.75">
      <c r="C53" s="107" t="s">
        <v>158</v>
      </c>
      <c r="D53" s="101" t="s">
        <v>160</v>
      </c>
      <c r="E53" s="100" t="s">
        <v>161</v>
      </c>
      <c r="F53" s="34">
        <v>12</v>
      </c>
      <c r="G53" s="34">
        <v>966.31</v>
      </c>
      <c r="H53" s="34">
        <f t="shared" si="10"/>
        <v>11595.72</v>
      </c>
      <c r="I53" s="60">
        <v>0</v>
      </c>
      <c r="J53" s="60"/>
      <c r="K53" s="61"/>
      <c r="L53" s="59">
        <v>1</v>
      </c>
      <c r="M53" s="59">
        <f>L53*G53</f>
        <v>966.31</v>
      </c>
      <c r="N53" s="62">
        <f>IF(L53&gt;0,M53/(F53*G53),L53)</f>
        <v>0.08333333333333333</v>
      </c>
      <c r="O53" s="60">
        <f>L53+I53</f>
        <v>1</v>
      </c>
      <c r="P53" s="60">
        <f t="shared" si="8"/>
        <v>966.31</v>
      </c>
      <c r="Q53" s="61">
        <f t="shared" si="4"/>
        <v>0.08333333333333333</v>
      </c>
      <c r="S53" s="15"/>
    </row>
    <row r="54" spans="3:19" s="16" customFormat="1" ht="12.75">
      <c r="C54" s="107"/>
      <c r="D54" s="101"/>
      <c r="E54" s="100"/>
      <c r="F54" s="34"/>
      <c r="G54" s="121" t="s">
        <v>400</v>
      </c>
      <c r="H54" s="121">
        <f>SUM(H20:H53)</f>
        <v>239887.15160000004</v>
      </c>
      <c r="I54" s="60"/>
      <c r="J54" s="60"/>
      <c r="K54" s="61"/>
      <c r="L54" s="59"/>
      <c r="M54" s="59"/>
      <c r="N54" s="62"/>
      <c r="O54" s="60"/>
      <c r="P54" s="60">
        <f t="shared" si="8"/>
        <v>0</v>
      </c>
      <c r="Q54" s="61"/>
      <c r="S54" s="15"/>
    </row>
    <row r="55" spans="3:19" s="16" customFormat="1" ht="12.75">
      <c r="C55" s="53" t="s">
        <v>81</v>
      </c>
      <c r="D55" s="105" t="s">
        <v>162</v>
      </c>
      <c r="E55" s="100"/>
      <c r="F55" s="34"/>
      <c r="G55" s="34"/>
      <c r="H55" s="34"/>
      <c r="I55" s="60"/>
      <c r="J55" s="60"/>
      <c r="K55" s="61"/>
      <c r="L55" s="59"/>
      <c r="M55" s="59"/>
      <c r="N55" s="62"/>
      <c r="O55" s="60"/>
      <c r="P55" s="60">
        <f t="shared" si="8"/>
        <v>0</v>
      </c>
      <c r="Q55" s="61"/>
      <c r="S55" s="15"/>
    </row>
    <row r="56" spans="3:19" s="16" customFormat="1" ht="12.75">
      <c r="C56" s="107" t="s">
        <v>29</v>
      </c>
      <c r="D56" s="101" t="s">
        <v>163</v>
      </c>
      <c r="E56" s="100" t="s">
        <v>161</v>
      </c>
      <c r="F56" s="34">
        <v>11</v>
      </c>
      <c r="G56" s="34">
        <v>17233.63</v>
      </c>
      <c r="H56" s="34">
        <f>F56*G56</f>
        <v>189569.93000000002</v>
      </c>
      <c r="I56" s="60">
        <v>1</v>
      </c>
      <c r="J56" s="60"/>
      <c r="K56" s="61"/>
      <c r="L56" s="59">
        <v>1</v>
      </c>
      <c r="M56" s="59">
        <f>L56*G56</f>
        <v>17233.63</v>
      </c>
      <c r="N56" s="62">
        <f>IF(L56&gt;0,M56/(F56*G56),L56)</f>
        <v>0.0909090909090909</v>
      </c>
      <c r="O56" s="60">
        <f>L56+I56</f>
        <v>2</v>
      </c>
      <c r="P56" s="60">
        <f t="shared" si="8"/>
        <v>17233.63</v>
      </c>
      <c r="Q56" s="61">
        <f t="shared" si="4"/>
        <v>0.18181818181818182</v>
      </c>
      <c r="S56" s="15"/>
    </row>
    <row r="57" spans="3:19" s="16" customFormat="1" ht="12.75">
      <c r="C57" s="107" t="s">
        <v>82</v>
      </c>
      <c r="D57" s="101" t="s">
        <v>164</v>
      </c>
      <c r="E57" s="100" t="s">
        <v>161</v>
      </c>
      <c r="F57" s="34">
        <v>10</v>
      </c>
      <c r="G57" s="34">
        <v>13257.09</v>
      </c>
      <c r="H57" s="34">
        <f>F57*G57</f>
        <v>132570.9</v>
      </c>
      <c r="I57" s="60">
        <v>1</v>
      </c>
      <c r="J57" s="60"/>
      <c r="K57" s="61"/>
      <c r="L57" s="59">
        <v>1</v>
      </c>
      <c r="M57" s="59">
        <f>L57*G57</f>
        <v>13257.09</v>
      </c>
      <c r="N57" s="62">
        <f>IF(L57&gt;0,M57/(F57*G57),L57)</f>
        <v>0.1</v>
      </c>
      <c r="O57" s="60">
        <f>L57+I57</f>
        <v>2</v>
      </c>
      <c r="P57" s="60">
        <f t="shared" si="8"/>
        <v>13257.09</v>
      </c>
      <c r="Q57" s="61">
        <f t="shared" si="4"/>
        <v>0.2</v>
      </c>
      <c r="S57" s="15"/>
    </row>
    <row r="58" spans="3:19" s="16" customFormat="1" ht="12.75">
      <c r="C58" s="107"/>
      <c r="D58" s="101"/>
      <c r="E58" s="100"/>
      <c r="F58" s="34"/>
      <c r="G58" s="121" t="s">
        <v>401</v>
      </c>
      <c r="H58" s="121">
        <f>SUM(H56:H57)</f>
        <v>322140.83</v>
      </c>
      <c r="I58" s="60">
        <v>0</v>
      </c>
      <c r="J58" s="60"/>
      <c r="K58" s="61"/>
      <c r="L58" s="59"/>
      <c r="M58" s="59"/>
      <c r="N58" s="62">
        <f t="shared" si="0"/>
        <v>0</v>
      </c>
      <c r="O58" s="60">
        <f t="shared" si="9"/>
        <v>0</v>
      </c>
      <c r="P58" s="60">
        <f t="shared" si="8"/>
        <v>0</v>
      </c>
      <c r="Q58" s="61"/>
      <c r="S58" s="15"/>
    </row>
    <row r="59" spans="3:19" s="16" customFormat="1" ht="15">
      <c r="C59" s="99" t="s">
        <v>83</v>
      </c>
      <c r="D59" s="106" t="s">
        <v>57</v>
      </c>
      <c r="E59" s="100"/>
      <c r="F59" s="34"/>
      <c r="G59" s="34"/>
      <c r="H59" s="34">
        <f t="shared" si="2"/>
        <v>0</v>
      </c>
      <c r="I59" s="60">
        <v>0</v>
      </c>
      <c r="J59" s="60"/>
      <c r="K59" s="61"/>
      <c r="L59" s="59"/>
      <c r="M59" s="59">
        <f t="shared" si="3"/>
        <v>0</v>
      </c>
      <c r="N59" s="62">
        <f t="shared" si="0"/>
        <v>0</v>
      </c>
      <c r="O59" s="60">
        <f t="shared" si="9"/>
        <v>0</v>
      </c>
      <c r="P59" s="60">
        <f t="shared" si="8"/>
        <v>0</v>
      </c>
      <c r="Q59" s="61"/>
      <c r="S59" s="15"/>
    </row>
    <row r="60" spans="3:19" s="16" customFormat="1" ht="25.5">
      <c r="C60" s="107" t="s">
        <v>25</v>
      </c>
      <c r="D60" s="104" t="s">
        <v>178</v>
      </c>
      <c r="E60" s="100" t="s">
        <v>19</v>
      </c>
      <c r="F60" s="34">
        <v>217590.516</v>
      </c>
      <c r="G60" s="34">
        <v>0.26</v>
      </c>
      <c r="H60" s="34">
        <f>F60*G60</f>
        <v>56573.53416</v>
      </c>
      <c r="I60" s="60">
        <v>40748.657697999995</v>
      </c>
      <c r="J60" s="60"/>
      <c r="K60" s="61"/>
      <c r="L60" s="59">
        <f>Limpeza!I15</f>
        <v>27630.399999999998</v>
      </c>
      <c r="M60" s="59">
        <f t="shared" si="3"/>
        <v>7183.9039999999995</v>
      </c>
      <c r="N60" s="62">
        <f t="shared" si="0"/>
        <v>0.12698347569523663</v>
      </c>
      <c r="O60" s="60">
        <f t="shared" si="9"/>
        <v>68379.05769799999</v>
      </c>
      <c r="P60" s="60">
        <f t="shared" si="8"/>
        <v>7183.9039999999995</v>
      </c>
      <c r="Q60" s="61">
        <f t="shared" si="4"/>
        <v>0.3142556897930238</v>
      </c>
      <c r="S60" s="15"/>
    </row>
    <row r="61" spans="3:19" s="16" customFormat="1" ht="25.5">
      <c r="C61" s="107" t="s">
        <v>41</v>
      </c>
      <c r="D61" s="96" t="s">
        <v>179</v>
      </c>
      <c r="E61" s="100" t="s">
        <v>20</v>
      </c>
      <c r="F61" s="34">
        <v>21593</v>
      </c>
      <c r="G61" s="34">
        <v>4.37</v>
      </c>
      <c r="H61" s="34">
        <f aca="true" t="shared" si="11" ref="H61:H84">F61*G61</f>
        <v>94361.41</v>
      </c>
      <c r="I61" s="60">
        <v>0</v>
      </c>
      <c r="J61" s="60"/>
      <c r="K61" s="61"/>
      <c r="L61" s="59">
        <f>F61*S61</f>
        <v>3843.5539999999996</v>
      </c>
      <c r="M61" s="59">
        <f t="shared" si="3"/>
        <v>16796.33098</v>
      </c>
      <c r="N61" s="62">
        <f t="shared" si="0"/>
        <v>0.178</v>
      </c>
      <c r="O61" s="60">
        <f t="shared" si="9"/>
        <v>3843.5539999999996</v>
      </c>
      <c r="P61" s="60">
        <f t="shared" si="8"/>
        <v>16796.33098</v>
      </c>
      <c r="Q61" s="61">
        <f t="shared" si="4"/>
        <v>0.178</v>
      </c>
      <c r="S61" s="15">
        <v>0.178</v>
      </c>
    </row>
    <row r="62" spans="3:19" s="16" customFormat="1" ht="25.5">
      <c r="C62" s="107" t="s">
        <v>42</v>
      </c>
      <c r="D62" s="96" t="s">
        <v>180</v>
      </c>
      <c r="E62" s="100" t="s">
        <v>20</v>
      </c>
      <c r="F62" s="34">
        <v>28665</v>
      </c>
      <c r="G62" s="34">
        <v>1.82</v>
      </c>
      <c r="H62" s="34">
        <f t="shared" si="11"/>
        <v>52170.3</v>
      </c>
      <c r="I62" s="60">
        <v>0</v>
      </c>
      <c r="J62" s="60"/>
      <c r="K62" s="61"/>
      <c r="L62" s="59">
        <f aca="true" t="shared" si="12" ref="L62:L84">F62*S62</f>
        <v>5102.37</v>
      </c>
      <c r="M62" s="59">
        <f t="shared" si="3"/>
        <v>9286.313400000001</v>
      </c>
      <c r="N62" s="62">
        <f t="shared" si="0"/>
        <v>0.17800000000000002</v>
      </c>
      <c r="O62" s="60">
        <f t="shared" si="9"/>
        <v>5102.37</v>
      </c>
      <c r="P62" s="60">
        <f t="shared" si="8"/>
        <v>9286.313400000001</v>
      </c>
      <c r="Q62" s="61">
        <f t="shared" si="4"/>
        <v>0.178</v>
      </c>
      <c r="S62" s="15">
        <v>0.178</v>
      </c>
    </row>
    <row r="63" spans="3:19" s="16" customFormat="1" ht="12.75">
      <c r="C63" s="107" t="s">
        <v>43</v>
      </c>
      <c r="D63" s="98" t="s">
        <v>181</v>
      </c>
      <c r="E63" s="100" t="s">
        <v>199</v>
      </c>
      <c r="F63" s="34">
        <v>48730.5</v>
      </c>
      <c r="G63" s="34">
        <v>1.07</v>
      </c>
      <c r="H63" s="34">
        <f t="shared" si="11"/>
        <v>52141.635</v>
      </c>
      <c r="I63" s="60">
        <v>0</v>
      </c>
      <c r="J63" s="60"/>
      <c r="K63" s="61"/>
      <c r="L63" s="59">
        <f t="shared" si="12"/>
        <v>8674.029</v>
      </c>
      <c r="M63" s="59">
        <f t="shared" si="3"/>
        <v>9281.21103</v>
      </c>
      <c r="N63" s="62">
        <f t="shared" si="0"/>
        <v>0.178</v>
      </c>
      <c r="O63" s="60">
        <f t="shared" si="9"/>
        <v>8674.029</v>
      </c>
      <c r="P63" s="60">
        <f t="shared" si="8"/>
        <v>9281.21103</v>
      </c>
      <c r="Q63" s="61">
        <f t="shared" si="4"/>
        <v>0.17800000000000002</v>
      </c>
      <c r="S63" s="15">
        <v>0.178</v>
      </c>
    </row>
    <row r="64" spans="3:19" s="16" customFormat="1" ht="25.5">
      <c r="C64" s="107" t="s">
        <v>44</v>
      </c>
      <c r="D64" s="96" t="s">
        <v>182</v>
      </c>
      <c r="E64" s="100" t="s">
        <v>20</v>
      </c>
      <c r="F64" s="34">
        <v>19302</v>
      </c>
      <c r="G64" s="34">
        <v>1.82</v>
      </c>
      <c r="H64" s="34">
        <f t="shared" si="11"/>
        <v>35129.64</v>
      </c>
      <c r="I64" s="60">
        <v>0</v>
      </c>
      <c r="J64" s="60"/>
      <c r="K64" s="61"/>
      <c r="L64" s="59">
        <f t="shared" si="12"/>
        <v>3435.756</v>
      </c>
      <c r="M64" s="59">
        <f t="shared" si="3"/>
        <v>6253.07592</v>
      </c>
      <c r="N64" s="62">
        <f t="shared" si="0"/>
        <v>0.17800000000000002</v>
      </c>
      <c r="O64" s="60">
        <f t="shared" si="9"/>
        <v>3435.756</v>
      </c>
      <c r="P64" s="60">
        <f t="shared" si="8"/>
        <v>6253.07592</v>
      </c>
      <c r="Q64" s="61">
        <f t="shared" si="4"/>
        <v>0.178</v>
      </c>
      <c r="S64" s="15">
        <v>0.178</v>
      </c>
    </row>
    <row r="65" spans="3:19" s="16" customFormat="1" ht="12.75">
      <c r="C65" s="107" t="s">
        <v>45</v>
      </c>
      <c r="D65" s="96" t="s">
        <v>181</v>
      </c>
      <c r="E65" s="100" t="s">
        <v>199</v>
      </c>
      <c r="F65" s="34">
        <v>32813.4</v>
      </c>
      <c r="G65" s="34">
        <v>1.15</v>
      </c>
      <c r="H65" s="34">
        <f t="shared" si="11"/>
        <v>37735.409999999996</v>
      </c>
      <c r="I65" s="60">
        <v>0</v>
      </c>
      <c r="J65" s="60"/>
      <c r="K65" s="61"/>
      <c r="L65" s="59">
        <f t="shared" si="12"/>
        <v>5840.7852</v>
      </c>
      <c r="M65" s="59">
        <f t="shared" si="3"/>
        <v>6716.90298</v>
      </c>
      <c r="N65" s="62">
        <f t="shared" si="0"/>
        <v>0.17800000000000002</v>
      </c>
      <c r="O65" s="60">
        <f t="shared" si="9"/>
        <v>5840.7852</v>
      </c>
      <c r="P65" s="60">
        <f t="shared" si="8"/>
        <v>6716.90298</v>
      </c>
      <c r="Q65" s="61">
        <f t="shared" si="4"/>
        <v>0.178</v>
      </c>
      <c r="S65" s="15">
        <v>0.178</v>
      </c>
    </row>
    <row r="66" spans="3:19" s="16" customFormat="1" ht="13.5" customHeight="1">
      <c r="C66" s="107" t="s">
        <v>85</v>
      </c>
      <c r="D66" s="98" t="s">
        <v>183</v>
      </c>
      <c r="E66" s="100" t="s">
        <v>20</v>
      </c>
      <c r="F66" s="34">
        <v>20619</v>
      </c>
      <c r="G66" s="34">
        <v>1.82</v>
      </c>
      <c r="H66" s="34">
        <f t="shared" si="11"/>
        <v>37526.58</v>
      </c>
      <c r="I66" s="60">
        <v>0</v>
      </c>
      <c r="J66" s="60"/>
      <c r="K66" s="61"/>
      <c r="L66" s="59">
        <f t="shared" si="12"/>
        <v>3670.182</v>
      </c>
      <c r="M66" s="59">
        <f t="shared" si="3"/>
        <v>6679.73124</v>
      </c>
      <c r="N66" s="62">
        <f t="shared" si="0"/>
        <v>0.178</v>
      </c>
      <c r="O66" s="60">
        <f t="shared" si="9"/>
        <v>3670.182</v>
      </c>
      <c r="P66" s="60">
        <f t="shared" si="8"/>
        <v>6679.73124</v>
      </c>
      <c r="Q66" s="61">
        <f t="shared" si="4"/>
        <v>0.178</v>
      </c>
      <c r="S66" s="15">
        <v>0.178</v>
      </c>
    </row>
    <row r="67" spans="3:19" s="16" customFormat="1" ht="14.25" customHeight="1">
      <c r="C67" s="107" t="s">
        <v>86</v>
      </c>
      <c r="D67" s="98" t="s">
        <v>181</v>
      </c>
      <c r="E67" s="100" t="s">
        <v>199</v>
      </c>
      <c r="F67" s="34">
        <v>35052.299999999996</v>
      </c>
      <c r="G67" s="34">
        <v>1.2899998</v>
      </c>
      <c r="H67" s="164">
        <f t="shared" si="11"/>
        <v>45217.459989539995</v>
      </c>
      <c r="I67" s="60">
        <v>0</v>
      </c>
      <c r="J67" s="60"/>
      <c r="K67" s="61"/>
      <c r="L67" s="59">
        <f t="shared" si="12"/>
        <v>6239.309399999999</v>
      </c>
      <c r="M67" s="59">
        <f t="shared" si="3"/>
        <v>8048.707878138119</v>
      </c>
      <c r="N67" s="62">
        <f t="shared" si="0"/>
        <v>0.178</v>
      </c>
      <c r="O67" s="60">
        <f t="shared" si="9"/>
        <v>6239.309399999999</v>
      </c>
      <c r="P67" s="60">
        <f t="shared" si="8"/>
        <v>8048.707878138119</v>
      </c>
      <c r="Q67" s="61">
        <f t="shared" si="4"/>
        <v>0.178</v>
      </c>
      <c r="S67" s="15">
        <v>0.178</v>
      </c>
    </row>
    <row r="68" spans="3:19" s="16" customFormat="1" ht="14.25" customHeight="1">
      <c r="C68" s="107" t="s">
        <v>165</v>
      </c>
      <c r="D68" s="98" t="s">
        <v>184</v>
      </c>
      <c r="E68" s="100" t="s">
        <v>20</v>
      </c>
      <c r="F68" s="34">
        <v>2561</v>
      </c>
      <c r="G68" s="34">
        <v>1.82</v>
      </c>
      <c r="H68" s="34">
        <f t="shared" si="11"/>
        <v>4661.02</v>
      </c>
      <c r="I68" s="60">
        <v>0</v>
      </c>
      <c r="J68" s="60"/>
      <c r="K68" s="61"/>
      <c r="L68" s="59">
        <f t="shared" si="12"/>
        <v>455.858</v>
      </c>
      <c r="M68" s="59">
        <f t="shared" si="3"/>
        <v>829.66156</v>
      </c>
      <c r="N68" s="62">
        <f t="shared" si="0"/>
        <v>0.178</v>
      </c>
      <c r="O68" s="60">
        <f t="shared" si="9"/>
        <v>455.858</v>
      </c>
      <c r="P68" s="60">
        <f t="shared" si="8"/>
        <v>829.66156</v>
      </c>
      <c r="Q68" s="61">
        <f t="shared" si="4"/>
        <v>0.178</v>
      </c>
      <c r="S68" s="15">
        <v>0.178</v>
      </c>
    </row>
    <row r="69" spans="3:19" s="16" customFormat="1" ht="14.25" customHeight="1">
      <c r="C69" s="107" t="s">
        <v>166</v>
      </c>
      <c r="D69" s="98" t="s">
        <v>181</v>
      </c>
      <c r="E69" s="100" t="s">
        <v>199</v>
      </c>
      <c r="F69" s="34">
        <v>4353.7</v>
      </c>
      <c r="G69" s="34">
        <v>1.72</v>
      </c>
      <c r="H69" s="34">
        <f t="shared" si="11"/>
        <v>7488.364</v>
      </c>
      <c r="I69" s="60">
        <v>0</v>
      </c>
      <c r="J69" s="60"/>
      <c r="K69" s="61"/>
      <c r="L69" s="59">
        <f t="shared" si="12"/>
        <v>774.9585999999999</v>
      </c>
      <c r="M69" s="59">
        <f t="shared" si="3"/>
        <v>1332.928792</v>
      </c>
      <c r="N69" s="62">
        <f t="shared" si="0"/>
        <v>0.178</v>
      </c>
      <c r="O69" s="60">
        <f t="shared" si="9"/>
        <v>774.9585999999999</v>
      </c>
      <c r="P69" s="60">
        <f t="shared" si="8"/>
        <v>1332.928792</v>
      </c>
      <c r="Q69" s="61">
        <f t="shared" si="4"/>
        <v>0.178</v>
      </c>
      <c r="S69" s="15">
        <v>0.178</v>
      </c>
    </row>
    <row r="70" spans="3:19" s="16" customFormat="1" ht="14.25" customHeight="1">
      <c r="C70" s="107" t="s">
        <v>167</v>
      </c>
      <c r="D70" s="98" t="s">
        <v>185</v>
      </c>
      <c r="E70" s="100" t="s">
        <v>20</v>
      </c>
      <c r="F70" s="34">
        <v>4491</v>
      </c>
      <c r="G70" s="34">
        <v>1.82</v>
      </c>
      <c r="H70" s="34">
        <f t="shared" si="11"/>
        <v>8173.62</v>
      </c>
      <c r="I70" s="60">
        <v>0</v>
      </c>
      <c r="J70" s="60"/>
      <c r="K70" s="61"/>
      <c r="L70" s="59">
        <f t="shared" si="12"/>
        <v>799.3979999999999</v>
      </c>
      <c r="M70" s="59">
        <f t="shared" si="3"/>
        <v>1454.90436</v>
      </c>
      <c r="N70" s="62">
        <f t="shared" si="0"/>
        <v>0.178</v>
      </c>
      <c r="O70" s="60">
        <f t="shared" si="9"/>
        <v>799.3979999999999</v>
      </c>
      <c r="P70" s="60">
        <f t="shared" si="8"/>
        <v>1454.90436</v>
      </c>
      <c r="Q70" s="61">
        <f t="shared" si="4"/>
        <v>0.178</v>
      </c>
      <c r="S70" s="15">
        <v>0.178</v>
      </c>
    </row>
    <row r="71" spans="3:19" s="16" customFormat="1" ht="14.25" customHeight="1">
      <c r="C71" s="107" t="s">
        <v>168</v>
      </c>
      <c r="D71" s="98" t="s">
        <v>181</v>
      </c>
      <c r="E71" s="100" t="s">
        <v>199</v>
      </c>
      <c r="F71" s="34">
        <v>7634.7</v>
      </c>
      <c r="G71" s="34">
        <v>1.83</v>
      </c>
      <c r="H71" s="34">
        <f t="shared" si="11"/>
        <v>13971.501</v>
      </c>
      <c r="I71" s="60">
        <v>0</v>
      </c>
      <c r="J71" s="60"/>
      <c r="K71" s="61"/>
      <c r="L71" s="59">
        <f t="shared" si="12"/>
        <v>1358.9766</v>
      </c>
      <c r="M71" s="59">
        <f t="shared" si="3"/>
        <v>2486.927178</v>
      </c>
      <c r="N71" s="62">
        <f t="shared" si="0"/>
        <v>0.178</v>
      </c>
      <c r="O71" s="60">
        <f t="shared" si="9"/>
        <v>1358.9766</v>
      </c>
      <c r="P71" s="60">
        <f t="shared" si="8"/>
        <v>2486.927178</v>
      </c>
      <c r="Q71" s="61">
        <f t="shared" si="4"/>
        <v>0.178</v>
      </c>
      <c r="S71" s="15">
        <v>0.178</v>
      </c>
    </row>
    <row r="72" spans="3:19" s="16" customFormat="1" ht="14.25" customHeight="1">
      <c r="C72" s="107" t="s">
        <v>169</v>
      </c>
      <c r="D72" s="98" t="s">
        <v>186</v>
      </c>
      <c r="E72" s="100" t="s">
        <v>20</v>
      </c>
      <c r="F72" s="34">
        <v>6839</v>
      </c>
      <c r="G72" s="34">
        <v>1.82</v>
      </c>
      <c r="H72" s="34">
        <f t="shared" si="11"/>
        <v>12446.98</v>
      </c>
      <c r="I72" s="60">
        <v>0</v>
      </c>
      <c r="J72" s="60"/>
      <c r="K72" s="61"/>
      <c r="L72" s="59">
        <f t="shared" si="12"/>
        <v>1217.3419999999999</v>
      </c>
      <c r="M72" s="59">
        <f t="shared" si="3"/>
        <v>2215.5624399999997</v>
      </c>
      <c r="N72" s="62">
        <f t="shared" si="0"/>
        <v>0.178</v>
      </c>
      <c r="O72" s="60">
        <f t="shared" si="9"/>
        <v>1217.3419999999999</v>
      </c>
      <c r="P72" s="60">
        <f t="shared" si="8"/>
        <v>2215.5624399999997</v>
      </c>
      <c r="Q72" s="61">
        <f t="shared" si="4"/>
        <v>0.178</v>
      </c>
      <c r="S72" s="15">
        <v>0.178</v>
      </c>
    </row>
    <row r="73" spans="3:19" s="16" customFormat="1" ht="13.5" customHeight="1">
      <c r="C73" s="107" t="s">
        <v>170</v>
      </c>
      <c r="D73" s="98" t="s">
        <v>181</v>
      </c>
      <c r="E73" s="100" t="s">
        <v>199</v>
      </c>
      <c r="F73" s="34">
        <v>11626.3</v>
      </c>
      <c r="G73" s="34">
        <v>1.619999483928</v>
      </c>
      <c r="H73" s="164">
        <f t="shared" si="11"/>
        <v>18834.599999992108</v>
      </c>
      <c r="I73" s="60">
        <v>0</v>
      </c>
      <c r="J73" s="60"/>
      <c r="K73" s="61"/>
      <c r="L73" s="59">
        <f t="shared" si="12"/>
        <v>2069.4813999999997</v>
      </c>
      <c r="M73" s="59">
        <f t="shared" si="3"/>
        <v>3352.5587999985946</v>
      </c>
      <c r="N73" s="62">
        <f t="shared" si="0"/>
        <v>0.17799999999999996</v>
      </c>
      <c r="O73" s="60">
        <f t="shared" si="9"/>
        <v>2069.4813999999997</v>
      </c>
      <c r="P73" s="60">
        <f t="shared" si="8"/>
        <v>3352.5587999985946</v>
      </c>
      <c r="Q73" s="61">
        <f t="shared" si="4"/>
        <v>0.178</v>
      </c>
      <c r="S73" s="15">
        <v>0.178</v>
      </c>
    </row>
    <row r="74" spans="3:19" s="16" customFormat="1" ht="13.5" customHeight="1">
      <c r="C74" s="107" t="s">
        <v>171</v>
      </c>
      <c r="D74" s="98" t="s">
        <v>187</v>
      </c>
      <c r="E74" s="100" t="s">
        <v>20</v>
      </c>
      <c r="F74" s="34">
        <v>242</v>
      </c>
      <c r="G74" s="34">
        <v>1.82</v>
      </c>
      <c r="H74" s="34">
        <f t="shared" si="11"/>
        <v>440.44</v>
      </c>
      <c r="I74" s="60">
        <v>0</v>
      </c>
      <c r="J74" s="60"/>
      <c r="K74" s="61"/>
      <c r="L74" s="59">
        <f t="shared" si="12"/>
        <v>43.076</v>
      </c>
      <c r="M74" s="59">
        <f t="shared" si="3"/>
        <v>78.39832</v>
      </c>
      <c r="N74" s="62">
        <f t="shared" si="0"/>
        <v>0.178</v>
      </c>
      <c r="O74" s="60">
        <f t="shared" si="9"/>
        <v>43.076</v>
      </c>
      <c r="P74" s="60">
        <f t="shared" si="8"/>
        <v>78.39832</v>
      </c>
      <c r="Q74" s="61">
        <f t="shared" si="4"/>
        <v>0.178</v>
      </c>
      <c r="S74" s="15">
        <v>0.178</v>
      </c>
    </row>
    <row r="75" spans="3:19" s="16" customFormat="1" ht="14.25" customHeight="1">
      <c r="C75" s="107" t="s">
        <v>172</v>
      </c>
      <c r="D75" s="98" t="s">
        <v>181</v>
      </c>
      <c r="E75" s="100" t="s">
        <v>199</v>
      </c>
      <c r="F75" s="34">
        <v>411.4</v>
      </c>
      <c r="G75" s="34">
        <v>2.06998055</v>
      </c>
      <c r="H75" s="165">
        <f t="shared" si="11"/>
        <v>851.5899982699999</v>
      </c>
      <c r="I75" s="60">
        <v>0</v>
      </c>
      <c r="J75" s="60"/>
      <c r="K75" s="61"/>
      <c r="L75" s="59">
        <f t="shared" si="12"/>
        <v>73.22919999999999</v>
      </c>
      <c r="M75" s="59">
        <f t="shared" si="3"/>
        <v>151.58301969205996</v>
      </c>
      <c r="N75" s="62">
        <f t="shared" si="0"/>
        <v>0.17799999999999996</v>
      </c>
      <c r="O75" s="60">
        <f t="shared" si="9"/>
        <v>73.22919999999999</v>
      </c>
      <c r="P75" s="60">
        <f t="shared" si="8"/>
        <v>151.58301969205996</v>
      </c>
      <c r="Q75" s="61">
        <f t="shared" si="4"/>
        <v>0.178</v>
      </c>
      <c r="S75" s="15">
        <v>0.178</v>
      </c>
    </row>
    <row r="76" spans="3:19" s="16" customFormat="1" ht="13.5" customHeight="1">
      <c r="C76" s="107" t="s">
        <v>173</v>
      </c>
      <c r="D76" s="98" t="s">
        <v>188</v>
      </c>
      <c r="E76" s="100" t="s">
        <v>20</v>
      </c>
      <c r="F76" s="34">
        <v>791</v>
      </c>
      <c r="G76" s="34">
        <v>1.82</v>
      </c>
      <c r="H76" s="34">
        <f t="shared" si="11"/>
        <v>1439.6200000000001</v>
      </c>
      <c r="I76" s="60">
        <v>0</v>
      </c>
      <c r="J76" s="60"/>
      <c r="K76" s="61"/>
      <c r="L76" s="59">
        <f t="shared" si="12"/>
        <v>140.798</v>
      </c>
      <c r="M76" s="59">
        <f t="shared" si="3"/>
        <v>256.25236</v>
      </c>
      <c r="N76" s="62">
        <f t="shared" si="0"/>
        <v>0.178</v>
      </c>
      <c r="O76" s="60">
        <f t="shared" si="9"/>
        <v>140.798</v>
      </c>
      <c r="P76" s="60">
        <f t="shared" si="8"/>
        <v>256.25236</v>
      </c>
      <c r="Q76" s="61">
        <f t="shared" si="4"/>
        <v>0.178</v>
      </c>
      <c r="S76" s="15">
        <v>0.178</v>
      </c>
    </row>
    <row r="77" spans="3:19" s="16" customFormat="1" ht="12.75">
      <c r="C77" s="107" t="s">
        <v>174</v>
      </c>
      <c r="D77" s="96" t="s">
        <v>181</v>
      </c>
      <c r="E77" s="100" t="s">
        <v>199</v>
      </c>
      <c r="F77" s="34">
        <v>1344.7</v>
      </c>
      <c r="G77" s="34">
        <v>2.23999405071763</v>
      </c>
      <c r="H77" s="164">
        <f>F77*G77</f>
        <v>3012.119999999997</v>
      </c>
      <c r="I77" s="60">
        <v>0</v>
      </c>
      <c r="J77" s="60"/>
      <c r="K77" s="61"/>
      <c r="L77" s="59">
        <f t="shared" si="12"/>
        <v>239.3566</v>
      </c>
      <c r="M77" s="59">
        <f t="shared" si="3"/>
        <v>536.1573599999995</v>
      </c>
      <c r="N77" s="62">
        <f t="shared" si="0"/>
        <v>0.178</v>
      </c>
      <c r="O77" s="60">
        <f t="shared" si="9"/>
        <v>239.3566</v>
      </c>
      <c r="P77" s="60">
        <f t="shared" si="8"/>
        <v>536.1573599999995</v>
      </c>
      <c r="Q77" s="61">
        <f t="shared" si="4"/>
        <v>0.178</v>
      </c>
      <c r="S77" s="15">
        <v>0.178</v>
      </c>
    </row>
    <row r="78" spans="3:19" s="16" customFormat="1" ht="25.5">
      <c r="C78" s="107" t="s">
        <v>175</v>
      </c>
      <c r="D78" s="98" t="s">
        <v>189</v>
      </c>
      <c r="E78" s="100" t="s">
        <v>20</v>
      </c>
      <c r="F78" s="34">
        <v>4125</v>
      </c>
      <c r="G78" s="34">
        <v>1.82</v>
      </c>
      <c r="H78" s="34">
        <f t="shared" si="11"/>
        <v>7507.5</v>
      </c>
      <c r="I78" s="60">
        <v>0</v>
      </c>
      <c r="J78" s="60"/>
      <c r="K78" s="61"/>
      <c r="L78" s="59">
        <f t="shared" si="12"/>
        <v>734.25</v>
      </c>
      <c r="M78" s="59">
        <f t="shared" si="3"/>
        <v>1336.335</v>
      </c>
      <c r="N78" s="62">
        <f t="shared" si="0"/>
        <v>0.178</v>
      </c>
      <c r="O78" s="60">
        <f t="shared" si="9"/>
        <v>734.25</v>
      </c>
      <c r="P78" s="60">
        <f t="shared" si="8"/>
        <v>1336.335</v>
      </c>
      <c r="Q78" s="61">
        <f t="shared" si="4"/>
        <v>0.178</v>
      </c>
      <c r="S78" s="15">
        <v>0.178</v>
      </c>
    </row>
    <row r="79" spans="3:19" s="16" customFormat="1" ht="12.75">
      <c r="C79" s="107" t="s">
        <v>176</v>
      </c>
      <c r="D79" s="96" t="s">
        <v>190</v>
      </c>
      <c r="E79" s="100" t="s">
        <v>199</v>
      </c>
      <c r="F79" s="34">
        <v>7012.5</v>
      </c>
      <c r="G79" s="34">
        <v>5.16</v>
      </c>
      <c r="H79" s="34">
        <f t="shared" si="11"/>
        <v>36184.5</v>
      </c>
      <c r="I79" s="60">
        <v>0</v>
      </c>
      <c r="J79" s="60"/>
      <c r="K79" s="61"/>
      <c r="L79" s="59">
        <f t="shared" si="12"/>
        <v>1248.225</v>
      </c>
      <c r="M79" s="59">
        <f t="shared" si="3"/>
        <v>6440.840999999999</v>
      </c>
      <c r="N79" s="62">
        <f t="shared" si="0"/>
        <v>0.178</v>
      </c>
      <c r="O79" s="60">
        <f t="shared" si="9"/>
        <v>1248.225</v>
      </c>
      <c r="P79" s="60">
        <f t="shared" si="8"/>
        <v>6440.840999999999</v>
      </c>
      <c r="Q79" s="61">
        <f t="shared" si="4"/>
        <v>0.178</v>
      </c>
      <c r="S79" s="15">
        <v>0.178</v>
      </c>
    </row>
    <row r="80" spans="3:19" s="16" customFormat="1" ht="25.5">
      <c r="C80" s="107" t="s">
        <v>177</v>
      </c>
      <c r="D80" s="98" t="s">
        <v>191</v>
      </c>
      <c r="E80" s="100" t="s">
        <v>20</v>
      </c>
      <c r="F80" s="34">
        <v>11036</v>
      </c>
      <c r="G80" s="34">
        <v>1.82</v>
      </c>
      <c r="H80" s="34">
        <f t="shared" si="11"/>
        <v>20085.52</v>
      </c>
      <c r="I80" s="60">
        <v>0</v>
      </c>
      <c r="J80" s="60"/>
      <c r="K80" s="61"/>
      <c r="L80" s="59">
        <f t="shared" si="12"/>
        <v>1964.408</v>
      </c>
      <c r="M80" s="59">
        <f t="shared" si="3"/>
        <v>3575.22256</v>
      </c>
      <c r="N80" s="62">
        <f t="shared" si="0"/>
        <v>0.178</v>
      </c>
      <c r="O80" s="60">
        <f t="shared" si="9"/>
        <v>1964.408</v>
      </c>
      <c r="P80" s="60">
        <f t="shared" si="8"/>
        <v>3575.22256</v>
      </c>
      <c r="Q80" s="61">
        <f t="shared" si="4"/>
        <v>0.178</v>
      </c>
      <c r="S80" s="15">
        <v>0.178</v>
      </c>
    </row>
    <row r="81" spans="3:19" s="16" customFormat="1" ht="12.75">
      <c r="C81" s="107" t="s">
        <v>195</v>
      </c>
      <c r="D81" s="98" t="s">
        <v>190</v>
      </c>
      <c r="E81" s="100" t="s">
        <v>199</v>
      </c>
      <c r="F81" s="34">
        <v>18761.2</v>
      </c>
      <c r="G81" s="34">
        <v>6.02999968019103</v>
      </c>
      <c r="H81" s="164">
        <f t="shared" si="11"/>
        <v>113130.02999999996</v>
      </c>
      <c r="I81" s="60">
        <v>0</v>
      </c>
      <c r="J81" s="60"/>
      <c r="K81" s="61"/>
      <c r="L81" s="59">
        <f t="shared" si="12"/>
        <v>3339.4936</v>
      </c>
      <c r="M81" s="59">
        <f t="shared" si="3"/>
        <v>20137.14533999999</v>
      </c>
      <c r="N81" s="62">
        <f t="shared" si="0"/>
        <v>0.17799999999999996</v>
      </c>
      <c r="O81" s="60">
        <f t="shared" si="9"/>
        <v>3339.4936</v>
      </c>
      <c r="P81" s="60">
        <f t="shared" si="8"/>
        <v>20137.14533999999</v>
      </c>
      <c r="Q81" s="61">
        <f t="shared" si="4"/>
        <v>0.178</v>
      </c>
      <c r="S81" s="15">
        <v>0.178</v>
      </c>
    </row>
    <row r="82" spans="3:19" s="16" customFormat="1" ht="25.5">
      <c r="C82" s="107" t="s">
        <v>196</v>
      </c>
      <c r="D82" s="98" t="s">
        <v>192</v>
      </c>
      <c r="E82" s="100" t="s">
        <v>20</v>
      </c>
      <c r="F82" s="34">
        <v>15161</v>
      </c>
      <c r="G82" s="34">
        <v>1.11</v>
      </c>
      <c r="H82" s="34">
        <f t="shared" si="11"/>
        <v>16828.710000000003</v>
      </c>
      <c r="I82" s="60">
        <v>2839.234035259121</v>
      </c>
      <c r="J82" s="60"/>
      <c r="K82" s="61"/>
      <c r="L82" s="59">
        <f>Espalhamento!K18</f>
        <v>7417.624619440878</v>
      </c>
      <c r="M82" s="59">
        <f t="shared" si="3"/>
        <v>8233.563327579375</v>
      </c>
      <c r="N82" s="62">
        <f t="shared" si="0"/>
        <v>0.4892569500323776</v>
      </c>
      <c r="O82" s="60">
        <f t="shared" si="9"/>
        <v>10256.858654699998</v>
      </c>
      <c r="P82" s="60">
        <f t="shared" si="8"/>
        <v>8233.563327579375</v>
      </c>
      <c r="Q82" s="61">
        <f aca="true" t="shared" si="13" ref="Q82:Q145">O82/F82</f>
        <v>0.6765291639535649</v>
      </c>
      <c r="S82" s="15">
        <v>0.178</v>
      </c>
    </row>
    <row r="83" spans="3:19" s="16" customFormat="1" ht="12.75">
      <c r="C83" s="107" t="s">
        <v>197</v>
      </c>
      <c r="D83" s="98" t="s">
        <v>193</v>
      </c>
      <c r="E83" s="100" t="s">
        <v>20</v>
      </c>
      <c r="F83" s="34">
        <v>17114</v>
      </c>
      <c r="G83" s="34">
        <v>3.41</v>
      </c>
      <c r="H83" s="34">
        <f t="shared" si="11"/>
        <v>58358.740000000005</v>
      </c>
      <c r="I83" s="60">
        <v>0</v>
      </c>
      <c r="J83" s="60"/>
      <c r="K83" s="61"/>
      <c r="L83" s="59"/>
      <c r="M83" s="59">
        <f t="shared" si="3"/>
        <v>0</v>
      </c>
      <c r="N83" s="62">
        <f t="shared" si="0"/>
        <v>0</v>
      </c>
      <c r="O83" s="60">
        <f t="shared" si="9"/>
        <v>0</v>
      </c>
      <c r="P83" s="60">
        <f t="shared" si="8"/>
        <v>0</v>
      </c>
      <c r="Q83" s="61">
        <f t="shared" si="13"/>
        <v>0</v>
      </c>
      <c r="S83" s="15">
        <v>0.178</v>
      </c>
    </row>
    <row r="84" spans="3:19" s="16" customFormat="1" ht="12.75">
      <c r="C84" s="107" t="s">
        <v>198</v>
      </c>
      <c r="D84" s="98" t="s">
        <v>194</v>
      </c>
      <c r="E84" s="100" t="s">
        <v>20</v>
      </c>
      <c r="F84" s="34">
        <v>65644</v>
      </c>
      <c r="G84" s="34">
        <v>2.65</v>
      </c>
      <c r="H84" s="34">
        <f t="shared" si="11"/>
        <v>173956.6</v>
      </c>
      <c r="I84" s="60">
        <v>0</v>
      </c>
      <c r="J84" s="60"/>
      <c r="K84" s="61"/>
      <c r="L84" s="59">
        <f t="shared" si="12"/>
        <v>11684.632</v>
      </c>
      <c r="M84" s="59">
        <f t="shared" si="3"/>
        <v>30964.2748</v>
      </c>
      <c r="N84" s="62">
        <f t="shared" si="0"/>
        <v>0.178</v>
      </c>
      <c r="O84" s="60">
        <f t="shared" si="9"/>
        <v>11684.632</v>
      </c>
      <c r="P84" s="60">
        <f t="shared" si="8"/>
        <v>30964.2748</v>
      </c>
      <c r="Q84" s="61">
        <f t="shared" si="13"/>
        <v>0.178</v>
      </c>
      <c r="S84" s="15">
        <v>0.178</v>
      </c>
    </row>
    <row r="85" spans="3:19" s="16" customFormat="1" ht="12.75">
      <c r="C85" s="107"/>
      <c r="D85" s="98"/>
      <c r="E85" s="100"/>
      <c r="F85" s="34"/>
      <c r="G85" s="121" t="s">
        <v>402</v>
      </c>
      <c r="H85" s="121">
        <f>SUM(H60:H84)</f>
        <v>908227.4241478019</v>
      </c>
      <c r="I85" s="60">
        <v>0</v>
      </c>
      <c r="J85" s="60"/>
      <c r="K85" s="61"/>
      <c r="L85" s="59"/>
      <c r="M85" s="59"/>
      <c r="N85" s="62">
        <f t="shared" si="0"/>
        <v>0</v>
      </c>
      <c r="O85" s="60">
        <f t="shared" si="9"/>
        <v>0</v>
      </c>
      <c r="P85" s="60">
        <f t="shared" si="8"/>
        <v>0</v>
      </c>
      <c r="Q85" s="61"/>
      <c r="S85" s="15"/>
    </row>
    <row r="86" spans="3:19" s="16" customFormat="1" ht="12.75">
      <c r="C86" s="99" t="s">
        <v>212</v>
      </c>
      <c r="D86" s="117" t="s">
        <v>84</v>
      </c>
      <c r="E86" s="100"/>
      <c r="F86" s="34"/>
      <c r="G86" s="34"/>
      <c r="H86" s="34">
        <f t="shared" si="2"/>
        <v>0</v>
      </c>
      <c r="I86" s="60">
        <v>0</v>
      </c>
      <c r="J86" s="60"/>
      <c r="K86" s="61"/>
      <c r="L86" s="59"/>
      <c r="M86" s="59">
        <f t="shared" si="3"/>
        <v>0</v>
      </c>
      <c r="N86" s="62">
        <f t="shared" si="0"/>
        <v>0</v>
      </c>
      <c r="O86" s="60">
        <f t="shared" si="9"/>
        <v>0</v>
      </c>
      <c r="P86" s="60">
        <f t="shared" si="8"/>
        <v>0</v>
      </c>
      <c r="Q86" s="61"/>
      <c r="S86" s="15"/>
    </row>
    <row r="87" spans="3:19" s="16" customFormat="1" ht="13.5" customHeight="1">
      <c r="C87" s="107" t="s">
        <v>31</v>
      </c>
      <c r="D87" s="98" t="s">
        <v>200</v>
      </c>
      <c r="E87" s="100" t="s">
        <v>19</v>
      </c>
      <c r="F87" s="34">
        <v>76210.27258</v>
      </c>
      <c r="G87" s="34">
        <v>2.04999995</v>
      </c>
      <c r="H87" s="165">
        <f t="shared" si="2"/>
        <v>156231.05497848638</v>
      </c>
      <c r="I87" s="60">
        <v>0</v>
      </c>
      <c r="J87" s="60"/>
      <c r="K87" s="61"/>
      <c r="L87" s="59"/>
      <c r="M87" s="59">
        <f t="shared" si="3"/>
        <v>0</v>
      </c>
      <c r="N87" s="62">
        <f t="shared" si="0"/>
        <v>0</v>
      </c>
      <c r="O87" s="60">
        <f t="shared" si="9"/>
        <v>0</v>
      </c>
      <c r="P87" s="60">
        <f t="shared" si="8"/>
        <v>0</v>
      </c>
      <c r="Q87" s="61">
        <f t="shared" si="13"/>
        <v>0</v>
      </c>
      <c r="S87" s="15"/>
    </row>
    <row r="88" spans="3:19" s="16" customFormat="1" ht="25.5">
      <c r="C88" s="107" t="s">
        <v>87</v>
      </c>
      <c r="D88" s="96" t="s">
        <v>201</v>
      </c>
      <c r="E88" s="100" t="s">
        <v>20</v>
      </c>
      <c r="F88" s="34">
        <v>10343.9768895</v>
      </c>
      <c r="G88" s="34">
        <v>17.280004770838193</v>
      </c>
      <c r="H88" s="165">
        <f>F88*G88</f>
        <v>178743.97</v>
      </c>
      <c r="I88" s="60">
        <v>0</v>
      </c>
      <c r="J88" s="60"/>
      <c r="K88" s="61"/>
      <c r="L88" s="59"/>
      <c r="M88" s="59">
        <f t="shared" si="3"/>
        <v>0</v>
      </c>
      <c r="N88" s="62">
        <f t="shared" si="0"/>
        <v>0</v>
      </c>
      <c r="O88" s="60">
        <f t="shared" si="9"/>
        <v>0</v>
      </c>
      <c r="P88" s="60">
        <f t="shared" si="8"/>
        <v>0</v>
      </c>
      <c r="Q88" s="61">
        <f t="shared" si="13"/>
        <v>0</v>
      </c>
      <c r="S88" s="15"/>
    </row>
    <row r="89" spans="3:19" s="16" customFormat="1" ht="12.75">
      <c r="C89" s="107" t="s">
        <v>88</v>
      </c>
      <c r="D89" s="96" t="s">
        <v>202</v>
      </c>
      <c r="E89" s="100" t="s">
        <v>20</v>
      </c>
      <c r="F89" s="34">
        <v>12777.85</v>
      </c>
      <c r="G89" s="34">
        <v>2.78</v>
      </c>
      <c r="H89" s="34">
        <f t="shared" si="2"/>
        <v>35522.422999999995</v>
      </c>
      <c r="I89" s="60">
        <v>0</v>
      </c>
      <c r="J89" s="60"/>
      <c r="K89" s="61"/>
      <c r="L89" s="59"/>
      <c r="M89" s="59">
        <f t="shared" si="3"/>
        <v>0</v>
      </c>
      <c r="N89" s="62">
        <f t="shared" si="0"/>
        <v>0</v>
      </c>
      <c r="O89" s="60">
        <f t="shared" si="9"/>
        <v>0</v>
      </c>
      <c r="P89" s="60">
        <f t="shared" si="8"/>
        <v>0</v>
      </c>
      <c r="Q89" s="61">
        <f t="shared" si="13"/>
        <v>0</v>
      </c>
      <c r="S89" s="15"/>
    </row>
    <row r="90" spans="3:19" s="16" customFormat="1" ht="38.25">
      <c r="C90" s="107" t="s">
        <v>120</v>
      </c>
      <c r="D90" s="98" t="s">
        <v>203</v>
      </c>
      <c r="E90" s="100" t="s">
        <v>199</v>
      </c>
      <c r="F90" s="34">
        <v>21722.35</v>
      </c>
      <c r="G90" s="34">
        <v>7.98</v>
      </c>
      <c r="H90" s="34">
        <f t="shared" si="2"/>
        <v>173344.353</v>
      </c>
      <c r="I90" s="60">
        <v>0</v>
      </c>
      <c r="J90" s="60"/>
      <c r="K90" s="61"/>
      <c r="L90" s="59"/>
      <c r="M90" s="59">
        <f t="shared" si="3"/>
        <v>0</v>
      </c>
      <c r="N90" s="62">
        <f t="shared" si="0"/>
        <v>0</v>
      </c>
      <c r="O90" s="60">
        <f t="shared" si="9"/>
        <v>0</v>
      </c>
      <c r="P90" s="60">
        <f t="shared" si="8"/>
        <v>0</v>
      </c>
      <c r="Q90" s="61">
        <f t="shared" si="13"/>
        <v>0</v>
      </c>
      <c r="S90" s="15"/>
    </row>
    <row r="91" spans="3:19" s="16" customFormat="1" ht="12.75">
      <c r="C91" s="107" t="s">
        <v>89</v>
      </c>
      <c r="D91" s="98" t="s">
        <v>204</v>
      </c>
      <c r="E91" s="109" t="s">
        <v>16</v>
      </c>
      <c r="F91" s="34">
        <v>0.15</v>
      </c>
      <c r="G91" s="34">
        <v>35777.9333333333</v>
      </c>
      <c r="H91" s="164">
        <f t="shared" si="2"/>
        <v>5366.689999999994</v>
      </c>
      <c r="I91" s="60">
        <v>0</v>
      </c>
      <c r="J91" s="60"/>
      <c r="K91" s="61"/>
      <c r="L91" s="59"/>
      <c r="M91" s="59">
        <f t="shared" si="3"/>
        <v>0</v>
      </c>
      <c r="N91" s="62">
        <f t="shared" si="0"/>
        <v>0</v>
      </c>
      <c r="O91" s="60">
        <f t="shared" si="9"/>
        <v>0</v>
      </c>
      <c r="P91" s="60">
        <f t="shared" si="8"/>
        <v>0</v>
      </c>
      <c r="Q91" s="61">
        <f t="shared" si="13"/>
        <v>0</v>
      </c>
      <c r="S91" s="15"/>
    </row>
    <row r="92" spans="3:20" s="16" customFormat="1" ht="25.5">
      <c r="C92" s="107" t="s">
        <v>90</v>
      </c>
      <c r="D92" s="98" t="s">
        <v>205</v>
      </c>
      <c r="E92" s="109" t="s">
        <v>20</v>
      </c>
      <c r="F92" s="34">
        <v>14637.176714399997</v>
      </c>
      <c r="G92" s="34">
        <v>68.11001461909085</v>
      </c>
      <c r="H92" s="34">
        <f t="shared" si="2"/>
        <v>996938.32</v>
      </c>
      <c r="I92" s="60">
        <v>0</v>
      </c>
      <c r="J92" s="60"/>
      <c r="K92" s="61"/>
      <c r="L92" s="59"/>
      <c r="M92" s="59">
        <f t="shared" si="3"/>
        <v>0</v>
      </c>
      <c r="N92" s="62">
        <f t="shared" si="0"/>
        <v>0</v>
      </c>
      <c r="O92" s="60">
        <f t="shared" si="9"/>
        <v>0</v>
      </c>
      <c r="P92" s="60">
        <f t="shared" si="8"/>
        <v>0</v>
      </c>
      <c r="Q92" s="61">
        <f t="shared" si="13"/>
        <v>0</v>
      </c>
      <c r="S92" s="15">
        <v>996938.32</v>
      </c>
      <c r="T92" s="16">
        <f>S92/F92</f>
        <v>68.11001461909085</v>
      </c>
    </row>
    <row r="93" spans="3:19" s="16" customFormat="1" ht="12.75">
      <c r="C93" s="107" t="s">
        <v>91</v>
      </c>
      <c r="D93" s="98" t="s">
        <v>202</v>
      </c>
      <c r="E93" s="109" t="s">
        <v>20</v>
      </c>
      <c r="F93" s="34">
        <v>5682.67</v>
      </c>
      <c r="G93" s="34">
        <v>2.78</v>
      </c>
      <c r="H93" s="34">
        <f t="shared" si="2"/>
        <v>15797.8226</v>
      </c>
      <c r="I93" s="60">
        <v>0</v>
      </c>
      <c r="J93" s="60"/>
      <c r="K93" s="61"/>
      <c r="L93" s="59"/>
      <c r="M93" s="59">
        <f t="shared" si="3"/>
        <v>0</v>
      </c>
      <c r="N93" s="62">
        <f t="shared" si="0"/>
        <v>0</v>
      </c>
      <c r="O93" s="60">
        <f t="shared" si="9"/>
        <v>0</v>
      </c>
      <c r="P93" s="60">
        <f t="shared" si="8"/>
        <v>0</v>
      </c>
      <c r="Q93" s="61">
        <f t="shared" si="13"/>
        <v>0</v>
      </c>
      <c r="S93" s="15"/>
    </row>
    <row r="94" spans="3:19" s="16" customFormat="1" ht="25.5">
      <c r="C94" s="107" t="s">
        <v>121</v>
      </c>
      <c r="D94" s="98" t="s">
        <v>206</v>
      </c>
      <c r="E94" s="109" t="s">
        <v>199</v>
      </c>
      <c r="F94" s="34">
        <v>9660.54</v>
      </c>
      <c r="G94" s="34">
        <v>7.979999047672</v>
      </c>
      <c r="H94" s="164">
        <f t="shared" si="2"/>
        <v>77091.09999999727</v>
      </c>
      <c r="I94" s="60">
        <v>0</v>
      </c>
      <c r="J94" s="60"/>
      <c r="K94" s="61"/>
      <c r="L94" s="59"/>
      <c r="M94" s="59">
        <f t="shared" si="3"/>
        <v>0</v>
      </c>
      <c r="N94" s="62">
        <f t="shared" si="0"/>
        <v>0</v>
      </c>
      <c r="O94" s="60">
        <f t="shared" si="9"/>
        <v>0</v>
      </c>
      <c r="P94" s="60">
        <f t="shared" si="8"/>
        <v>0</v>
      </c>
      <c r="Q94" s="61">
        <f t="shared" si="13"/>
        <v>0</v>
      </c>
      <c r="S94" s="15"/>
    </row>
    <row r="95" spans="3:19" s="16" customFormat="1" ht="12.75">
      <c r="C95" s="107" t="s">
        <v>92</v>
      </c>
      <c r="D95" s="98" t="s">
        <v>204</v>
      </c>
      <c r="E95" s="109" t="s">
        <v>16</v>
      </c>
      <c r="F95" s="34">
        <v>0.15</v>
      </c>
      <c r="G95" s="34">
        <v>15797.82</v>
      </c>
      <c r="H95" s="34">
        <f t="shared" si="2"/>
        <v>2369.673</v>
      </c>
      <c r="I95" s="60">
        <v>0</v>
      </c>
      <c r="J95" s="60"/>
      <c r="K95" s="61"/>
      <c r="L95" s="59"/>
      <c r="M95" s="59">
        <f t="shared" si="3"/>
        <v>0</v>
      </c>
      <c r="N95" s="62">
        <f t="shared" si="0"/>
        <v>0</v>
      </c>
      <c r="O95" s="60">
        <f t="shared" si="9"/>
        <v>0</v>
      </c>
      <c r="P95" s="60">
        <f t="shared" si="8"/>
        <v>0</v>
      </c>
      <c r="Q95" s="61">
        <f t="shared" si="13"/>
        <v>0</v>
      </c>
      <c r="S95" s="15"/>
    </row>
    <row r="96" spans="3:19" s="16" customFormat="1" ht="25.5">
      <c r="C96" s="107" t="s">
        <v>93</v>
      </c>
      <c r="D96" s="98" t="s">
        <v>207</v>
      </c>
      <c r="E96" s="109" t="s">
        <v>19</v>
      </c>
      <c r="F96" s="34">
        <v>59770.653600000005</v>
      </c>
      <c r="G96" s="34">
        <v>0.5499998745203</v>
      </c>
      <c r="H96" s="164">
        <f t="shared" si="2"/>
        <v>32873.85197999632</v>
      </c>
      <c r="I96" s="60">
        <v>0</v>
      </c>
      <c r="J96" s="60"/>
      <c r="K96" s="61"/>
      <c r="L96" s="59"/>
      <c r="M96" s="59">
        <f t="shared" si="3"/>
        <v>0</v>
      </c>
      <c r="N96" s="62">
        <f t="shared" si="0"/>
        <v>0</v>
      </c>
      <c r="O96" s="60">
        <f t="shared" si="9"/>
        <v>0</v>
      </c>
      <c r="P96" s="60">
        <f t="shared" si="8"/>
        <v>0</v>
      </c>
      <c r="Q96" s="61">
        <f t="shared" si="13"/>
        <v>0</v>
      </c>
      <c r="S96" s="15"/>
    </row>
    <row r="97" spans="3:19" s="16" customFormat="1" ht="38.25">
      <c r="C97" s="107" t="s">
        <v>94</v>
      </c>
      <c r="D97" s="98" t="s">
        <v>208</v>
      </c>
      <c r="E97" s="109" t="s">
        <v>19</v>
      </c>
      <c r="F97" s="34">
        <v>55717.6736</v>
      </c>
      <c r="G97" s="34">
        <v>4.559999612044104</v>
      </c>
      <c r="H97" s="165">
        <f t="shared" si="2"/>
        <v>254072.57</v>
      </c>
      <c r="I97" s="60">
        <v>0</v>
      </c>
      <c r="J97" s="60"/>
      <c r="K97" s="61"/>
      <c r="L97" s="59"/>
      <c r="M97" s="59">
        <f t="shared" si="3"/>
        <v>0</v>
      </c>
      <c r="N97" s="62">
        <f t="shared" si="0"/>
        <v>0</v>
      </c>
      <c r="O97" s="60">
        <f t="shared" si="9"/>
        <v>0</v>
      </c>
      <c r="P97" s="60">
        <f t="shared" si="8"/>
        <v>0</v>
      </c>
      <c r="Q97" s="61">
        <f t="shared" si="13"/>
        <v>0</v>
      </c>
      <c r="S97" s="15"/>
    </row>
    <row r="98" spans="3:19" s="16" customFormat="1" ht="38.25">
      <c r="C98" s="107" t="s">
        <v>95</v>
      </c>
      <c r="D98" s="98" t="s">
        <v>209</v>
      </c>
      <c r="E98" s="109" t="s">
        <v>19</v>
      </c>
      <c r="F98" s="34">
        <v>4052.98</v>
      </c>
      <c r="G98" s="34">
        <v>48.589997976797</v>
      </c>
      <c r="H98" s="164">
        <f t="shared" si="2"/>
        <v>196934.2899999987</v>
      </c>
      <c r="I98" s="60">
        <v>0</v>
      </c>
      <c r="J98" s="60"/>
      <c r="K98" s="61"/>
      <c r="L98" s="59"/>
      <c r="M98" s="59">
        <f t="shared" si="3"/>
        <v>0</v>
      </c>
      <c r="N98" s="62">
        <f t="shared" si="0"/>
        <v>0</v>
      </c>
      <c r="O98" s="60">
        <f t="shared" si="9"/>
        <v>0</v>
      </c>
      <c r="P98" s="60">
        <f aca="true" t="shared" si="14" ref="P98:P161">M98+J98</f>
        <v>0</v>
      </c>
      <c r="Q98" s="61">
        <f t="shared" si="13"/>
        <v>0</v>
      </c>
      <c r="S98" s="15"/>
    </row>
    <row r="99" spans="3:19" s="16" customFormat="1" ht="25.5">
      <c r="C99" s="107" t="s">
        <v>96</v>
      </c>
      <c r="D99" s="98" t="s">
        <v>210</v>
      </c>
      <c r="E99" s="109" t="s">
        <v>199</v>
      </c>
      <c r="F99" s="34">
        <v>364.77</v>
      </c>
      <c r="G99" s="34">
        <v>13.64</v>
      </c>
      <c r="H99" s="34">
        <f t="shared" si="2"/>
        <v>4975.4628</v>
      </c>
      <c r="I99" s="60">
        <v>0</v>
      </c>
      <c r="J99" s="60"/>
      <c r="K99" s="61"/>
      <c r="L99" s="59"/>
      <c r="M99" s="59">
        <f t="shared" si="3"/>
        <v>0</v>
      </c>
      <c r="N99" s="62">
        <f t="shared" si="0"/>
        <v>0</v>
      </c>
      <c r="O99" s="60">
        <f t="shared" si="9"/>
        <v>0</v>
      </c>
      <c r="P99" s="60">
        <f t="shared" si="14"/>
        <v>0</v>
      </c>
      <c r="Q99" s="61">
        <f t="shared" si="13"/>
        <v>0</v>
      </c>
      <c r="S99" s="15"/>
    </row>
    <row r="100" spans="3:19" s="16" customFormat="1" ht="25.5">
      <c r="C100" s="107" t="s">
        <v>97</v>
      </c>
      <c r="D100" s="98" t="s">
        <v>211</v>
      </c>
      <c r="E100" s="109" t="s">
        <v>199</v>
      </c>
      <c r="F100" s="34">
        <v>778.17216</v>
      </c>
      <c r="G100" s="34">
        <v>12.489961090358207</v>
      </c>
      <c r="H100" s="165">
        <f t="shared" si="2"/>
        <v>9719.34</v>
      </c>
      <c r="I100" s="60">
        <v>0</v>
      </c>
      <c r="J100" s="60"/>
      <c r="K100" s="61"/>
      <c r="L100" s="59"/>
      <c r="M100" s="59">
        <f t="shared" si="3"/>
        <v>0</v>
      </c>
      <c r="N100" s="62">
        <f t="shared" si="0"/>
        <v>0</v>
      </c>
      <c r="O100" s="60">
        <f t="shared" si="9"/>
        <v>0</v>
      </c>
      <c r="P100" s="60">
        <f t="shared" si="14"/>
        <v>0</v>
      </c>
      <c r="Q100" s="61">
        <f t="shared" si="13"/>
        <v>0</v>
      </c>
      <c r="S100" s="15"/>
    </row>
    <row r="101" spans="3:19" s="16" customFormat="1" ht="12.75">
      <c r="C101" s="107"/>
      <c r="D101" s="98"/>
      <c r="E101" s="109"/>
      <c r="F101" s="34"/>
      <c r="G101" s="34"/>
      <c r="H101" s="34"/>
      <c r="I101" s="60"/>
      <c r="J101" s="60"/>
      <c r="K101" s="61"/>
      <c r="L101" s="59"/>
      <c r="M101" s="59"/>
      <c r="N101" s="62"/>
      <c r="O101" s="60"/>
      <c r="P101" s="60">
        <f t="shared" si="14"/>
        <v>0</v>
      </c>
      <c r="Q101" s="61"/>
      <c r="S101" s="15"/>
    </row>
    <row r="102" spans="3:19" s="16" customFormat="1" ht="12.75">
      <c r="C102" s="99"/>
      <c r="D102" s="117" t="s">
        <v>213</v>
      </c>
      <c r="E102" s="110"/>
      <c r="F102" s="34"/>
      <c r="G102" s="34">
        <v>0</v>
      </c>
      <c r="H102" s="34">
        <f t="shared" si="2"/>
        <v>0</v>
      </c>
      <c r="I102" s="60">
        <v>0</v>
      </c>
      <c r="J102" s="60"/>
      <c r="K102" s="61"/>
      <c r="L102" s="59"/>
      <c r="M102" s="59">
        <f t="shared" si="3"/>
        <v>0</v>
      </c>
      <c r="N102" s="62">
        <f t="shared" si="0"/>
        <v>0</v>
      </c>
      <c r="O102" s="60">
        <f t="shared" si="9"/>
        <v>0</v>
      </c>
      <c r="P102" s="60">
        <f t="shared" si="14"/>
        <v>0</v>
      </c>
      <c r="Q102" s="61"/>
      <c r="S102" s="15"/>
    </row>
    <row r="103" spans="3:19" s="16" customFormat="1" ht="12.75">
      <c r="C103" s="107" t="s">
        <v>98</v>
      </c>
      <c r="D103" s="96" t="s">
        <v>214</v>
      </c>
      <c r="E103" s="109" t="s">
        <v>199</v>
      </c>
      <c r="F103" s="34">
        <v>71.72478432000001</v>
      </c>
      <c r="G103" s="34">
        <v>1727.5346475381355</v>
      </c>
      <c r="H103" s="165">
        <f t="shared" si="2"/>
        <v>123907.05</v>
      </c>
      <c r="I103" s="60">
        <v>0</v>
      </c>
      <c r="J103" s="60"/>
      <c r="K103" s="61"/>
      <c r="L103" s="59"/>
      <c r="M103" s="59">
        <f t="shared" si="3"/>
        <v>0</v>
      </c>
      <c r="N103" s="62">
        <f t="shared" si="0"/>
        <v>0</v>
      </c>
      <c r="O103" s="60">
        <f t="shared" si="9"/>
        <v>0</v>
      </c>
      <c r="P103" s="60">
        <f t="shared" si="14"/>
        <v>0</v>
      </c>
      <c r="Q103" s="61">
        <f t="shared" si="13"/>
        <v>0</v>
      </c>
      <c r="S103" s="15"/>
    </row>
    <row r="104" spans="3:19" s="16" customFormat="1" ht="12.75">
      <c r="C104" s="107" t="s">
        <v>99</v>
      </c>
      <c r="D104" s="96" t="s">
        <v>215</v>
      </c>
      <c r="E104" s="109" t="s">
        <v>199</v>
      </c>
      <c r="F104" s="34">
        <v>167.15301480860575</v>
      </c>
      <c r="G104" s="34">
        <v>894.7338471354939</v>
      </c>
      <c r="H104" s="165">
        <f>F104*G104</f>
        <v>149557.46</v>
      </c>
      <c r="I104" s="60">
        <v>0</v>
      </c>
      <c r="J104" s="60"/>
      <c r="K104" s="61"/>
      <c r="L104" s="59"/>
      <c r="M104" s="59">
        <f t="shared" si="3"/>
        <v>0</v>
      </c>
      <c r="N104" s="62">
        <f t="shared" si="0"/>
        <v>0</v>
      </c>
      <c r="O104" s="60">
        <f t="shared" si="9"/>
        <v>0</v>
      </c>
      <c r="P104" s="60">
        <f t="shared" si="14"/>
        <v>0</v>
      </c>
      <c r="Q104" s="61">
        <f t="shared" si="13"/>
        <v>0</v>
      </c>
      <c r="S104" s="15"/>
    </row>
    <row r="105" spans="3:19" s="16" customFormat="1" ht="12.75">
      <c r="C105" s="107" t="s">
        <v>100</v>
      </c>
      <c r="D105" s="96" t="s">
        <v>216</v>
      </c>
      <c r="E105" s="110" t="s">
        <v>16</v>
      </c>
      <c r="F105" s="34">
        <v>0.15</v>
      </c>
      <c r="G105" s="34">
        <v>273475.48</v>
      </c>
      <c r="H105" s="34">
        <f>F105*G105</f>
        <v>41021.32199999999</v>
      </c>
      <c r="I105" s="60">
        <v>0</v>
      </c>
      <c r="J105" s="60">
        <f>I105*G105</f>
        <v>0</v>
      </c>
      <c r="K105" s="61">
        <f>IF(I105&gt;0,J105/(F105*G105),I105)</f>
        <v>0</v>
      </c>
      <c r="L105" s="59"/>
      <c r="M105" s="59">
        <f t="shared" si="3"/>
        <v>0</v>
      </c>
      <c r="N105" s="62">
        <f t="shared" si="0"/>
        <v>0</v>
      </c>
      <c r="O105" s="60">
        <f t="shared" si="9"/>
        <v>0</v>
      </c>
      <c r="P105" s="60">
        <f t="shared" si="14"/>
        <v>0</v>
      </c>
      <c r="Q105" s="61">
        <f t="shared" si="13"/>
        <v>0</v>
      </c>
      <c r="S105" s="15"/>
    </row>
    <row r="106" spans="3:19" s="16" customFormat="1" ht="12.75">
      <c r="C106" s="107" t="s">
        <v>101</v>
      </c>
      <c r="D106" s="96" t="s">
        <v>217</v>
      </c>
      <c r="E106" s="109" t="s">
        <v>199</v>
      </c>
      <c r="F106" s="34">
        <v>71.72</v>
      </c>
      <c r="G106" s="34">
        <v>190.079894032</v>
      </c>
      <c r="H106" s="164">
        <f t="shared" si="2"/>
        <v>13632.52999997504</v>
      </c>
      <c r="I106" s="60">
        <v>0</v>
      </c>
      <c r="J106" s="60">
        <f>I106*G106</f>
        <v>0</v>
      </c>
      <c r="K106" s="61">
        <f>IF(I106&gt;0,J106/(F106*G106),I106)</f>
        <v>0</v>
      </c>
      <c r="L106" s="59"/>
      <c r="M106" s="59">
        <f t="shared" si="3"/>
        <v>0</v>
      </c>
      <c r="N106" s="62">
        <f t="shared" si="0"/>
        <v>0</v>
      </c>
      <c r="O106" s="60">
        <f t="shared" si="9"/>
        <v>0</v>
      </c>
      <c r="P106" s="60">
        <f t="shared" si="14"/>
        <v>0</v>
      </c>
      <c r="Q106" s="61">
        <f t="shared" si="13"/>
        <v>0</v>
      </c>
      <c r="S106" s="15"/>
    </row>
    <row r="107" spans="3:19" s="16" customFormat="1" ht="12.75">
      <c r="C107" s="107" t="s">
        <v>102</v>
      </c>
      <c r="D107" s="96" t="s">
        <v>218</v>
      </c>
      <c r="E107" s="109" t="s">
        <v>199</v>
      </c>
      <c r="F107" s="34">
        <v>167.15</v>
      </c>
      <c r="G107" s="34">
        <v>190.109961112777</v>
      </c>
      <c r="H107" s="164">
        <f t="shared" si="2"/>
        <v>31776.880000000678</v>
      </c>
      <c r="I107" s="60">
        <v>0</v>
      </c>
      <c r="J107" s="60">
        <f>I107*G107</f>
        <v>0</v>
      </c>
      <c r="K107" s="61">
        <f>IF(I107&gt;0,J107/(F107*G107),I107)</f>
        <v>0</v>
      </c>
      <c r="L107" s="59"/>
      <c r="M107" s="59">
        <f t="shared" si="3"/>
        <v>0</v>
      </c>
      <c r="N107" s="62">
        <f t="shared" si="0"/>
        <v>0</v>
      </c>
      <c r="O107" s="60">
        <f t="shared" si="9"/>
        <v>0</v>
      </c>
      <c r="P107" s="60">
        <f t="shared" si="14"/>
        <v>0</v>
      </c>
      <c r="Q107" s="61">
        <f t="shared" si="13"/>
        <v>0</v>
      </c>
      <c r="S107" s="15"/>
    </row>
    <row r="108" spans="3:19" s="16" customFormat="1" ht="12.75">
      <c r="C108" s="54"/>
      <c r="D108" s="96"/>
      <c r="E108" s="33"/>
      <c r="F108" s="34"/>
      <c r="G108" s="121" t="s">
        <v>403</v>
      </c>
      <c r="H108" s="166">
        <f>SUM(H87:H107)-0.02</f>
        <v>2499876.143358454</v>
      </c>
      <c r="I108" s="60">
        <v>0</v>
      </c>
      <c r="J108" s="60"/>
      <c r="K108" s="61"/>
      <c r="L108" s="59"/>
      <c r="M108" s="59"/>
      <c r="N108" s="62">
        <f t="shared" si="0"/>
        <v>0</v>
      </c>
      <c r="O108" s="60">
        <f t="shared" si="9"/>
        <v>0</v>
      </c>
      <c r="P108" s="60">
        <f t="shared" si="14"/>
        <v>0</v>
      </c>
      <c r="Q108" s="61"/>
      <c r="S108" s="15"/>
    </row>
    <row r="109" spans="3:19" s="16" customFormat="1" ht="12.75">
      <c r="C109" s="56">
        <v>6</v>
      </c>
      <c r="D109" s="117" t="s">
        <v>280</v>
      </c>
      <c r="E109" s="33"/>
      <c r="F109" s="34"/>
      <c r="G109" s="34"/>
      <c r="H109" s="34">
        <f t="shared" si="2"/>
        <v>0</v>
      </c>
      <c r="I109" s="60">
        <v>0</v>
      </c>
      <c r="J109" s="60">
        <f>I109*G109</f>
        <v>0</v>
      </c>
      <c r="K109" s="61">
        <f>IF(I109&gt;0,J109/(F109*G109),I109)</f>
        <v>0</v>
      </c>
      <c r="L109" s="59"/>
      <c r="M109" s="59">
        <f t="shared" si="3"/>
        <v>0</v>
      </c>
      <c r="N109" s="62">
        <f t="shared" si="0"/>
        <v>0</v>
      </c>
      <c r="O109" s="60">
        <f t="shared" si="9"/>
        <v>0</v>
      </c>
      <c r="P109" s="60">
        <f t="shared" si="14"/>
        <v>0</v>
      </c>
      <c r="Q109" s="61"/>
      <c r="S109" s="15"/>
    </row>
    <row r="110" spans="3:19" s="16" customFormat="1" ht="13.5" customHeight="1">
      <c r="C110" s="107" t="s">
        <v>32</v>
      </c>
      <c r="D110" s="96" t="s">
        <v>281</v>
      </c>
      <c r="E110" s="113" t="s">
        <v>20</v>
      </c>
      <c r="F110" s="34">
        <v>1766.9185870432048</v>
      </c>
      <c r="G110" s="34">
        <v>7.15</v>
      </c>
      <c r="H110" s="34">
        <f t="shared" si="2"/>
        <v>12633.467897358914</v>
      </c>
      <c r="I110" s="60">
        <v>0</v>
      </c>
      <c r="J110" s="60"/>
      <c r="K110" s="61"/>
      <c r="L110" s="59">
        <v>135.28</v>
      </c>
      <c r="M110" s="59">
        <f aca="true" t="shared" si="15" ref="M110:M173">L110*G110</f>
        <v>967.2520000000001</v>
      </c>
      <c r="N110" s="62">
        <f t="shared" si="0"/>
        <v>0.07656266734189499</v>
      </c>
      <c r="O110" s="60">
        <f t="shared" si="9"/>
        <v>135.28</v>
      </c>
      <c r="P110" s="60">
        <f t="shared" si="14"/>
        <v>967.2520000000001</v>
      </c>
      <c r="Q110" s="61">
        <f t="shared" si="13"/>
        <v>0.07656266734189499</v>
      </c>
      <c r="S110" s="15"/>
    </row>
    <row r="111" spans="3:19" s="16" customFormat="1" ht="25.5">
      <c r="C111" s="107" t="s">
        <v>33</v>
      </c>
      <c r="D111" s="96" t="s">
        <v>282</v>
      </c>
      <c r="E111" s="113" t="s">
        <v>20</v>
      </c>
      <c r="F111" s="34">
        <v>1540.6667999999997</v>
      </c>
      <c r="G111" s="34">
        <v>22.92004345131602</v>
      </c>
      <c r="H111" s="165">
        <f aca="true" t="shared" si="16" ref="H111:H174">F111*G111</f>
        <v>35312.15</v>
      </c>
      <c r="I111" s="60">
        <v>0</v>
      </c>
      <c r="J111" s="60"/>
      <c r="K111" s="61">
        <f>IF(I111&gt;0,J111/(F111*G111),I111)</f>
        <v>0</v>
      </c>
      <c r="L111" s="59">
        <v>117.98</v>
      </c>
      <c r="M111" s="59">
        <f t="shared" si="15"/>
        <v>2704.106726386264</v>
      </c>
      <c r="N111" s="62">
        <f aca="true" t="shared" si="17" ref="N111:N174">IF(L111&gt;0,M111/(F111*G111),L111)</f>
        <v>0.076577232663156</v>
      </c>
      <c r="O111" s="60">
        <f t="shared" si="9"/>
        <v>117.98</v>
      </c>
      <c r="P111" s="60">
        <f t="shared" si="14"/>
        <v>2704.106726386264</v>
      </c>
      <c r="Q111" s="61">
        <f t="shared" si="13"/>
        <v>0.076577232663156</v>
      </c>
      <c r="S111" s="15"/>
    </row>
    <row r="112" spans="3:19" s="16" customFormat="1" ht="14.25" customHeight="1">
      <c r="C112" s="107" t="s">
        <v>36</v>
      </c>
      <c r="D112" s="96" t="s">
        <v>283</v>
      </c>
      <c r="E112" s="113" t="s">
        <v>199</v>
      </c>
      <c r="F112" s="34">
        <v>1001.12</v>
      </c>
      <c r="G112" s="34">
        <v>1.86</v>
      </c>
      <c r="H112" s="34">
        <f t="shared" si="16"/>
        <v>1862.0832</v>
      </c>
      <c r="I112" s="60">
        <v>0</v>
      </c>
      <c r="J112" s="60"/>
      <c r="K112" s="61"/>
      <c r="L112" s="59">
        <f>F112*0.0766</f>
        <v>76.685792</v>
      </c>
      <c r="M112" s="59">
        <f t="shared" si="15"/>
        <v>142.63557312000003</v>
      </c>
      <c r="N112" s="62">
        <f t="shared" si="17"/>
        <v>0.07660000000000002</v>
      </c>
      <c r="O112" s="60">
        <f t="shared" si="9"/>
        <v>76.685792</v>
      </c>
      <c r="P112" s="60">
        <f t="shared" si="14"/>
        <v>142.63557312000003</v>
      </c>
      <c r="Q112" s="61">
        <f t="shared" si="13"/>
        <v>0.0766</v>
      </c>
      <c r="S112" s="15"/>
    </row>
    <row r="113" spans="3:19" s="16" customFormat="1" ht="25.5">
      <c r="C113" s="107" t="s">
        <v>103</v>
      </c>
      <c r="D113" s="96" t="s">
        <v>284</v>
      </c>
      <c r="E113" s="113" t="s">
        <v>199</v>
      </c>
      <c r="F113" s="34">
        <v>330.61</v>
      </c>
      <c r="G113" s="34">
        <v>7.82</v>
      </c>
      <c r="H113" s="34">
        <f t="shared" si="16"/>
        <v>2585.3702000000003</v>
      </c>
      <c r="I113" s="60">
        <v>0</v>
      </c>
      <c r="J113" s="60"/>
      <c r="K113" s="61"/>
      <c r="L113" s="59"/>
      <c r="M113" s="59">
        <f t="shared" si="15"/>
        <v>0</v>
      </c>
      <c r="N113" s="62">
        <f t="shared" si="17"/>
        <v>0</v>
      </c>
      <c r="O113" s="60">
        <f t="shared" si="9"/>
        <v>0</v>
      </c>
      <c r="P113" s="60">
        <f t="shared" si="14"/>
        <v>0</v>
      </c>
      <c r="Q113" s="61">
        <f t="shared" si="13"/>
        <v>0</v>
      </c>
      <c r="S113" s="15"/>
    </row>
    <row r="114" spans="3:19" s="16" customFormat="1" ht="25.5">
      <c r="C114" s="107" t="s">
        <v>104</v>
      </c>
      <c r="D114" s="96" t="s">
        <v>285</v>
      </c>
      <c r="E114" s="113" t="s">
        <v>20</v>
      </c>
      <c r="F114" s="34">
        <v>466.3576414794967</v>
      </c>
      <c r="G114" s="34">
        <v>7.8600191654866585</v>
      </c>
      <c r="H114" s="165">
        <f t="shared" si="16"/>
        <v>3665.58</v>
      </c>
      <c r="I114" s="60">
        <v>0</v>
      </c>
      <c r="J114" s="60"/>
      <c r="K114" s="61"/>
      <c r="L114" s="59"/>
      <c r="M114" s="59">
        <f t="shared" si="15"/>
        <v>0</v>
      </c>
      <c r="N114" s="62">
        <f t="shared" si="17"/>
        <v>0</v>
      </c>
      <c r="O114" s="60">
        <f t="shared" si="9"/>
        <v>0</v>
      </c>
      <c r="P114" s="60">
        <f t="shared" si="14"/>
        <v>0</v>
      </c>
      <c r="Q114" s="61">
        <f t="shared" si="13"/>
        <v>0</v>
      </c>
      <c r="S114" s="15"/>
    </row>
    <row r="115" spans="3:19" s="16" customFormat="1" ht="25.5">
      <c r="C115" s="107" t="s">
        <v>122</v>
      </c>
      <c r="D115" s="96" t="s">
        <v>286</v>
      </c>
      <c r="E115" s="113" t="s">
        <v>20</v>
      </c>
      <c r="F115" s="34">
        <v>506.70920000000007</v>
      </c>
      <c r="G115" s="34">
        <v>22.920029871176602</v>
      </c>
      <c r="H115" s="165">
        <f t="shared" si="16"/>
        <v>11613.79</v>
      </c>
      <c r="I115" s="60">
        <v>0</v>
      </c>
      <c r="J115" s="60"/>
      <c r="K115" s="61"/>
      <c r="L115" s="59"/>
      <c r="M115" s="59">
        <f t="shared" si="15"/>
        <v>0</v>
      </c>
      <c r="N115" s="62">
        <f t="shared" si="17"/>
        <v>0</v>
      </c>
      <c r="O115" s="60">
        <f t="shared" si="9"/>
        <v>0</v>
      </c>
      <c r="P115" s="60">
        <f t="shared" si="14"/>
        <v>0</v>
      </c>
      <c r="Q115" s="61">
        <f t="shared" si="13"/>
        <v>0</v>
      </c>
      <c r="S115" s="15"/>
    </row>
    <row r="116" spans="3:19" s="16" customFormat="1" ht="25.5">
      <c r="C116" s="107" t="s">
        <v>219</v>
      </c>
      <c r="D116" s="96" t="s">
        <v>284</v>
      </c>
      <c r="E116" s="113" t="s">
        <v>199</v>
      </c>
      <c r="F116" s="34">
        <v>301.1771722848557</v>
      </c>
      <c r="G116" s="34">
        <v>7.9400440008721285</v>
      </c>
      <c r="H116" s="165">
        <f t="shared" si="16"/>
        <v>2391.36</v>
      </c>
      <c r="I116" s="60">
        <v>0</v>
      </c>
      <c r="J116" s="60"/>
      <c r="K116" s="61"/>
      <c r="L116" s="59"/>
      <c r="M116" s="59">
        <f t="shared" si="15"/>
        <v>0</v>
      </c>
      <c r="N116" s="62">
        <f t="shared" si="17"/>
        <v>0</v>
      </c>
      <c r="O116" s="60">
        <f t="shared" si="9"/>
        <v>0</v>
      </c>
      <c r="P116" s="60">
        <f t="shared" si="14"/>
        <v>0</v>
      </c>
      <c r="Q116" s="61">
        <f t="shared" si="13"/>
        <v>0</v>
      </c>
      <c r="S116" s="15"/>
    </row>
    <row r="117" spans="3:19" s="16" customFormat="1" ht="25.5">
      <c r="C117" s="107" t="s">
        <v>220</v>
      </c>
      <c r="D117" s="98" t="s">
        <v>287</v>
      </c>
      <c r="E117" s="113" t="s">
        <v>52</v>
      </c>
      <c r="F117" s="34">
        <v>122</v>
      </c>
      <c r="G117" s="34">
        <v>313.1</v>
      </c>
      <c r="H117" s="34">
        <f t="shared" si="16"/>
        <v>38198.200000000004</v>
      </c>
      <c r="I117" s="60">
        <v>0</v>
      </c>
      <c r="J117" s="60"/>
      <c r="K117" s="61"/>
      <c r="L117" s="59"/>
      <c r="M117" s="59">
        <f t="shared" si="15"/>
        <v>0</v>
      </c>
      <c r="N117" s="62">
        <f t="shared" si="17"/>
        <v>0</v>
      </c>
      <c r="O117" s="60">
        <f t="shared" si="9"/>
        <v>0</v>
      </c>
      <c r="P117" s="60">
        <f t="shared" si="14"/>
        <v>0</v>
      </c>
      <c r="Q117" s="61">
        <f t="shared" si="13"/>
        <v>0</v>
      </c>
      <c r="S117" s="15"/>
    </row>
    <row r="118" spans="3:19" s="16" customFormat="1" ht="25.5">
      <c r="C118" s="107" t="s">
        <v>221</v>
      </c>
      <c r="D118" s="96" t="s">
        <v>288</v>
      </c>
      <c r="E118" s="113" t="s">
        <v>52</v>
      </c>
      <c r="F118" s="34">
        <v>13</v>
      </c>
      <c r="G118" s="34">
        <v>228.89</v>
      </c>
      <c r="H118" s="34">
        <f t="shared" si="16"/>
        <v>2975.5699999999997</v>
      </c>
      <c r="I118" s="60">
        <v>0</v>
      </c>
      <c r="J118" s="60"/>
      <c r="K118" s="61"/>
      <c r="L118" s="59"/>
      <c r="M118" s="59">
        <f t="shared" si="15"/>
        <v>0</v>
      </c>
      <c r="N118" s="62">
        <f t="shared" si="17"/>
        <v>0</v>
      </c>
      <c r="O118" s="60">
        <f t="shared" si="9"/>
        <v>0</v>
      </c>
      <c r="P118" s="60">
        <f t="shared" si="14"/>
        <v>0</v>
      </c>
      <c r="Q118" s="61">
        <f t="shared" si="13"/>
        <v>0</v>
      </c>
      <c r="S118" s="15"/>
    </row>
    <row r="119" spans="3:19" s="16" customFormat="1" ht="25.5">
      <c r="C119" s="107" t="s">
        <v>222</v>
      </c>
      <c r="D119" s="96" t="s">
        <v>289</v>
      </c>
      <c r="E119" s="113" t="s">
        <v>52</v>
      </c>
      <c r="F119" s="34">
        <v>73</v>
      </c>
      <c r="G119" s="34">
        <v>431.02</v>
      </c>
      <c r="H119" s="34">
        <f t="shared" si="16"/>
        <v>31464.46</v>
      </c>
      <c r="I119" s="60">
        <v>0</v>
      </c>
      <c r="J119" s="60"/>
      <c r="K119" s="61"/>
      <c r="L119" s="59"/>
      <c r="M119" s="59">
        <f t="shared" si="15"/>
        <v>0</v>
      </c>
      <c r="N119" s="62">
        <f t="shared" si="17"/>
        <v>0</v>
      </c>
      <c r="O119" s="60">
        <f t="shared" si="9"/>
        <v>0</v>
      </c>
      <c r="P119" s="60">
        <f t="shared" si="14"/>
        <v>0</v>
      </c>
      <c r="Q119" s="61">
        <f t="shared" si="13"/>
        <v>0</v>
      </c>
      <c r="S119" s="15"/>
    </row>
    <row r="120" spans="3:19" s="16" customFormat="1" ht="25.5">
      <c r="C120" s="107" t="s">
        <v>223</v>
      </c>
      <c r="D120" s="96" t="s">
        <v>290</v>
      </c>
      <c r="E120" s="113" t="s">
        <v>52</v>
      </c>
      <c r="F120" s="34">
        <v>18</v>
      </c>
      <c r="G120" s="34">
        <v>295.17</v>
      </c>
      <c r="H120" s="34">
        <f t="shared" si="16"/>
        <v>5313.06</v>
      </c>
      <c r="I120" s="60">
        <v>0</v>
      </c>
      <c r="J120" s="60"/>
      <c r="K120" s="61"/>
      <c r="L120" s="59"/>
      <c r="M120" s="59">
        <f t="shared" si="15"/>
        <v>0</v>
      </c>
      <c r="N120" s="62">
        <f t="shared" si="17"/>
        <v>0</v>
      </c>
      <c r="O120" s="60">
        <f t="shared" si="9"/>
        <v>0</v>
      </c>
      <c r="P120" s="60">
        <f t="shared" si="14"/>
        <v>0</v>
      </c>
      <c r="Q120" s="61">
        <f t="shared" si="13"/>
        <v>0</v>
      </c>
      <c r="S120" s="15"/>
    </row>
    <row r="121" spans="3:19" s="16" customFormat="1" ht="25.5">
      <c r="C121" s="107" t="s">
        <v>224</v>
      </c>
      <c r="D121" s="98" t="s">
        <v>291</v>
      </c>
      <c r="E121" s="113" t="s">
        <v>52</v>
      </c>
      <c r="F121" s="34">
        <v>101</v>
      </c>
      <c r="G121" s="34">
        <v>431.82</v>
      </c>
      <c r="H121" s="34">
        <f t="shared" si="16"/>
        <v>43613.82</v>
      </c>
      <c r="I121" s="60">
        <v>0</v>
      </c>
      <c r="J121" s="60"/>
      <c r="K121" s="61"/>
      <c r="L121" s="59">
        <v>19</v>
      </c>
      <c r="M121" s="59">
        <f t="shared" si="15"/>
        <v>8204.58</v>
      </c>
      <c r="N121" s="62">
        <f t="shared" si="17"/>
        <v>0.18811881188118812</v>
      </c>
      <c r="O121" s="60">
        <f t="shared" si="9"/>
        <v>19</v>
      </c>
      <c r="P121" s="60">
        <f t="shared" si="14"/>
        <v>8204.58</v>
      </c>
      <c r="Q121" s="61">
        <f t="shared" si="13"/>
        <v>0.18811881188118812</v>
      </c>
      <c r="S121" s="15"/>
    </row>
    <row r="122" spans="3:19" s="16" customFormat="1" ht="25.5">
      <c r="C122" s="107" t="s">
        <v>225</v>
      </c>
      <c r="D122" s="96" t="s">
        <v>292</v>
      </c>
      <c r="E122" s="113" t="s">
        <v>52</v>
      </c>
      <c r="F122" s="34">
        <v>75</v>
      </c>
      <c r="G122" s="34">
        <v>543.05</v>
      </c>
      <c r="H122" s="34">
        <f t="shared" si="16"/>
        <v>40728.75</v>
      </c>
      <c r="I122" s="60">
        <v>0</v>
      </c>
      <c r="J122" s="60"/>
      <c r="K122" s="61"/>
      <c r="L122" s="59"/>
      <c r="M122" s="59">
        <f t="shared" si="15"/>
        <v>0</v>
      </c>
      <c r="N122" s="62">
        <f t="shared" si="17"/>
        <v>0</v>
      </c>
      <c r="O122" s="60">
        <f t="shared" si="9"/>
        <v>0</v>
      </c>
      <c r="P122" s="60">
        <f t="shared" si="14"/>
        <v>0</v>
      </c>
      <c r="Q122" s="61">
        <f t="shared" si="13"/>
        <v>0</v>
      </c>
      <c r="S122" s="15"/>
    </row>
    <row r="123" spans="3:19" s="16" customFormat="1" ht="25.5">
      <c r="C123" s="107" t="s">
        <v>226</v>
      </c>
      <c r="D123" s="96" t="s">
        <v>293</v>
      </c>
      <c r="E123" s="113" t="s">
        <v>52</v>
      </c>
      <c r="F123" s="34">
        <v>20</v>
      </c>
      <c r="G123" s="34">
        <v>812.73</v>
      </c>
      <c r="H123" s="34">
        <f t="shared" si="16"/>
        <v>16254.6</v>
      </c>
      <c r="I123" s="60">
        <v>0</v>
      </c>
      <c r="J123" s="60"/>
      <c r="K123" s="61"/>
      <c r="L123" s="59"/>
      <c r="M123" s="59">
        <f t="shared" si="15"/>
        <v>0</v>
      </c>
      <c r="N123" s="62">
        <f t="shared" si="17"/>
        <v>0</v>
      </c>
      <c r="O123" s="60">
        <f t="shared" si="9"/>
        <v>0</v>
      </c>
      <c r="P123" s="60">
        <f t="shared" si="14"/>
        <v>0</v>
      </c>
      <c r="Q123" s="61">
        <f t="shared" si="13"/>
        <v>0</v>
      </c>
      <c r="S123" s="15"/>
    </row>
    <row r="124" spans="3:19" s="16" customFormat="1" ht="25.5">
      <c r="C124" s="107" t="s">
        <v>227</v>
      </c>
      <c r="D124" s="96" t="s">
        <v>294</v>
      </c>
      <c r="E124" s="113" t="s">
        <v>52</v>
      </c>
      <c r="F124" s="34">
        <v>60</v>
      </c>
      <c r="G124" s="34">
        <v>967.42</v>
      </c>
      <c r="H124" s="34">
        <f t="shared" si="16"/>
        <v>58045.2</v>
      </c>
      <c r="I124" s="60">
        <v>0</v>
      </c>
      <c r="J124" s="60"/>
      <c r="K124" s="61"/>
      <c r="L124" s="59">
        <v>21</v>
      </c>
      <c r="M124" s="59">
        <f t="shared" si="15"/>
        <v>20315.82</v>
      </c>
      <c r="N124" s="62">
        <f t="shared" si="17"/>
        <v>0.35000000000000003</v>
      </c>
      <c r="O124" s="60">
        <f t="shared" si="9"/>
        <v>21</v>
      </c>
      <c r="P124" s="60">
        <f t="shared" si="14"/>
        <v>20315.82</v>
      </c>
      <c r="Q124" s="61">
        <f t="shared" si="13"/>
        <v>0.35</v>
      </c>
      <c r="S124" s="15"/>
    </row>
    <row r="125" spans="3:19" s="16" customFormat="1" ht="12.75">
      <c r="C125" s="107" t="s">
        <v>228</v>
      </c>
      <c r="D125" s="98" t="s">
        <v>295</v>
      </c>
      <c r="E125" s="113" t="s">
        <v>52</v>
      </c>
      <c r="F125" s="34">
        <v>40</v>
      </c>
      <c r="G125" s="34">
        <v>2058.1</v>
      </c>
      <c r="H125" s="34">
        <f t="shared" si="16"/>
        <v>82324</v>
      </c>
      <c r="I125" s="60">
        <v>0</v>
      </c>
      <c r="J125" s="60"/>
      <c r="K125" s="61"/>
      <c r="L125" s="59"/>
      <c r="M125" s="59">
        <f t="shared" si="15"/>
        <v>0</v>
      </c>
      <c r="N125" s="62">
        <f t="shared" si="17"/>
        <v>0</v>
      </c>
      <c r="O125" s="60">
        <f t="shared" si="9"/>
        <v>0</v>
      </c>
      <c r="P125" s="60">
        <f t="shared" si="14"/>
        <v>0</v>
      </c>
      <c r="Q125" s="61">
        <f t="shared" si="13"/>
        <v>0</v>
      </c>
      <c r="S125" s="15"/>
    </row>
    <row r="126" spans="3:19" s="16" customFormat="1" ht="12.75">
      <c r="C126" s="107" t="s">
        <v>229</v>
      </c>
      <c r="D126" s="96" t="s">
        <v>296</v>
      </c>
      <c r="E126" s="113" t="s">
        <v>52</v>
      </c>
      <c r="F126" s="34">
        <v>135</v>
      </c>
      <c r="G126" s="34">
        <v>143.55</v>
      </c>
      <c r="H126" s="34">
        <f t="shared" si="16"/>
        <v>19379.25</v>
      </c>
      <c r="I126" s="60">
        <v>0</v>
      </c>
      <c r="J126" s="60"/>
      <c r="K126" s="61"/>
      <c r="L126" s="59"/>
      <c r="M126" s="59">
        <f t="shared" si="15"/>
        <v>0</v>
      </c>
      <c r="N126" s="62">
        <f t="shared" si="17"/>
        <v>0</v>
      </c>
      <c r="O126" s="60">
        <f aca="true" t="shared" si="18" ref="O126:O176">L126+I126</f>
        <v>0</v>
      </c>
      <c r="P126" s="60">
        <f t="shared" si="14"/>
        <v>0</v>
      </c>
      <c r="Q126" s="61">
        <f t="shared" si="13"/>
        <v>0</v>
      </c>
      <c r="S126" s="15"/>
    </row>
    <row r="127" spans="3:19" s="16" customFormat="1" ht="12.75">
      <c r="C127" s="107" t="s">
        <v>230</v>
      </c>
      <c r="D127" s="96" t="s">
        <v>297</v>
      </c>
      <c r="E127" s="113" t="s">
        <v>52</v>
      </c>
      <c r="F127" s="34">
        <v>91</v>
      </c>
      <c r="G127" s="34">
        <v>203.54</v>
      </c>
      <c r="H127" s="34">
        <f t="shared" si="16"/>
        <v>18522.14</v>
      </c>
      <c r="I127" s="60">
        <v>0</v>
      </c>
      <c r="J127" s="60"/>
      <c r="K127" s="61"/>
      <c r="L127" s="59"/>
      <c r="M127" s="59">
        <f t="shared" si="15"/>
        <v>0</v>
      </c>
      <c r="N127" s="62">
        <f t="shared" si="17"/>
        <v>0</v>
      </c>
      <c r="O127" s="60">
        <f t="shared" si="18"/>
        <v>0</v>
      </c>
      <c r="P127" s="60">
        <f t="shared" si="14"/>
        <v>0</v>
      </c>
      <c r="Q127" s="61">
        <f t="shared" si="13"/>
        <v>0</v>
      </c>
      <c r="S127" s="15"/>
    </row>
    <row r="128" spans="3:19" s="16" customFormat="1" ht="12.75">
      <c r="C128" s="107" t="s">
        <v>231</v>
      </c>
      <c r="D128" s="96" t="s">
        <v>298</v>
      </c>
      <c r="E128" s="113" t="s">
        <v>52</v>
      </c>
      <c r="F128" s="34">
        <v>101</v>
      </c>
      <c r="G128" s="34">
        <v>272.15</v>
      </c>
      <c r="H128" s="34">
        <f t="shared" si="16"/>
        <v>27487.149999999998</v>
      </c>
      <c r="I128" s="60">
        <v>0</v>
      </c>
      <c r="J128" s="60"/>
      <c r="K128" s="61"/>
      <c r="L128" s="59">
        <v>19</v>
      </c>
      <c r="M128" s="59">
        <f t="shared" si="15"/>
        <v>5170.849999999999</v>
      </c>
      <c r="N128" s="62">
        <f t="shared" si="17"/>
        <v>0.18811881188118812</v>
      </c>
      <c r="O128" s="60">
        <f t="shared" si="18"/>
        <v>19</v>
      </c>
      <c r="P128" s="60">
        <f t="shared" si="14"/>
        <v>5170.849999999999</v>
      </c>
      <c r="Q128" s="61">
        <f t="shared" si="13"/>
        <v>0.18811881188118812</v>
      </c>
      <c r="S128" s="15"/>
    </row>
    <row r="129" spans="3:19" s="16" customFormat="1" ht="12.75">
      <c r="C129" s="107" t="s">
        <v>232</v>
      </c>
      <c r="D129" s="98" t="s">
        <v>299</v>
      </c>
      <c r="E129" s="113" t="s">
        <v>52</v>
      </c>
      <c r="F129" s="34">
        <v>75</v>
      </c>
      <c r="G129" s="34">
        <v>362.14</v>
      </c>
      <c r="H129" s="34">
        <f t="shared" si="16"/>
        <v>27160.5</v>
      </c>
      <c r="I129" s="60">
        <v>0</v>
      </c>
      <c r="J129" s="60"/>
      <c r="K129" s="61"/>
      <c r="L129" s="59"/>
      <c r="M129" s="59">
        <f t="shared" si="15"/>
        <v>0</v>
      </c>
      <c r="N129" s="62">
        <f t="shared" si="17"/>
        <v>0</v>
      </c>
      <c r="O129" s="60">
        <f t="shared" si="18"/>
        <v>0</v>
      </c>
      <c r="P129" s="60">
        <f t="shared" si="14"/>
        <v>0</v>
      </c>
      <c r="Q129" s="61">
        <f t="shared" si="13"/>
        <v>0</v>
      </c>
      <c r="S129" s="15"/>
    </row>
    <row r="130" spans="3:19" s="16" customFormat="1" ht="12.75">
      <c r="C130" s="107" t="s">
        <v>233</v>
      </c>
      <c r="D130" s="96" t="s">
        <v>300</v>
      </c>
      <c r="E130" s="113" t="s">
        <v>52</v>
      </c>
      <c r="F130" s="34">
        <v>20</v>
      </c>
      <c r="G130" s="34">
        <v>490.18</v>
      </c>
      <c r="H130" s="34">
        <f t="shared" si="16"/>
        <v>9803.6</v>
      </c>
      <c r="I130" s="60">
        <v>0</v>
      </c>
      <c r="J130" s="60"/>
      <c r="K130" s="61"/>
      <c r="L130" s="59"/>
      <c r="M130" s="59">
        <f t="shared" si="15"/>
        <v>0</v>
      </c>
      <c r="N130" s="62">
        <f t="shared" si="17"/>
        <v>0</v>
      </c>
      <c r="O130" s="60">
        <f t="shared" si="18"/>
        <v>0</v>
      </c>
      <c r="P130" s="60">
        <f t="shared" si="14"/>
        <v>0</v>
      </c>
      <c r="Q130" s="61">
        <f t="shared" si="13"/>
        <v>0</v>
      </c>
      <c r="S130" s="15"/>
    </row>
    <row r="131" spans="3:19" s="16" customFormat="1" ht="12.75">
      <c r="C131" s="107" t="s">
        <v>234</v>
      </c>
      <c r="D131" s="96" t="s">
        <v>301</v>
      </c>
      <c r="E131" s="114" t="s">
        <v>52</v>
      </c>
      <c r="F131" s="34">
        <v>60</v>
      </c>
      <c r="G131" s="34">
        <v>520.46</v>
      </c>
      <c r="H131" s="34">
        <f t="shared" si="16"/>
        <v>31227.600000000002</v>
      </c>
      <c r="I131" s="60">
        <v>0</v>
      </c>
      <c r="J131" s="60"/>
      <c r="K131" s="61"/>
      <c r="L131" s="59">
        <v>21</v>
      </c>
      <c r="M131" s="59">
        <f t="shared" si="15"/>
        <v>10929.66</v>
      </c>
      <c r="N131" s="62">
        <f t="shared" si="17"/>
        <v>0.35</v>
      </c>
      <c r="O131" s="60">
        <f t="shared" si="18"/>
        <v>21</v>
      </c>
      <c r="P131" s="60">
        <f t="shared" si="14"/>
        <v>10929.66</v>
      </c>
      <c r="Q131" s="61">
        <f t="shared" si="13"/>
        <v>0.35</v>
      </c>
      <c r="S131" s="15"/>
    </row>
    <row r="132" spans="3:19" s="16" customFormat="1" ht="12.75">
      <c r="C132" s="107" t="s">
        <v>235</v>
      </c>
      <c r="D132" s="96" t="s">
        <v>302</v>
      </c>
      <c r="E132" s="113" t="s">
        <v>346</v>
      </c>
      <c r="F132" s="34">
        <v>9</v>
      </c>
      <c r="G132" s="34">
        <v>1124.16</v>
      </c>
      <c r="H132" s="34">
        <f t="shared" si="16"/>
        <v>10117.44</v>
      </c>
      <c r="I132" s="60">
        <v>0</v>
      </c>
      <c r="J132" s="60"/>
      <c r="K132" s="61"/>
      <c r="L132" s="59"/>
      <c r="M132" s="59">
        <f t="shared" si="15"/>
        <v>0</v>
      </c>
      <c r="N132" s="62">
        <f t="shared" si="17"/>
        <v>0</v>
      </c>
      <c r="O132" s="60">
        <f t="shared" si="18"/>
        <v>0</v>
      </c>
      <c r="P132" s="60">
        <f t="shared" si="14"/>
        <v>0</v>
      </c>
      <c r="Q132" s="61">
        <f t="shared" si="13"/>
        <v>0</v>
      </c>
      <c r="S132" s="15"/>
    </row>
    <row r="133" spans="3:19" s="16" customFormat="1" ht="13.5" customHeight="1">
      <c r="C133" s="107" t="s">
        <v>236</v>
      </c>
      <c r="D133" s="98" t="s">
        <v>303</v>
      </c>
      <c r="E133" s="113" t="s">
        <v>346</v>
      </c>
      <c r="F133" s="34">
        <v>5</v>
      </c>
      <c r="G133" s="34">
        <v>1734.41</v>
      </c>
      <c r="H133" s="34">
        <f t="shared" si="16"/>
        <v>8672.050000000001</v>
      </c>
      <c r="I133" s="60">
        <v>0</v>
      </c>
      <c r="J133" s="60"/>
      <c r="K133" s="61"/>
      <c r="L133" s="59"/>
      <c r="M133" s="59">
        <f t="shared" si="15"/>
        <v>0</v>
      </c>
      <c r="N133" s="62">
        <f t="shared" si="17"/>
        <v>0</v>
      </c>
      <c r="O133" s="60">
        <f t="shared" si="18"/>
        <v>0</v>
      </c>
      <c r="P133" s="60">
        <f t="shared" si="14"/>
        <v>0</v>
      </c>
      <c r="Q133" s="61">
        <f t="shared" si="13"/>
        <v>0</v>
      </c>
      <c r="S133" s="15"/>
    </row>
    <row r="134" spans="3:19" s="16" customFormat="1" ht="12.75">
      <c r="C134" s="107" t="s">
        <v>237</v>
      </c>
      <c r="D134" s="96" t="s">
        <v>304</v>
      </c>
      <c r="E134" s="113" t="s">
        <v>346</v>
      </c>
      <c r="F134" s="34">
        <v>10</v>
      </c>
      <c r="G134" s="34">
        <v>2508.7</v>
      </c>
      <c r="H134" s="34">
        <f t="shared" si="16"/>
        <v>25087</v>
      </c>
      <c r="I134" s="60">
        <v>0</v>
      </c>
      <c r="J134" s="60"/>
      <c r="K134" s="61"/>
      <c r="L134" s="59"/>
      <c r="M134" s="59">
        <f t="shared" si="15"/>
        <v>0</v>
      </c>
      <c r="N134" s="62">
        <f t="shared" si="17"/>
        <v>0</v>
      </c>
      <c r="O134" s="60">
        <f t="shared" si="18"/>
        <v>0</v>
      </c>
      <c r="P134" s="60">
        <f t="shared" si="14"/>
        <v>0</v>
      </c>
      <c r="Q134" s="61">
        <f t="shared" si="13"/>
        <v>0</v>
      </c>
      <c r="S134" s="15"/>
    </row>
    <row r="135" spans="3:19" s="16" customFormat="1" ht="12.75">
      <c r="C135" s="107" t="s">
        <v>238</v>
      </c>
      <c r="D135" s="96" t="s">
        <v>305</v>
      </c>
      <c r="E135" s="113" t="s">
        <v>346</v>
      </c>
      <c r="F135" s="34">
        <v>8</v>
      </c>
      <c r="G135" s="34">
        <v>2417.99</v>
      </c>
      <c r="H135" s="34">
        <f t="shared" si="16"/>
        <v>19343.92</v>
      </c>
      <c r="I135" s="60">
        <v>0</v>
      </c>
      <c r="J135" s="60"/>
      <c r="K135" s="61"/>
      <c r="L135" s="59"/>
      <c r="M135" s="59">
        <f t="shared" si="15"/>
        <v>0</v>
      </c>
      <c r="N135" s="62">
        <f t="shared" si="17"/>
        <v>0</v>
      </c>
      <c r="O135" s="60">
        <f t="shared" si="18"/>
        <v>0</v>
      </c>
      <c r="P135" s="60">
        <f t="shared" si="14"/>
        <v>0</v>
      </c>
      <c r="Q135" s="61">
        <f t="shared" si="13"/>
        <v>0</v>
      </c>
      <c r="S135" s="15"/>
    </row>
    <row r="136" spans="3:19" s="16" customFormat="1" ht="12.75">
      <c r="C136" s="107" t="s">
        <v>239</v>
      </c>
      <c r="D136" s="96" t="s">
        <v>306</v>
      </c>
      <c r="E136" s="113" t="s">
        <v>346</v>
      </c>
      <c r="F136" s="34">
        <v>2</v>
      </c>
      <c r="G136" s="34">
        <v>3507.33</v>
      </c>
      <c r="H136" s="34">
        <f t="shared" si="16"/>
        <v>7014.66</v>
      </c>
      <c r="I136" s="60">
        <v>0</v>
      </c>
      <c r="J136" s="60"/>
      <c r="K136" s="61"/>
      <c r="L136" s="59"/>
      <c r="M136" s="59">
        <f t="shared" si="15"/>
        <v>0</v>
      </c>
      <c r="N136" s="62">
        <f t="shared" si="17"/>
        <v>0</v>
      </c>
      <c r="O136" s="60">
        <f t="shared" si="18"/>
        <v>0</v>
      </c>
      <c r="P136" s="60">
        <f t="shared" si="14"/>
        <v>0</v>
      </c>
      <c r="Q136" s="61">
        <f t="shared" si="13"/>
        <v>0</v>
      </c>
      <c r="S136" s="15"/>
    </row>
    <row r="137" spans="3:19" s="16" customFormat="1" ht="12.75">
      <c r="C137" s="107" t="s">
        <v>240</v>
      </c>
      <c r="D137" s="98" t="s">
        <v>307</v>
      </c>
      <c r="E137" s="113" t="s">
        <v>346</v>
      </c>
      <c r="F137" s="34">
        <v>6</v>
      </c>
      <c r="G137" s="34">
        <v>3101.56</v>
      </c>
      <c r="H137" s="34">
        <f t="shared" si="16"/>
        <v>18609.36</v>
      </c>
      <c r="I137" s="60">
        <v>0</v>
      </c>
      <c r="J137" s="60"/>
      <c r="K137" s="61"/>
      <c r="L137" s="59"/>
      <c r="M137" s="59">
        <f t="shared" si="15"/>
        <v>0</v>
      </c>
      <c r="N137" s="62">
        <f t="shared" si="17"/>
        <v>0</v>
      </c>
      <c r="O137" s="60">
        <f t="shared" si="18"/>
        <v>0</v>
      </c>
      <c r="P137" s="60">
        <f t="shared" si="14"/>
        <v>0</v>
      </c>
      <c r="Q137" s="61">
        <f t="shared" si="13"/>
        <v>0</v>
      </c>
      <c r="S137" s="15"/>
    </row>
    <row r="138" spans="3:19" s="16" customFormat="1" ht="12.75">
      <c r="C138" s="107" t="s">
        <v>241</v>
      </c>
      <c r="D138" s="96" t="s">
        <v>308</v>
      </c>
      <c r="E138" s="113" t="s">
        <v>346</v>
      </c>
      <c r="F138" s="34">
        <v>4</v>
      </c>
      <c r="G138" s="34">
        <v>12588.79</v>
      </c>
      <c r="H138" s="34">
        <f t="shared" si="16"/>
        <v>50355.16</v>
      </c>
      <c r="I138" s="60">
        <v>0</v>
      </c>
      <c r="J138" s="60"/>
      <c r="K138" s="61"/>
      <c r="L138" s="59"/>
      <c r="M138" s="59">
        <f t="shared" si="15"/>
        <v>0</v>
      </c>
      <c r="N138" s="62">
        <f t="shared" si="17"/>
        <v>0</v>
      </c>
      <c r="O138" s="60">
        <f t="shared" si="18"/>
        <v>0</v>
      </c>
      <c r="P138" s="60">
        <f t="shared" si="14"/>
        <v>0</v>
      </c>
      <c r="Q138" s="61">
        <f t="shared" si="13"/>
        <v>0</v>
      </c>
      <c r="S138" s="15"/>
    </row>
    <row r="139" spans="3:19" s="16" customFormat="1" ht="12.75">
      <c r="C139" s="107" t="s">
        <v>242</v>
      </c>
      <c r="D139" s="96" t="s">
        <v>309</v>
      </c>
      <c r="E139" s="113" t="s">
        <v>346</v>
      </c>
      <c r="F139" s="34">
        <v>4</v>
      </c>
      <c r="G139" s="34">
        <v>1158.87</v>
      </c>
      <c r="H139" s="34">
        <f t="shared" si="16"/>
        <v>4635.48</v>
      </c>
      <c r="I139" s="60">
        <v>0</v>
      </c>
      <c r="J139" s="60"/>
      <c r="K139" s="61"/>
      <c r="L139" s="59"/>
      <c r="M139" s="59">
        <f t="shared" si="15"/>
        <v>0</v>
      </c>
      <c r="N139" s="62">
        <f t="shared" si="17"/>
        <v>0</v>
      </c>
      <c r="O139" s="60">
        <f t="shared" si="18"/>
        <v>0</v>
      </c>
      <c r="P139" s="60">
        <f t="shared" si="14"/>
        <v>0</v>
      </c>
      <c r="Q139" s="61">
        <f t="shared" si="13"/>
        <v>0</v>
      </c>
      <c r="S139" s="15"/>
    </row>
    <row r="140" spans="3:19" s="16" customFormat="1" ht="12.75">
      <c r="C140" s="107" t="s">
        <v>243</v>
      </c>
      <c r="D140" s="96" t="s">
        <v>310</v>
      </c>
      <c r="E140" s="113" t="s">
        <v>346</v>
      </c>
      <c r="F140" s="34">
        <v>2</v>
      </c>
      <c r="G140" s="34">
        <v>1654.94</v>
      </c>
      <c r="H140" s="34">
        <f t="shared" si="16"/>
        <v>3309.88</v>
      </c>
      <c r="I140" s="60">
        <v>0</v>
      </c>
      <c r="J140" s="60"/>
      <c r="K140" s="61"/>
      <c r="L140" s="59"/>
      <c r="M140" s="59">
        <f t="shared" si="15"/>
        <v>0</v>
      </c>
      <c r="N140" s="62">
        <f t="shared" si="17"/>
        <v>0</v>
      </c>
      <c r="O140" s="60">
        <f t="shared" si="18"/>
        <v>0</v>
      </c>
      <c r="P140" s="60">
        <f t="shared" si="14"/>
        <v>0</v>
      </c>
      <c r="Q140" s="61">
        <f t="shared" si="13"/>
        <v>0</v>
      </c>
      <c r="S140" s="15"/>
    </row>
    <row r="141" spans="3:19" s="16" customFormat="1" ht="12.75">
      <c r="C141" s="107" t="s">
        <v>244</v>
      </c>
      <c r="D141" s="98" t="s">
        <v>311</v>
      </c>
      <c r="E141" s="113" t="s">
        <v>346</v>
      </c>
      <c r="F141" s="34">
        <v>3</v>
      </c>
      <c r="G141" s="34">
        <v>1456.51</v>
      </c>
      <c r="H141" s="34">
        <f t="shared" si="16"/>
        <v>4369.53</v>
      </c>
      <c r="I141" s="60">
        <v>0</v>
      </c>
      <c r="J141" s="60"/>
      <c r="K141" s="61"/>
      <c r="L141" s="59"/>
      <c r="M141" s="59">
        <f t="shared" si="15"/>
        <v>0</v>
      </c>
      <c r="N141" s="62">
        <f t="shared" si="17"/>
        <v>0</v>
      </c>
      <c r="O141" s="60">
        <f t="shared" si="18"/>
        <v>0</v>
      </c>
      <c r="P141" s="60">
        <f t="shared" si="14"/>
        <v>0</v>
      </c>
      <c r="Q141" s="61">
        <f t="shared" si="13"/>
        <v>0</v>
      </c>
      <c r="S141" s="15"/>
    </row>
    <row r="142" spans="3:19" s="16" customFormat="1" ht="12.75">
      <c r="C142" s="107" t="s">
        <v>245</v>
      </c>
      <c r="D142" s="96" t="s">
        <v>312</v>
      </c>
      <c r="E142" s="113" t="s">
        <v>346</v>
      </c>
      <c r="F142" s="34">
        <v>1</v>
      </c>
      <c r="G142" s="34">
        <v>2669.03</v>
      </c>
      <c r="H142" s="34">
        <f t="shared" si="16"/>
        <v>2669.03</v>
      </c>
      <c r="I142" s="60">
        <v>0</v>
      </c>
      <c r="J142" s="60"/>
      <c r="K142" s="61"/>
      <c r="L142" s="59"/>
      <c r="M142" s="59">
        <f t="shared" si="15"/>
        <v>0</v>
      </c>
      <c r="N142" s="62">
        <f t="shared" si="17"/>
        <v>0</v>
      </c>
      <c r="O142" s="60">
        <f t="shared" si="18"/>
        <v>0</v>
      </c>
      <c r="P142" s="60">
        <f t="shared" si="14"/>
        <v>0</v>
      </c>
      <c r="Q142" s="61">
        <f t="shared" si="13"/>
        <v>0</v>
      </c>
      <c r="S142" s="15"/>
    </row>
    <row r="143" spans="3:19" s="16" customFormat="1" ht="25.5">
      <c r="C143" s="107" t="s">
        <v>246</v>
      </c>
      <c r="D143" s="96" t="s">
        <v>313</v>
      </c>
      <c r="E143" s="113" t="s">
        <v>346</v>
      </c>
      <c r="F143" s="34">
        <v>71</v>
      </c>
      <c r="G143" s="34">
        <v>354.58</v>
      </c>
      <c r="H143" s="34">
        <f t="shared" si="16"/>
        <v>25175.18</v>
      </c>
      <c r="I143" s="60">
        <v>0</v>
      </c>
      <c r="J143" s="60"/>
      <c r="K143" s="61"/>
      <c r="L143" s="59"/>
      <c r="M143" s="59">
        <f t="shared" si="15"/>
        <v>0</v>
      </c>
      <c r="N143" s="62">
        <f t="shared" si="17"/>
        <v>0</v>
      </c>
      <c r="O143" s="60">
        <f t="shared" si="18"/>
        <v>0</v>
      </c>
      <c r="P143" s="60">
        <f t="shared" si="14"/>
        <v>0</v>
      </c>
      <c r="Q143" s="61">
        <f t="shared" si="13"/>
        <v>0</v>
      </c>
      <c r="S143" s="15"/>
    </row>
    <row r="144" spans="3:19" s="16" customFormat="1" ht="25.5">
      <c r="C144" s="107" t="s">
        <v>247</v>
      </c>
      <c r="D144" s="96" t="s">
        <v>314</v>
      </c>
      <c r="E144" s="113" t="s">
        <v>346</v>
      </c>
      <c r="F144" s="34">
        <v>8</v>
      </c>
      <c r="G144" s="34">
        <v>1408.12</v>
      </c>
      <c r="H144" s="34">
        <f t="shared" si="16"/>
        <v>11264.96</v>
      </c>
      <c r="I144" s="60">
        <v>0</v>
      </c>
      <c r="J144" s="60"/>
      <c r="K144" s="61"/>
      <c r="L144" s="59"/>
      <c r="M144" s="59">
        <f t="shared" si="15"/>
        <v>0</v>
      </c>
      <c r="N144" s="62">
        <f t="shared" si="17"/>
        <v>0</v>
      </c>
      <c r="O144" s="60">
        <f t="shared" si="18"/>
        <v>0</v>
      </c>
      <c r="P144" s="60">
        <f t="shared" si="14"/>
        <v>0</v>
      </c>
      <c r="Q144" s="61">
        <f t="shared" si="13"/>
        <v>0</v>
      </c>
      <c r="S144" s="15"/>
    </row>
    <row r="145" spans="3:19" s="16" customFormat="1" ht="25.5">
      <c r="C145" s="107" t="s">
        <v>248</v>
      </c>
      <c r="D145" s="98" t="s">
        <v>315</v>
      </c>
      <c r="E145" s="113" t="s">
        <v>346</v>
      </c>
      <c r="F145" s="34">
        <v>4</v>
      </c>
      <c r="G145" s="34">
        <v>2037.22</v>
      </c>
      <c r="H145" s="34">
        <f t="shared" si="16"/>
        <v>8148.88</v>
      </c>
      <c r="I145" s="60">
        <v>0</v>
      </c>
      <c r="J145" s="60"/>
      <c r="K145" s="61"/>
      <c r="L145" s="59"/>
      <c r="M145" s="59">
        <f t="shared" si="15"/>
        <v>0</v>
      </c>
      <c r="N145" s="62">
        <f t="shared" si="17"/>
        <v>0</v>
      </c>
      <c r="O145" s="60">
        <f t="shared" si="18"/>
        <v>0</v>
      </c>
      <c r="P145" s="60">
        <f t="shared" si="14"/>
        <v>0</v>
      </c>
      <c r="Q145" s="61">
        <f t="shared" si="13"/>
        <v>0</v>
      </c>
      <c r="S145" s="15"/>
    </row>
    <row r="146" spans="3:19" s="16" customFormat="1" ht="25.5">
      <c r="C146" s="107" t="s">
        <v>249</v>
      </c>
      <c r="D146" s="96" t="s">
        <v>316</v>
      </c>
      <c r="E146" s="113" t="s">
        <v>346</v>
      </c>
      <c r="F146" s="34">
        <v>5</v>
      </c>
      <c r="G146" s="34">
        <v>2742.2</v>
      </c>
      <c r="H146" s="34">
        <f t="shared" si="16"/>
        <v>13711</v>
      </c>
      <c r="I146" s="60">
        <v>0</v>
      </c>
      <c r="J146" s="60"/>
      <c r="K146" s="61"/>
      <c r="L146" s="59"/>
      <c r="M146" s="59">
        <f t="shared" si="15"/>
        <v>0</v>
      </c>
      <c r="N146" s="62">
        <f t="shared" si="17"/>
        <v>0</v>
      </c>
      <c r="O146" s="60">
        <f t="shared" si="18"/>
        <v>0</v>
      </c>
      <c r="P146" s="60">
        <f t="shared" si="14"/>
        <v>0</v>
      </c>
      <c r="Q146" s="61">
        <f aca="true" t="shared" si="19" ref="Q146:Q198">O146/F146</f>
        <v>0</v>
      </c>
      <c r="S146" s="15"/>
    </row>
    <row r="147" spans="3:19" s="16" customFormat="1" ht="25.5">
      <c r="C147" s="107" t="s">
        <v>250</v>
      </c>
      <c r="D147" s="96" t="s">
        <v>317</v>
      </c>
      <c r="E147" s="113" t="s">
        <v>346</v>
      </c>
      <c r="F147" s="34">
        <v>4</v>
      </c>
      <c r="G147" s="34">
        <v>2797.76</v>
      </c>
      <c r="H147" s="34">
        <f t="shared" si="16"/>
        <v>11191.04</v>
      </c>
      <c r="I147" s="60">
        <v>0</v>
      </c>
      <c r="J147" s="60"/>
      <c r="K147" s="61"/>
      <c r="L147" s="59"/>
      <c r="M147" s="59">
        <f t="shared" si="15"/>
        <v>0</v>
      </c>
      <c r="N147" s="62">
        <f t="shared" si="17"/>
        <v>0</v>
      </c>
      <c r="O147" s="60">
        <f t="shared" si="18"/>
        <v>0</v>
      </c>
      <c r="P147" s="60">
        <f t="shared" si="14"/>
        <v>0</v>
      </c>
      <c r="Q147" s="61">
        <f t="shared" si="19"/>
        <v>0</v>
      </c>
      <c r="S147" s="15"/>
    </row>
    <row r="148" spans="3:19" s="16" customFormat="1" ht="25.5">
      <c r="C148" s="107" t="s">
        <v>251</v>
      </c>
      <c r="D148" s="96" t="s">
        <v>318</v>
      </c>
      <c r="E148" s="113" t="s">
        <v>346</v>
      </c>
      <c r="F148" s="34">
        <v>1</v>
      </c>
      <c r="G148" s="34">
        <v>3769.42</v>
      </c>
      <c r="H148" s="34">
        <f t="shared" si="16"/>
        <v>3769.42</v>
      </c>
      <c r="I148" s="60">
        <v>0</v>
      </c>
      <c r="J148" s="60"/>
      <c r="K148" s="61"/>
      <c r="L148" s="59"/>
      <c r="M148" s="59">
        <f t="shared" si="15"/>
        <v>0</v>
      </c>
      <c r="N148" s="62">
        <f t="shared" si="17"/>
        <v>0</v>
      </c>
      <c r="O148" s="60">
        <f t="shared" si="18"/>
        <v>0</v>
      </c>
      <c r="P148" s="60">
        <f t="shared" si="14"/>
        <v>0</v>
      </c>
      <c r="Q148" s="61">
        <f t="shared" si="19"/>
        <v>0</v>
      </c>
      <c r="S148" s="15"/>
    </row>
    <row r="149" spans="3:19" s="16" customFormat="1" ht="25.5">
      <c r="C149" s="107" t="s">
        <v>252</v>
      </c>
      <c r="D149" s="98" t="s">
        <v>319</v>
      </c>
      <c r="E149" s="113" t="s">
        <v>346</v>
      </c>
      <c r="F149" s="34">
        <v>3</v>
      </c>
      <c r="G149" s="34">
        <v>3562.32</v>
      </c>
      <c r="H149" s="34">
        <f t="shared" si="16"/>
        <v>10686.960000000001</v>
      </c>
      <c r="I149" s="60">
        <v>0</v>
      </c>
      <c r="J149" s="60"/>
      <c r="K149" s="61"/>
      <c r="L149" s="59"/>
      <c r="M149" s="59">
        <f t="shared" si="15"/>
        <v>0</v>
      </c>
      <c r="N149" s="62">
        <f t="shared" si="17"/>
        <v>0</v>
      </c>
      <c r="O149" s="60">
        <f t="shared" si="18"/>
        <v>0</v>
      </c>
      <c r="P149" s="60">
        <f t="shared" si="14"/>
        <v>0</v>
      </c>
      <c r="Q149" s="61">
        <f t="shared" si="19"/>
        <v>0</v>
      </c>
      <c r="S149" s="15"/>
    </row>
    <row r="150" spans="3:19" s="16" customFormat="1" ht="12.75">
      <c r="C150" s="107" t="s">
        <v>253</v>
      </c>
      <c r="D150" s="96" t="s">
        <v>320</v>
      </c>
      <c r="E150" s="113" t="s">
        <v>52</v>
      </c>
      <c r="F150" s="34">
        <v>163</v>
      </c>
      <c r="G150" s="34">
        <v>68.7</v>
      </c>
      <c r="H150" s="34">
        <f t="shared" si="16"/>
        <v>11198.1</v>
      </c>
      <c r="I150" s="60">
        <v>0</v>
      </c>
      <c r="J150" s="60"/>
      <c r="K150" s="61"/>
      <c r="L150" s="59"/>
      <c r="M150" s="59">
        <f t="shared" si="15"/>
        <v>0</v>
      </c>
      <c r="N150" s="62">
        <f t="shared" si="17"/>
        <v>0</v>
      </c>
      <c r="O150" s="60">
        <f t="shared" si="18"/>
        <v>0</v>
      </c>
      <c r="P150" s="60">
        <f t="shared" si="14"/>
        <v>0</v>
      </c>
      <c r="Q150" s="61">
        <f t="shared" si="19"/>
        <v>0</v>
      </c>
      <c r="S150" s="15"/>
    </row>
    <row r="151" spans="3:19" s="16" customFormat="1" ht="25.5">
      <c r="C151" s="107" t="s">
        <v>254</v>
      </c>
      <c r="D151" s="96" t="s">
        <v>321</v>
      </c>
      <c r="E151" s="113" t="s">
        <v>199</v>
      </c>
      <c r="F151" s="34">
        <v>205.35</v>
      </c>
      <c r="G151" s="34">
        <v>6.27</v>
      </c>
      <c r="H151" s="34">
        <f t="shared" si="16"/>
        <v>1287.5445</v>
      </c>
      <c r="I151" s="60">
        <v>0</v>
      </c>
      <c r="J151" s="60"/>
      <c r="K151" s="61"/>
      <c r="L151" s="59"/>
      <c r="M151" s="59">
        <f t="shared" si="15"/>
        <v>0</v>
      </c>
      <c r="N151" s="62">
        <f t="shared" si="17"/>
        <v>0</v>
      </c>
      <c r="O151" s="60">
        <f t="shared" si="18"/>
        <v>0</v>
      </c>
      <c r="P151" s="60">
        <f t="shared" si="14"/>
        <v>0</v>
      </c>
      <c r="Q151" s="61">
        <f t="shared" si="19"/>
        <v>0</v>
      </c>
      <c r="S151" s="15"/>
    </row>
    <row r="152" spans="3:19" s="16" customFormat="1" ht="12.75">
      <c r="C152" s="107" t="s">
        <v>255</v>
      </c>
      <c r="D152" s="96" t="s">
        <v>322</v>
      </c>
      <c r="E152" s="113" t="s">
        <v>346</v>
      </c>
      <c r="F152" s="34">
        <v>49</v>
      </c>
      <c r="G152" s="34">
        <v>46.61</v>
      </c>
      <c r="H152" s="34">
        <f t="shared" si="16"/>
        <v>2283.89</v>
      </c>
      <c r="I152" s="60">
        <v>0</v>
      </c>
      <c r="J152" s="60"/>
      <c r="K152" s="61"/>
      <c r="L152" s="59"/>
      <c r="M152" s="59">
        <f t="shared" si="15"/>
        <v>0</v>
      </c>
      <c r="N152" s="62">
        <f t="shared" si="17"/>
        <v>0</v>
      </c>
      <c r="O152" s="60">
        <f t="shared" si="18"/>
        <v>0</v>
      </c>
      <c r="P152" s="60">
        <f t="shared" si="14"/>
        <v>0</v>
      </c>
      <c r="Q152" s="61">
        <f t="shared" si="19"/>
        <v>0</v>
      </c>
      <c r="S152" s="15"/>
    </row>
    <row r="153" spans="3:19" s="16" customFormat="1" ht="25.5">
      <c r="C153" s="107" t="s">
        <v>256</v>
      </c>
      <c r="D153" s="98" t="s">
        <v>323</v>
      </c>
      <c r="E153" s="114" t="s">
        <v>346</v>
      </c>
      <c r="F153" s="34">
        <v>18</v>
      </c>
      <c r="G153" s="34">
        <v>49.71</v>
      </c>
      <c r="H153" s="34">
        <f t="shared" si="16"/>
        <v>894.78</v>
      </c>
      <c r="I153" s="60">
        <v>0</v>
      </c>
      <c r="J153" s="60"/>
      <c r="K153" s="61"/>
      <c r="L153" s="59"/>
      <c r="M153" s="59">
        <f t="shared" si="15"/>
        <v>0</v>
      </c>
      <c r="N153" s="62">
        <f t="shared" si="17"/>
        <v>0</v>
      </c>
      <c r="O153" s="60">
        <f t="shared" si="18"/>
        <v>0</v>
      </c>
      <c r="P153" s="60">
        <f t="shared" si="14"/>
        <v>0</v>
      </c>
      <c r="Q153" s="61">
        <f t="shared" si="19"/>
        <v>0</v>
      </c>
      <c r="S153" s="15"/>
    </row>
    <row r="154" spans="3:19" s="16" customFormat="1" ht="12.75">
      <c r="C154" s="107" t="s">
        <v>257</v>
      </c>
      <c r="D154" s="96" t="s">
        <v>324</v>
      </c>
      <c r="E154" s="113" t="s">
        <v>52</v>
      </c>
      <c r="F154" s="34">
        <v>4236.28</v>
      </c>
      <c r="G154" s="34">
        <v>31.51</v>
      </c>
      <c r="H154" s="34">
        <f t="shared" si="16"/>
        <v>133485.1828</v>
      </c>
      <c r="I154" s="60">
        <v>0</v>
      </c>
      <c r="J154" s="60"/>
      <c r="K154" s="61"/>
      <c r="L154" s="59"/>
      <c r="M154" s="59">
        <f t="shared" si="15"/>
        <v>0</v>
      </c>
      <c r="N154" s="62">
        <f t="shared" si="17"/>
        <v>0</v>
      </c>
      <c r="O154" s="60">
        <f t="shared" si="18"/>
        <v>0</v>
      </c>
      <c r="P154" s="60">
        <f t="shared" si="14"/>
        <v>0</v>
      </c>
      <c r="Q154" s="61">
        <f t="shared" si="19"/>
        <v>0</v>
      </c>
      <c r="S154" s="15"/>
    </row>
    <row r="155" spans="3:19" s="16" customFormat="1" ht="12.75">
      <c r="C155" s="107" t="s">
        <v>258</v>
      </c>
      <c r="D155" s="96" t="s">
        <v>325</v>
      </c>
      <c r="E155" s="113" t="s">
        <v>52</v>
      </c>
      <c r="F155" s="34">
        <v>1400.83</v>
      </c>
      <c r="G155" s="34">
        <v>77.98</v>
      </c>
      <c r="H155" s="34">
        <f t="shared" si="16"/>
        <v>109236.7234</v>
      </c>
      <c r="I155" s="60">
        <v>0</v>
      </c>
      <c r="J155" s="60"/>
      <c r="K155" s="61"/>
      <c r="L155" s="59"/>
      <c r="M155" s="59">
        <f t="shared" si="15"/>
        <v>0</v>
      </c>
      <c r="N155" s="62">
        <f t="shared" si="17"/>
        <v>0</v>
      </c>
      <c r="O155" s="60">
        <f t="shared" si="18"/>
        <v>0</v>
      </c>
      <c r="P155" s="60">
        <f t="shared" si="14"/>
        <v>0</v>
      </c>
      <c r="Q155" s="61">
        <f t="shared" si="19"/>
        <v>0</v>
      </c>
      <c r="S155" s="15"/>
    </row>
    <row r="156" spans="3:19" s="16" customFormat="1" ht="12.75">
      <c r="C156" s="107" t="s">
        <v>259</v>
      </c>
      <c r="D156" s="96" t="s">
        <v>326</v>
      </c>
      <c r="E156" s="113" t="s">
        <v>52</v>
      </c>
      <c r="F156" s="34">
        <v>242</v>
      </c>
      <c r="G156" s="34">
        <v>36.65</v>
      </c>
      <c r="H156" s="34">
        <f t="shared" si="16"/>
        <v>8869.3</v>
      </c>
      <c r="I156" s="60">
        <v>0</v>
      </c>
      <c r="J156" s="60"/>
      <c r="K156" s="61"/>
      <c r="L156" s="59"/>
      <c r="M156" s="59">
        <f t="shared" si="15"/>
        <v>0</v>
      </c>
      <c r="N156" s="62">
        <f t="shared" si="17"/>
        <v>0</v>
      </c>
      <c r="O156" s="60">
        <f t="shared" si="18"/>
        <v>0</v>
      </c>
      <c r="P156" s="60">
        <f t="shared" si="14"/>
        <v>0</v>
      </c>
      <c r="Q156" s="61">
        <f t="shared" si="19"/>
        <v>0</v>
      </c>
      <c r="S156" s="15"/>
    </row>
    <row r="157" spans="3:19" s="16" customFormat="1" ht="25.5">
      <c r="C157" s="107" t="s">
        <v>260</v>
      </c>
      <c r="D157" s="98" t="s">
        <v>327</v>
      </c>
      <c r="E157" s="113" t="s">
        <v>52</v>
      </c>
      <c r="F157" s="34">
        <v>63</v>
      </c>
      <c r="G157" s="34">
        <v>148.01</v>
      </c>
      <c r="H157" s="34">
        <f t="shared" si="16"/>
        <v>9324.63</v>
      </c>
      <c r="I157" s="60">
        <v>0</v>
      </c>
      <c r="J157" s="60"/>
      <c r="K157" s="61"/>
      <c r="L157" s="59"/>
      <c r="M157" s="59">
        <f t="shared" si="15"/>
        <v>0</v>
      </c>
      <c r="N157" s="62">
        <f t="shared" si="17"/>
        <v>0</v>
      </c>
      <c r="O157" s="60">
        <f t="shared" si="18"/>
        <v>0</v>
      </c>
      <c r="P157" s="60">
        <f t="shared" si="14"/>
        <v>0</v>
      </c>
      <c r="Q157" s="61">
        <f t="shared" si="19"/>
        <v>0</v>
      </c>
      <c r="S157" s="15"/>
    </row>
    <row r="158" spans="3:19" s="16" customFormat="1" ht="12.75">
      <c r="C158" s="107" t="s">
        <v>261</v>
      </c>
      <c r="D158" s="96" t="s">
        <v>328</v>
      </c>
      <c r="E158" s="113" t="s">
        <v>52</v>
      </c>
      <c r="F158" s="34">
        <v>6097</v>
      </c>
      <c r="G158" s="34">
        <v>47.91</v>
      </c>
      <c r="H158" s="34">
        <f t="shared" si="16"/>
        <v>292107.26999999996</v>
      </c>
      <c r="I158" s="60">
        <v>0</v>
      </c>
      <c r="J158" s="60"/>
      <c r="K158" s="61"/>
      <c r="L158" s="59"/>
      <c r="M158" s="59">
        <f t="shared" si="15"/>
        <v>0</v>
      </c>
      <c r="N158" s="62">
        <f t="shared" si="17"/>
        <v>0</v>
      </c>
      <c r="O158" s="60">
        <f t="shared" si="18"/>
        <v>0</v>
      </c>
      <c r="P158" s="60">
        <f t="shared" si="14"/>
        <v>0</v>
      </c>
      <c r="Q158" s="61">
        <f t="shared" si="19"/>
        <v>0</v>
      </c>
      <c r="S158" s="15"/>
    </row>
    <row r="159" spans="3:19" s="16" customFormat="1" ht="12.75">
      <c r="C159" s="107" t="s">
        <v>262</v>
      </c>
      <c r="D159" s="96" t="s">
        <v>329</v>
      </c>
      <c r="E159" s="113" t="s">
        <v>346</v>
      </c>
      <c r="F159" s="34">
        <v>19</v>
      </c>
      <c r="G159" s="34">
        <v>426</v>
      </c>
      <c r="H159" s="34">
        <f t="shared" si="16"/>
        <v>8094</v>
      </c>
      <c r="I159" s="60">
        <v>0</v>
      </c>
      <c r="J159" s="60"/>
      <c r="K159" s="61"/>
      <c r="L159" s="59"/>
      <c r="M159" s="59">
        <f t="shared" si="15"/>
        <v>0</v>
      </c>
      <c r="N159" s="62">
        <f t="shared" si="17"/>
        <v>0</v>
      </c>
      <c r="O159" s="60">
        <f t="shared" si="18"/>
        <v>0</v>
      </c>
      <c r="P159" s="60">
        <f t="shared" si="14"/>
        <v>0</v>
      </c>
      <c r="Q159" s="61">
        <f t="shared" si="19"/>
        <v>0</v>
      </c>
      <c r="S159" s="15"/>
    </row>
    <row r="160" spans="3:19" s="16" customFormat="1" ht="12.75">
      <c r="C160" s="107" t="s">
        <v>263</v>
      </c>
      <c r="D160" s="96" t="s">
        <v>330</v>
      </c>
      <c r="E160" s="113" t="s">
        <v>346</v>
      </c>
      <c r="F160" s="34">
        <v>19</v>
      </c>
      <c r="G160" s="34">
        <v>250.08</v>
      </c>
      <c r="H160" s="34">
        <f t="shared" si="16"/>
        <v>4751.52</v>
      </c>
      <c r="I160" s="60">
        <v>0</v>
      </c>
      <c r="J160" s="60"/>
      <c r="K160" s="61"/>
      <c r="L160" s="59"/>
      <c r="M160" s="59">
        <f t="shared" si="15"/>
        <v>0</v>
      </c>
      <c r="N160" s="62">
        <f t="shared" si="17"/>
        <v>0</v>
      </c>
      <c r="O160" s="60">
        <f t="shared" si="18"/>
        <v>0</v>
      </c>
      <c r="P160" s="60">
        <f t="shared" si="14"/>
        <v>0</v>
      </c>
      <c r="Q160" s="61">
        <f t="shared" si="19"/>
        <v>0</v>
      </c>
      <c r="S160" s="15"/>
    </row>
    <row r="161" spans="3:19" s="16" customFormat="1" ht="12.75" customHeight="1">
      <c r="C161" s="107" t="s">
        <v>264</v>
      </c>
      <c r="D161" s="98" t="s">
        <v>331</v>
      </c>
      <c r="E161" s="113" t="s">
        <v>346</v>
      </c>
      <c r="F161" s="34">
        <v>12</v>
      </c>
      <c r="G161" s="34">
        <v>324.54</v>
      </c>
      <c r="H161" s="34">
        <f t="shared" si="16"/>
        <v>3894.4800000000005</v>
      </c>
      <c r="I161" s="60">
        <v>0</v>
      </c>
      <c r="J161" s="60"/>
      <c r="K161" s="61"/>
      <c r="L161" s="59"/>
      <c r="M161" s="59">
        <f t="shared" si="15"/>
        <v>0</v>
      </c>
      <c r="N161" s="62">
        <f t="shared" si="17"/>
        <v>0</v>
      </c>
      <c r="O161" s="60">
        <f t="shared" si="18"/>
        <v>0</v>
      </c>
      <c r="P161" s="60">
        <f t="shared" si="14"/>
        <v>0</v>
      </c>
      <c r="Q161" s="61">
        <f t="shared" si="19"/>
        <v>0</v>
      </c>
      <c r="S161" s="15"/>
    </row>
    <row r="162" spans="3:19" s="16" customFormat="1" ht="12.75" customHeight="1">
      <c r="C162" s="107" t="s">
        <v>265</v>
      </c>
      <c r="D162" s="96" t="s">
        <v>332</v>
      </c>
      <c r="E162" s="113" t="s">
        <v>52</v>
      </c>
      <c r="F162" s="34">
        <v>3963</v>
      </c>
      <c r="G162" s="34">
        <v>38.67</v>
      </c>
      <c r="H162" s="34">
        <f t="shared" si="16"/>
        <v>153249.21000000002</v>
      </c>
      <c r="I162" s="60">
        <v>0</v>
      </c>
      <c r="J162" s="60"/>
      <c r="K162" s="61"/>
      <c r="L162" s="59"/>
      <c r="M162" s="59">
        <f t="shared" si="15"/>
        <v>0</v>
      </c>
      <c r="N162" s="62">
        <f t="shared" si="17"/>
        <v>0</v>
      </c>
      <c r="O162" s="60">
        <f t="shared" si="18"/>
        <v>0</v>
      </c>
      <c r="P162" s="60">
        <f aca="true" t="shared" si="20" ref="P162:P222">M162+J162</f>
        <v>0</v>
      </c>
      <c r="Q162" s="61">
        <f t="shared" si="19"/>
        <v>0</v>
      </c>
      <c r="S162" s="15"/>
    </row>
    <row r="163" spans="3:19" s="16" customFormat="1" ht="25.5">
      <c r="C163" s="107" t="s">
        <v>266</v>
      </c>
      <c r="D163" s="96" t="s">
        <v>333</v>
      </c>
      <c r="E163" s="113" t="s">
        <v>52</v>
      </c>
      <c r="F163" s="34">
        <v>1760</v>
      </c>
      <c r="G163" s="34">
        <v>39.49</v>
      </c>
      <c r="H163" s="34">
        <f t="shared" si="16"/>
        <v>69502.40000000001</v>
      </c>
      <c r="I163" s="60">
        <v>0</v>
      </c>
      <c r="J163" s="60"/>
      <c r="K163" s="61"/>
      <c r="L163" s="59"/>
      <c r="M163" s="59">
        <f t="shared" si="15"/>
        <v>0</v>
      </c>
      <c r="N163" s="62">
        <f t="shared" si="17"/>
        <v>0</v>
      </c>
      <c r="O163" s="60">
        <f t="shared" si="18"/>
        <v>0</v>
      </c>
      <c r="P163" s="60">
        <f t="shared" si="20"/>
        <v>0</v>
      </c>
      <c r="Q163" s="61">
        <f t="shared" si="19"/>
        <v>0</v>
      </c>
      <c r="S163" s="15"/>
    </row>
    <row r="164" spans="3:19" s="16" customFormat="1" ht="12.75" customHeight="1">
      <c r="C164" s="107" t="s">
        <v>267</v>
      </c>
      <c r="D164" s="96" t="s">
        <v>334</v>
      </c>
      <c r="E164" s="113" t="s">
        <v>52</v>
      </c>
      <c r="F164" s="34">
        <v>79</v>
      </c>
      <c r="G164" s="34">
        <v>173.94</v>
      </c>
      <c r="H164" s="34">
        <f t="shared" si="16"/>
        <v>13741.26</v>
      </c>
      <c r="I164" s="60">
        <v>0</v>
      </c>
      <c r="J164" s="60"/>
      <c r="K164" s="61"/>
      <c r="L164" s="59"/>
      <c r="M164" s="59">
        <f t="shared" si="15"/>
        <v>0</v>
      </c>
      <c r="N164" s="62">
        <f t="shared" si="17"/>
        <v>0</v>
      </c>
      <c r="O164" s="60">
        <f t="shared" si="18"/>
        <v>0</v>
      </c>
      <c r="P164" s="60">
        <f t="shared" si="20"/>
        <v>0</v>
      </c>
      <c r="Q164" s="61">
        <f t="shared" si="19"/>
        <v>0</v>
      </c>
      <c r="S164" s="15"/>
    </row>
    <row r="165" spans="3:19" s="16" customFormat="1" ht="25.5">
      <c r="C165" s="107" t="s">
        <v>268</v>
      </c>
      <c r="D165" s="98" t="s">
        <v>335</v>
      </c>
      <c r="E165" s="113" t="s">
        <v>346</v>
      </c>
      <c r="F165" s="34">
        <v>6</v>
      </c>
      <c r="G165" s="34">
        <v>384.05</v>
      </c>
      <c r="H165" s="34">
        <f t="shared" si="16"/>
        <v>2304.3</v>
      </c>
      <c r="I165" s="60">
        <v>0</v>
      </c>
      <c r="J165" s="60"/>
      <c r="K165" s="61"/>
      <c r="L165" s="59"/>
      <c r="M165" s="59">
        <f t="shared" si="15"/>
        <v>0</v>
      </c>
      <c r="N165" s="62">
        <f t="shared" si="17"/>
        <v>0</v>
      </c>
      <c r="O165" s="60">
        <f t="shared" si="18"/>
        <v>0</v>
      </c>
      <c r="P165" s="60">
        <f t="shared" si="20"/>
        <v>0</v>
      </c>
      <c r="Q165" s="61">
        <f t="shared" si="19"/>
        <v>0</v>
      </c>
      <c r="S165" s="15"/>
    </row>
    <row r="166" spans="3:19" s="16" customFormat="1" ht="25.5">
      <c r="C166" s="107" t="s">
        <v>269</v>
      </c>
      <c r="D166" s="96" t="s">
        <v>336</v>
      </c>
      <c r="E166" s="113" t="s">
        <v>346</v>
      </c>
      <c r="F166" s="34">
        <v>54</v>
      </c>
      <c r="G166" s="34">
        <v>444.3</v>
      </c>
      <c r="H166" s="34">
        <f t="shared" si="16"/>
        <v>23992.2</v>
      </c>
      <c r="I166" s="60">
        <v>0</v>
      </c>
      <c r="J166" s="60"/>
      <c r="K166" s="61"/>
      <c r="L166" s="59"/>
      <c r="M166" s="59">
        <f t="shared" si="15"/>
        <v>0</v>
      </c>
      <c r="N166" s="62">
        <f t="shared" si="17"/>
        <v>0</v>
      </c>
      <c r="O166" s="60">
        <f t="shared" si="18"/>
        <v>0</v>
      </c>
      <c r="P166" s="60">
        <f t="shared" si="20"/>
        <v>0</v>
      </c>
      <c r="Q166" s="61">
        <f t="shared" si="19"/>
        <v>0</v>
      </c>
      <c r="S166" s="15"/>
    </row>
    <row r="167" spans="3:19" s="16" customFormat="1" ht="12.75">
      <c r="C167" s="107" t="s">
        <v>270</v>
      </c>
      <c r="D167" s="96" t="s">
        <v>455</v>
      </c>
      <c r="E167" s="113" t="s">
        <v>52</v>
      </c>
      <c r="F167" s="34">
        <v>266.2</v>
      </c>
      <c r="G167" s="34">
        <v>215.9</v>
      </c>
      <c r="H167" s="34">
        <f t="shared" si="16"/>
        <v>57472.58</v>
      </c>
      <c r="I167" s="60">
        <v>0</v>
      </c>
      <c r="J167" s="60"/>
      <c r="K167" s="61"/>
      <c r="L167" s="59"/>
      <c r="M167" s="59">
        <f t="shared" si="15"/>
        <v>0</v>
      </c>
      <c r="N167" s="62">
        <f t="shared" si="17"/>
        <v>0</v>
      </c>
      <c r="O167" s="60">
        <f t="shared" si="18"/>
        <v>0</v>
      </c>
      <c r="P167" s="60">
        <f t="shared" si="20"/>
        <v>0</v>
      </c>
      <c r="Q167" s="61">
        <f t="shared" si="19"/>
        <v>0</v>
      </c>
      <c r="S167" s="15"/>
    </row>
    <row r="168" spans="3:19" s="16" customFormat="1" ht="25.5">
      <c r="C168" s="107" t="s">
        <v>271</v>
      </c>
      <c r="D168" s="96" t="s">
        <v>337</v>
      </c>
      <c r="E168" s="113" t="s">
        <v>346</v>
      </c>
      <c r="F168" s="34">
        <v>54</v>
      </c>
      <c r="G168" s="34">
        <v>383.2</v>
      </c>
      <c r="H168" s="34">
        <f t="shared" si="16"/>
        <v>20692.8</v>
      </c>
      <c r="I168" s="60">
        <v>0</v>
      </c>
      <c r="J168" s="60"/>
      <c r="K168" s="61"/>
      <c r="L168" s="59"/>
      <c r="M168" s="59">
        <f t="shared" si="15"/>
        <v>0</v>
      </c>
      <c r="N168" s="62">
        <f t="shared" si="17"/>
        <v>0</v>
      </c>
      <c r="O168" s="60">
        <f t="shared" si="18"/>
        <v>0</v>
      </c>
      <c r="P168" s="60">
        <f t="shared" si="20"/>
        <v>0</v>
      </c>
      <c r="Q168" s="61">
        <f t="shared" si="19"/>
        <v>0</v>
      </c>
      <c r="S168" s="15"/>
    </row>
    <row r="169" spans="3:19" s="16" customFormat="1" ht="14.25" customHeight="1">
      <c r="C169" s="107" t="s">
        <v>272</v>
      </c>
      <c r="D169" s="98" t="s">
        <v>338</v>
      </c>
      <c r="E169" s="113" t="s">
        <v>52</v>
      </c>
      <c r="F169" s="34">
        <v>2688</v>
      </c>
      <c r="G169" s="34">
        <v>80.69</v>
      </c>
      <c r="H169" s="34">
        <f t="shared" si="16"/>
        <v>216894.72</v>
      </c>
      <c r="I169" s="60">
        <v>0</v>
      </c>
      <c r="J169" s="60"/>
      <c r="K169" s="61"/>
      <c r="L169" s="59"/>
      <c r="M169" s="59">
        <f t="shared" si="15"/>
        <v>0</v>
      </c>
      <c r="N169" s="62">
        <f t="shared" si="17"/>
        <v>0</v>
      </c>
      <c r="O169" s="60">
        <f t="shared" si="18"/>
        <v>0</v>
      </c>
      <c r="P169" s="60">
        <f t="shared" si="20"/>
        <v>0</v>
      </c>
      <c r="Q169" s="61">
        <f t="shared" si="19"/>
        <v>0</v>
      </c>
      <c r="S169" s="15"/>
    </row>
    <row r="170" spans="3:19" s="16" customFormat="1" ht="12.75">
      <c r="C170" s="107" t="s">
        <v>273</v>
      </c>
      <c r="D170" s="96" t="s">
        <v>339</v>
      </c>
      <c r="E170" s="113" t="s">
        <v>346</v>
      </c>
      <c r="F170" s="34">
        <v>17</v>
      </c>
      <c r="G170" s="34">
        <v>140.94</v>
      </c>
      <c r="H170" s="34">
        <f t="shared" si="16"/>
        <v>2395.98</v>
      </c>
      <c r="I170" s="60">
        <v>0</v>
      </c>
      <c r="J170" s="60"/>
      <c r="K170" s="61"/>
      <c r="L170" s="59"/>
      <c r="M170" s="59">
        <f t="shared" si="15"/>
        <v>0</v>
      </c>
      <c r="N170" s="62">
        <f t="shared" si="17"/>
        <v>0</v>
      </c>
      <c r="O170" s="60">
        <f t="shared" si="18"/>
        <v>0</v>
      </c>
      <c r="P170" s="60">
        <f t="shared" si="20"/>
        <v>0</v>
      </c>
      <c r="Q170" s="61">
        <f t="shared" si="19"/>
        <v>0</v>
      </c>
      <c r="S170" s="15"/>
    </row>
    <row r="171" spans="3:19" s="16" customFormat="1" ht="12.75">
      <c r="C171" s="107" t="s">
        <v>274</v>
      </c>
      <c r="D171" s="96" t="s">
        <v>340</v>
      </c>
      <c r="E171" s="113" t="s">
        <v>346</v>
      </c>
      <c r="F171" s="34">
        <v>7</v>
      </c>
      <c r="G171" s="34">
        <v>473.21</v>
      </c>
      <c r="H171" s="34">
        <f t="shared" si="16"/>
        <v>3312.47</v>
      </c>
      <c r="I171" s="60">
        <v>0</v>
      </c>
      <c r="J171" s="60"/>
      <c r="K171" s="61"/>
      <c r="L171" s="59"/>
      <c r="M171" s="59">
        <f t="shared" si="15"/>
        <v>0</v>
      </c>
      <c r="N171" s="62">
        <f t="shared" si="17"/>
        <v>0</v>
      </c>
      <c r="O171" s="60">
        <f t="shared" si="18"/>
        <v>0</v>
      </c>
      <c r="P171" s="60">
        <f t="shared" si="20"/>
        <v>0</v>
      </c>
      <c r="Q171" s="61">
        <f t="shared" si="19"/>
        <v>0</v>
      </c>
      <c r="S171" s="15"/>
    </row>
    <row r="172" spans="3:19" s="16" customFormat="1" ht="28.5" customHeight="1">
      <c r="C172" s="107" t="s">
        <v>275</v>
      </c>
      <c r="D172" s="96" t="s">
        <v>341</v>
      </c>
      <c r="E172" s="113" t="s">
        <v>52</v>
      </c>
      <c r="F172" s="34">
        <v>21</v>
      </c>
      <c r="G172" s="34">
        <v>258.37</v>
      </c>
      <c r="H172" s="34">
        <f t="shared" si="16"/>
        <v>5425.77</v>
      </c>
      <c r="I172" s="60">
        <v>0</v>
      </c>
      <c r="J172" s="60"/>
      <c r="K172" s="61"/>
      <c r="L172" s="59"/>
      <c r="M172" s="59">
        <f t="shared" si="15"/>
        <v>0</v>
      </c>
      <c r="N172" s="62">
        <f t="shared" si="17"/>
        <v>0</v>
      </c>
      <c r="O172" s="60">
        <f t="shared" si="18"/>
        <v>0</v>
      </c>
      <c r="P172" s="60">
        <f t="shared" si="20"/>
        <v>0</v>
      </c>
      <c r="Q172" s="61">
        <f t="shared" si="19"/>
        <v>0</v>
      </c>
      <c r="S172" s="15"/>
    </row>
    <row r="173" spans="3:19" s="16" customFormat="1" ht="12.75">
      <c r="C173" s="107" t="s">
        <v>276</v>
      </c>
      <c r="D173" s="98" t="s">
        <v>342</v>
      </c>
      <c r="E173" s="113" t="s">
        <v>52</v>
      </c>
      <c r="F173" s="34">
        <v>68</v>
      </c>
      <c r="G173" s="34">
        <v>198.49</v>
      </c>
      <c r="H173" s="34">
        <f t="shared" si="16"/>
        <v>13497.32</v>
      </c>
      <c r="I173" s="60">
        <v>0</v>
      </c>
      <c r="J173" s="60"/>
      <c r="K173" s="61"/>
      <c r="L173" s="59"/>
      <c r="M173" s="59">
        <f t="shared" si="15"/>
        <v>0</v>
      </c>
      <c r="N173" s="62">
        <f t="shared" si="17"/>
        <v>0</v>
      </c>
      <c r="O173" s="60">
        <f t="shared" si="18"/>
        <v>0</v>
      </c>
      <c r="P173" s="60">
        <f t="shared" si="20"/>
        <v>0</v>
      </c>
      <c r="Q173" s="61">
        <f t="shared" si="19"/>
        <v>0</v>
      </c>
      <c r="S173" s="15"/>
    </row>
    <row r="174" spans="3:19" s="16" customFormat="1" ht="12.75">
      <c r="C174" s="107" t="s">
        <v>277</v>
      </c>
      <c r="D174" s="96" t="s">
        <v>343</v>
      </c>
      <c r="E174" s="113" t="s">
        <v>52</v>
      </c>
      <c r="F174" s="34">
        <v>18</v>
      </c>
      <c r="G174" s="34">
        <v>351.71</v>
      </c>
      <c r="H174" s="34">
        <f t="shared" si="16"/>
        <v>6330.78</v>
      </c>
      <c r="I174" s="60">
        <v>0</v>
      </c>
      <c r="J174" s="60"/>
      <c r="K174" s="61"/>
      <c r="L174" s="59"/>
      <c r="M174" s="59">
        <f>L174*G174</f>
        <v>0</v>
      </c>
      <c r="N174" s="62">
        <f t="shared" si="17"/>
        <v>0</v>
      </c>
      <c r="O174" s="60">
        <f t="shared" si="18"/>
        <v>0</v>
      </c>
      <c r="P174" s="60">
        <f t="shared" si="20"/>
        <v>0</v>
      </c>
      <c r="Q174" s="61">
        <f t="shared" si="19"/>
        <v>0</v>
      </c>
      <c r="S174" s="15"/>
    </row>
    <row r="175" spans="3:19" s="16" customFormat="1" ht="12.75">
      <c r="C175" s="107" t="s">
        <v>278</v>
      </c>
      <c r="D175" s="96" t="s">
        <v>344</v>
      </c>
      <c r="E175" s="114" t="s">
        <v>20</v>
      </c>
      <c r="F175" s="34">
        <v>0.82</v>
      </c>
      <c r="G175" s="34">
        <v>201.847</v>
      </c>
      <c r="H175" s="34">
        <f>F175*G175</f>
        <v>165.51454</v>
      </c>
      <c r="I175" s="60">
        <v>0</v>
      </c>
      <c r="J175" s="60"/>
      <c r="K175" s="61"/>
      <c r="L175" s="59"/>
      <c r="M175" s="59">
        <f>L175*G175</f>
        <v>0</v>
      </c>
      <c r="N175" s="62">
        <f>IF(L175&gt;0,M175/(F175*G175),L175)</f>
        <v>0</v>
      </c>
      <c r="O175" s="60">
        <f t="shared" si="18"/>
        <v>0</v>
      </c>
      <c r="P175" s="60">
        <f t="shared" si="20"/>
        <v>0</v>
      </c>
      <c r="Q175" s="61">
        <f t="shared" si="19"/>
        <v>0</v>
      </c>
      <c r="S175" s="15"/>
    </row>
    <row r="176" spans="3:19" s="16" customFormat="1" ht="25.5">
      <c r="C176" s="107" t="s">
        <v>279</v>
      </c>
      <c r="D176" s="98" t="s">
        <v>345</v>
      </c>
      <c r="E176" s="113" t="s">
        <v>199</v>
      </c>
      <c r="F176" s="34">
        <v>1.966</v>
      </c>
      <c r="G176" s="34">
        <v>1.541200406917599</v>
      </c>
      <c r="H176" s="165">
        <f aca="true" t="shared" si="21" ref="H176:H222">F176*G176</f>
        <v>3.03</v>
      </c>
      <c r="I176" s="60">
        <v>0</v>
      </c>
      <c r="J176" s="60"/>
      <c r="K176" s="61"/>
      <c r="L176" s="59"/>
      <c r="M176" s="59">
        <f>L176*G176</f>
        <v>0</v>
      </c>
      <c r="N176" s="62">
        <f>IF(L176&gt;0,M176/(F176*G176),L176)</f>
        <v>0</v>
      </c>
      <c r="O176" s="60">
        <f t="shared" si="18"/>
        <v>0</v>
      </c>
      <c r="P176" s="60">
        <f t="shared" si="20"/>
        <v>0</v>
      </c>
      <c r="Q176" s="61">
        <f t="shared" si="19"/>
        <v>0</v>
      </c>
      <c r="S176" s="15"/>
    </row>
    <row r="177" spans="3:19" s="16" customFormat="1" ht="12.75">
      <c r="C177" s="55"/>
      <c r="D177" s="97"/>
      <c r="E177" s="33"/>
      <c r="F177" s="34"/>
      <c r="G177" s="121" t="s">
        <v>404</v>
      </c>
      <c r="H177" s="166">
        <f>SUM(H110:H176)-0.02</f>
        <v>1935100.386537359</v>
      </c>
      <c r="I177" s="60">
        <v>0</v>
      </c>
      <c r="J177" s="60"/>
      <c r="K177" s="61"/>
      <c r="L177" s="59"/>
      <c r="M177" s="59"/>
      <c r="N177" s="62">
        <f aca="true" t="shared" si="22" ref="N177:N223">IF(L177&gt;0,M177/(F177*G177),L177)</f>
        <v>0</v>
      </c>
      <c r="O177" s="60">
        <f aca="true" t="shared" si="23" ref="O177:O198">L177+I177</f>
        <v>0</v>
      </c>
      <c r="P177" s="60">
        <f t="shared" si="20"/>
        <v>0</v>
      </c>
      <c r="Q177" s="61"/>
      <c r="S177" s="15"/>
    </row>
    <row r="178" spans="3:19" s="16" customFormat="1" ht="12.75">
      <c r="C178" s="56">
        <v>7</v>
      </c>
      <c r="D178" s="117" t="s">
        <v>347</v>
      </c>
      <c r="E178" s="33"/>
      <c r="F178" s="34"/>
      <c r="G178" s="34"/>
      <c r="H178" s="34">
        <f t="shared" si="21"/>
        <v>0</v>
      </c>
      <c r="I178" s="60">
        <v>0</v>
      </c>
      <c r="J178" s="60"/>
      <c r="K178" s="61"/>
      <c r="L178" s="59"/>
      <c r="M178" s="59">
        <f aca="true" t="shared" si="24" ref="M178:M188">L178*G178</f>
        <v>0</v>
      </c>
      <c r="N178" s="62">
        <f t="shared" si="22"/>
        <v>0</v>
      </c>
      <c r="O178" s="60">
        <f t="shared" si="23"/>
        <v>0</v>
      </c>
      <c r="P178" s="60">
        <f t="shared" si="20"/>
        <v>0</v>
      </c>
      <c r="Q178" s="61"/>
      <c r="S178" s="15"/>
    </row>
    <row r="179" spans="3:19" s="16" customFormat="1" ht="25.5">
      <c r="C179" s="55" t="s">
        <v>105</v>
      </c>
      <c r="D179" s="96" t="s">
        <v>348</v>
      </c>
      <c r="E179" s="113" t="s">
        <v>52</v>
      </c>
      <c r="F179" s="34">
        <v>11892.5</v>
      </c>
      <c r="G179" s="34">
        <v>9.36</v>
      </c>
      <c r="H179" s="34">
        <f t="shared" si="21"/>
        <v>111313.79999999999</v>
      </c>
      <c r="I179" s="60">
        <v>2359.642</v>
      </c>
      <c r="J179" s="60"/>
      <c r="K179" s="61"/>
      <c r="L179" s="59">
        <f>Cerca!G18</f>
        <v>2400</v>
      </c>
      <c r="M179" s="59">
        <f t="shared" si="24"/>
        <v>22464</v>
      </c>
      <c r="N179" s="62">
        <f t="shared" si="22"/>
        <v>0.20180786209796092</v>
      </c>
      <c r="O179" s="60">
        <f t="shared" si="23"/>
        <v>4759.642</v>
      </c>
      <c r="P179" s="60">
        <f t="shared" si="20"/>
        <v>22464</v>
      </c>
      <c r="Q179" s="61">
        <f t="shared" si="19"/>
        <v>0.4002221568215262</v>
      </c>
      <c r="S179" s="15"/>
    </row>
    <row r="180" spans="3:19" s="16" customFormat="1" ht="12.75">
      <c r="C180" s="55" t="s">
        <v>106</v>
      </c>
      <c r="D180" s="96" t="s">
        <v>349</v>
      </c>
      <c r="E180" s="113" t="s">
        <v>354</v>
      </c>
      <c r="F180" s="34">
        <v>10</v>
      </c>
      <c r="G180" s="34">
        <v>8316.36</v>
      </c>
      <c r="H180" s="34">
        <f t="shared" si="21"/>
        <v>83163.6</v>
      </c>
      <c r="I180" s="60">
        <v>0</v>
      </c>
      <c r="J180" s="60"/>
      <c r="K180" s="61"/>
      <c r="L180" s="59"/>
      <c r="M180" s="59">
        <f t="shared" si="24"/>
        <v>0</v>
      </c>
      <c r="N180" s="62">
        <f t="shared" si="22"/>
        <v>0</v>
      </c>
      <c r="O180" s="60">
        <f t="shared" si="23"/>
        <v>0</v>
      </c>
      <c r="P180" s="60">
        <f t="shared" si="20"/>
        <v>0</v>
      </c>
      <c r="Q180" s="61">
        <f t="shared" si="19"/>
        <v>0</v>
      </c>
      <c r="S180" s="15"/>
    </row>
    <row r="181" spans="3:19" s="16" customFormat="1" ht="38.25">
      <c r="C181" s="55" t="s">
        <v>107</v>
      </c>
      <c r="D181" s="96" t="s">
        <v>350</v>
      </c>
      <c r="E181" s="113" t="s">
        <v>19</v>
      </c>
      <c r="F181" s="34">
        <v>1008</v>
      </c>
      <c r="G181" s="34">
        <v>57.29</v>
      </c>
      <c r="H181" s="34">
        <f t="shared" si="21"/>
        <v>57748.32</v>
      </c>
      <c r="I181" s="60">
        <v>0</v>
      </c>
      <c r="J181" s="60"/>
      <c r="K181" s="61"/>
      <c r="L181" s="59"/>
      <c r="M181" s="59">
        <f t="shared" si="24"/>
        <v>0</v>
      </c>
      <c r="N181" s="62">
        <f t="shared" si="22"/>
        <v>0</v>
      </c>
      <c r="O181" s="60">
        <f t="shared" si="23"/>
        <v>0</v>
      </c>
      <c r="P181" s="60">
        <f t="shared" si="20"/>
        <v>0</v>
      </c>
      <c r="Q181" s="61">
        <f t="shared" si="19"/>
        <v>0</v>
      </c>
      <c r="S181" s="15"/>
    </row>
    <row r="182" spans="3:19" s="16" customFormat="1" ht="25.5">
      <c r="C182" s="55" t="s">
        <v>108</v>
      </c>
      <c r="D182" s="96" t="s">
        <v>351</v>
      </c>
      <c r="E182" s="113" t="s">
        <v>52</v>
      </c>
      <c r="F182" s="34">
        <v>620</v>
      </c>
      <c r="G182" s="34">
        <v>218.26</v>
      </c>
      <c r="H182" s="34">
        <f t="shared" si="21"/>
        <v>135321.19999999998</v>
      </c>
      <c r="I182" s="60">
        <v>0</v>
      </c>
      <c r="J182" s="60"/>
      <c r="K182" s="61"/>
      <c r="L182" s="59"/>
      <c r="M182" s="59">
        <f t="shared" si="24"/>
        <v>0</v>
      </c>
      <c r="N182" s="62">
        <f t="shared" si="22"/>
        <v>0</v>
      </c>
      <c r="O182" s="60">
        <f t="shared" si="23"/>
        <v>0</v>
      </c>
      <c r="P182" s="60">
        <f t="shared" si="20"/>
        <v>0</v>
      </c>
      <c r="Q182" s="61">
        <f t="shared" si="19"/>
        <v>0</v>
      </c>
      <c r="S182" s="15"/>
    </row>
    <row r="183" spans="3:19" s="16" customFormat="1" ht="12.75">
      <c r="C183" s="55" t="s">
        <v>109</v>
      </c>
      <c r="D183" s="96" t="s">
        <v>352</v>
      </c>
      <c r="E183" s="113" t="s">
        <v>52</v>
      </c>
      <c r="F183" s="34">
        <v>10490</v>
      </c>
      <c r="G183" s="34">
        <v>1.71</v>
      </c>
      <c r="H183" s="34">
        <f>F183*G183</f>
        <v>17937.899999999998</v>
      </c>
      <c r="I183" s="60">
        <v>1779.821</v>
      </c>
      <c r="J183" s="60"/>
      <c r="K183" s="61"/>
      <c r="L183" s="59">
        <f>'Demol. cerca'!G18</f>
        <v>2979.82</v>
      </c>
      <c r="M183" s="59">
        <f t="shared" si="24"/>
        <v>5095.492200000001</v>
      </c>
      <c r="N183" s="62">
        <f t="shared" si="22"/>
        <v>0.28406291706387043</v>
      </c>
      <c r="O183" s="60">
        <f t="shared" si="23"/>
        <v>4759.641</v>
      </c>
      <c r="P183" s="60">
        <f t="shared" si="20"/>
        <v>5095.492200000001</v>
      </c>
      <c r="Q183" s="61">
        <f t="shared" si="19"/>
        <v>0.45373126787416584</v>
      </c>
      <c r="S183" s="15"/>
    </row>
    <row r="184" spans="3:19" s="16" customFormat="1" ht="51">
      <c r="C184" s="55" t="s">
        <v>110</v>
      </c>
      <c r="D184" s="96" t="s">
        <v>353</v>
      </c>
      <c r="E184" s="113" t="s">
        <v>19</v>
      </c>
      <c r="F184" s="34">
        <v>275.2</v>
      </c>
      <c r="G184" s="34">
        <v>67.31</v>
      </c>
      <c r="H184" s="34">
        <f>F184*G184</f>
        <v>18523.712</v>
      </c>
      <c r="I184" s="60">
        <v>0</v>
      </c>
      <c r="J184" s="60"/>
      <c r="K184" s="61"/>
      <c r="L184" s="59"/>
      <c r="M184" s="59">
        <f t="shared" si="24"/>
        <v>0</v>
      </c>
      <c r="N184" s="62">
        <f t="shared" si="22"/>
        <v>0</v>
      </c>
      <c r="O184" s="60">
        <f t="shared" si="23"/>
        <v>0</v>
      </c>
      <c r="P184" s="60">
        <f t="shared" si="20"/>
        <v>0</v>
      </c>
      <c r="Q184" s="61">
        <f t="shared" si="19"/>
        <v>0</v>
      </c>
      <c r="S184" s="15"/>
    </row>
    <row r="185" spans="3:19" s="16" customFormat="1" ht="12.75">
      <c r="C185" s="55"/>
      <c r="D185" s="96"/>
      <c r="E185" s="33"/>
      <c r="F185" s="34"/>
      <c r="G185" s="34"/>
      <c r="H185" s="34">
        <f t="shared" si="21"/>
        <v>0</v>
      </c>
      <c r="I185" s="60">
        <v>0</v>
      </c>
      <c r="J185" s="60"/>
      <c r="K185" s="61"/>
      <c r="L185" s="59"/>
      <c r="M185" s="59">
        <f t="shared" si="24"/>
        <v>0</v>
      </c>
      <c r="N185" s="62">
        <f t="shared" si="22"/>
        <v>0</v>
      </c>
      <c r="O185" s="60">
        <f t="shared" si="23"/>
        <v>0</v>
      </c>
      <c r="P185" s="60">
        <f t="shared" si="20"/>
        <v>0</v>
      </c>
      <c r="Q185" s="61"/>
      <c r="S185" s="15"/>
    </row>
    <row r="186" spans="3:19" s="16" customFormat="1" ht="12.75">
      <c r="C186" s="56"/>
      <c r="D186" s="108" t="s">
        <v>355</v>
      </c>
      <c r="E186" s="33"/>
      <c r="F186" s="34"/>
      <c r="G186" s="34"/>
      <c r="H186" s="34">
        <f t="shared" si="21"/>
        <v>0</v>
      </c>
      <c r="I186" s="60">
        <v>0</v>
      </c>
      <c r="J186" s="60"/>
      <c r="K186" s="61"/>
      <c r="L186" s="59"/>
      <c r="M186" s="59">
        <f t="shared" si="24"/>
        <v>0</v>
      </c>
      <c r="N186" s="62">
        <f t="shared" si="22"/>
        <v>0</v>
      </c>
      <c r="O186" s="60">
        <f t="shared" si="23"/>
        <v>0</v>
      </c>
      <c r="P186" s="60">
        <f t="shared" si="20"/>
        <v>0</v>
      </c>
      <c r="Q186" s="61"/>
      <c r="S186" s="15"/>
    </row>
    <row r="187" spans="3:19" s="16" customFormat="1" ht="12.75">
      <c r="C187" s="55" t="s">
        <v>111</v>
      </c>
      <c r="D187" s="96" t="s">
        <v>356</v>
      </c>
      <c r="E187" s="111" t="s">
        <v>20</v>
      </c>
      <c r="F187" s="34">
        <v>7.55</v>
      </c>
      <c r="G187" s="34">
        <v>39.51</v>
      </c>
      <c r="H187" s="34">
        <f t="shared" si="21"/>
        <v>298.3005</v>
      </c>
      <c r="I187" s="60">
        <v>0</v>
      </c>
      <c r="J187" s="60"/>
      <c r="K187" s="61"/>
      <c r="L187" s="59"/>
      <c r="M187" s="59">
        <f t="shared" si="24"/>
        <v>0</v>
      </c>
      <c r="N187" s="62">
        <f t="shared" si="22"/>
        <v>0</v>
      </c>
      <c r="O187" s="60">
        <f t="shared" si="23"/>
        <v>0</v>
      </c>
      <c r="P187" s="60">
        <f t="shared" si="20"/>
        <v>0</v>
      </c>
      <c r="Q187" s="61"/>
      <c r="S187" s="15"/>
    </row>
    <row r="188" spans="3:19" s="16" customFormat="1" ht="12.75">
      <c r="C188" s="55" t="s">
        <v>112</v>
      </c>
      <c r="D188" s="96" t="s">
        <v>357</v>
      </c>
      <c r="E188" s="109" t="s">
        <v>20</v>
      </c>
      <c r="F188" s="34">
        <v>6.22</v>
      </c>
      <c r="G188" s="34">
        <v>594.299035369774</v>
      </c>
      <c r="H188" s="164">
        <f t="shared" si="21"/>
        <v>3696.5399999999936</v>
      </c>
      <c r="I188" s="60">
        <v>0</v>
      </c>
      <c r="J188" s="60"/>
      <c r="K188" s="61"/>
      <c r="L188" s="59"/>
      <c r="M188" s="59">
        <f t="shared" si="24"/>
        <v>0</v>
      </c>
      <c r="N188" s="62">
        <f t="shared" si="22"/>
        <v>0</v>
      </c>
      <c r="O188" s="60">
        <f t="shared" si="23"/>
        <v>0</v>
      </c>
      <c r="P188" s="60">
        <f t="shared" si="20"/>
        <v>0</v>
      </c>
      <c r="Q188" s="61"/>
      <c r="S188" s="15"/>
    </row>
    <row r="189" spans="3:19" s="16" customFormat="1" ht="12.75">
      <c r="C189" s="55"/>
      <c r="D189" s="96"/>
      <c r="E189" s="109"/>
      <c r="F189" s="34"/>
      <c r="G189" s="34"/>
      <c r="H189" s="34"/>
      <c r="I189" s="60">
        <v>0</v>
      </c>
      <c r="J189" s="60"/>
      <c r="K189" s="61"/>
      <c r="L189" s="59"/>
      <c r="M189" s="59">
        <f aca="true" t="shared" si="25" ref="M189:M198">L189*G189</f>
        <v>0</v>
      </c>
      <c r="N189" s="62">
        <f t="shared" si="22"/>
        <v>0</v>
      </c>
      <c r="O189" s="60">
        <f t="shared" si="23"/>
        <v>0</v>
      </c>
      <c r="P189" s="60">
        <f t="shared" si="20"/>
        <v>0</v>
      </c>
      <c r="Q189" s="61"/>
      <c r="S189" s="15"/>
    </row>
    <row r="190" spans="3:19" s="16" customFormat="1" ht="12.75">
      <c r="C190" s="55"/>
      <c r="D190" s="108" t="s">
        <v>358</v>
      </c>
      <c r="E190" s="109"/>
      <c r="F190" s="34"/>
      <c r="G190" s="34"/>
      <c r="H190" s="34"/>
      <c r="I190" s="60">
        <v>0</v>
      </c>
      <c r="J190" s="60"/>
      <c r="K190" s="61"/>
      <c r="L190" s="59"/>
      <c r="M190" s="59">
        <f t="shared" si="25"/>
        <v>0</v>
      </c>
      <c r="N190" s="62">
        <f t="shared" si="22"/>
        <v>0</v>
      </c>
      <c r="O190" s="60">
        <f t="shared" si="23"/>
        <v>0</v>
      </c>
      <c r="P190" s="60">
        <f t="shared" si="20"/>
        <v>0</v>
      </c>
      <c r="Q190" s="61"/>
      <c r="S190" s="15"/>
    </row>
    <row r="191" spans="3:19" s="16" customFormat="1" ht="12.75">
      <c r="C191" s="55" t="s">
        <v>123</v>
      </c>
      <c r="D191" s="96" t="s">
        <v>359</v>
      </c>
      <c r="E191" s="111" t="s">
        <v>19</v>
      </c>
      <c r="F191" s="34">
        <v>14.08</v>
      </c>
      <c r="G191" s="34">
        <v>313.959517045454</v>
      </c>
      <c r="H191" s="164">
        <f t="shared" si="21"/>
        <v>4420.549999999992</v>
      </c>
      <c r="I191" s="60">
        <v>0</v>
      </c>
      <c r="J191" s="60"/>
      <c r="K191" s="61"/>
      <c r="L191" s="59"/>
      <c r="M191" s="59">
        <f t="shared" si="25"/>
        <v>0</v>
      </c>
      <c r="N191" s="62">
        <f t="shared" si="22"/>
        <v>0</v>
      </c>
      <c r="O191" s="60">
        <f t="shared" si="23"/>
        <v>0</v>
      </c>
      <c r="P191" s="60">
        <f t="shared" si="20"/>
        <v>0</v>
      </c>
      <c r="Q191" s="61"/>
      <c r="S191" s="15"/>
    </row>
    <row r="192" spans="3:19" s="16" customFormat="1" ht="12.75">
      <c r="C192" s="55" t="s">
        <v>113</v>
      </c>
      <c r="D192" s="96" t="s">
        <v>360</v>
      </c>
      <c r="E192" s="111" t="s">
        <v>19</v>
      </c>
      <c r="F192" s="34">
        <v>9.72</v>
      </c>
      <c r="G192" s="34">
        <v>313.96</v>
      </c>
      <c r="H192" s="34">
        <f t="shared" si="21"/>
        <v>3051.6912</v>
      </c>
      <c r="I192" s="60">
        <v>0</v>
      </c>
      <c r="J192" s="60"/>
      <c r="K192" s="61"/>
      <c r="L192" s="59"/>
      <c r="M192" s="59">
        <f t="shared" si="25"/>
        <v>0</v>
      </c>
      <c r="N192" s="62">
        <f t="shared" si="22"/>
        <v>0</v>
      </c>
      <c r="O192" s="60">
        <f t="shared" si="23"/>
        <v>0</v>
      </c>
      <c r="P192" s="60">
        <f t="shared" si="20"/>
        <v>0</v>
      </c>
      <c r="Q192" s="61">
        <f t="shared" si="19"/>
        <v>0</v>
      </c>
      <c r="S192" s="15"/>
    </row>
    <row r="193" spans="3:19" s="16" customFormat="1" ht="12.75">
      <c r="C193" s="55" t="s">
        <v>361</v>
      </c>
      <c r="D193" s="96" t="s">
        <v>367</v>
      </c>
      <c r="E193" s="111" t="s">
        <v>19</v>
      </c>
      <c r="F193" s="34">
        <v>3</v>
      </c>
      <c r="G193" s="34">
        <v>313.96</v>
      </c>
      <c r="H193" s="34">
        <f t="shared" si="21"/>
        <v>941.8799999999999</v>
      </c>
      <c r="I193" s="60">
        <v>0</v>
      </c>
      <c r="J193" s="60"/>
      <c r="K193" s="61"/>
      <c r="L193" s="59"/>
      <c r="M193" s="59">
        <f t="shared" si="25"/>
        <v>0</v>
      </c>
      <c r="N193" s="62">
        <f t="shared" si="22"/>
        <v>0</v>
      </c>
      <c r="O193" s="60">
        <f t="shared" si="23"/>
        <v>0</v>
      </c>
      <c r="P193" s="60">
        <f t="shared" si="20"/>
        <v>0</v>
      </c>
      <c r="Q193" s="61">
        <f t="shared" si="19"/>
        <v>0</v>
      </c>
      <c r="S193" s="15"/>
    </row>
    <row r="194" spans="3:19" s="16" customFormat="1" ht="12.75">
      <c r="C194" s="55" t="s">
        <v>362</v>
      </c>
      <c r="D194" s="96" t="s">
        <v>368</v>
      </c>
      <c r="E194" s="111" t="s">
        <v>19</v>
      </c>
      <c r="F194" s="34">
        <v>10</v>
      </c>
      <c r="G194" s="34">
        <v>313.96</v>
      </c>
      <c r="H194" s="34">
        <f t="shared" si="21"/>
        <v>3139.6</v>
      </c>
      <c r="I194" s="60">
        <v>0</v>
      </c>
      <c r="J194" s="60"/>
      <c r="K194" s="61"/>
      <c r="L194" s="59"/>
      <c r="M194" s="59">
        <f t="shared" si="25"/>
        <v>0</v>
      </c>
      <c r="N194" s="62">
        <f t="shared" si="22"/>
        <v>0</v>
      </c>
      <c r="O194" s="60">
        <f t="shared" si="23"/>
        <v>0</v>
      </c>
      <c r="P194" s="60">
        <f t="shared" si="20"/>
        <v>0</v>
      </c>
      <c r="Q194" s="61">
        <f t="shared" si="19"/>
        <v>0</v>
      </c>
      <c r="S194" s="15"/>
    </row>
    <row r="195" spans="3:19" s="16" customFormat="1" ht="12.75">
      <c r="C195" s="55" t="s">
        <v>363</v>
      </c>
      <c r="D195" s="96" t="s">
        <v>369</v>
      </c>
      <c r="E195" s="111" t="s">
        <v>19</v>
      </c>
      <c r="F195" s="34">
        <v>4</v>
      </c>
      <c r="G195" s="34">
        <v>313.96</v>
      </c>
      <c r="H195" s="34">
        <f t="shared" si="21"/>
        <v>1255.84</v>
      </c>
      <c r="I195" s="60">
        <v>0</v>
      </c>
      <c r="J195" s="60"/>
      <c r="K195" s="61"/>
      <c r="L195" s="59"/>
      <c r="M195" s="59">
        <f t="shared" si="25"/>
        <v>0</v>
      </c>
      <c r="N195" s="62">
        <f t="shared" si="22"/>
        <v>0</v>
      </c>
      <c r="O195" s="60">
        <f t="shared" si="23"/>
        <v>0</v>
      </c>
      <c r="P195" s="60">
        <f t="shared" si="20"/>
        <v>0</v>
      </c>
      <c r="Q195" s="61">
        <f t="shared" si="19"/>
        <v>0</v>
      </c>
      <c r="S195" s="15"/>
    </row>
    <row r="196" spans="3:19" s="16" customFormat="1" ht="12.75">
      <c r="C196" s="55" t="s">
        <v>364</v>
      </c>
      <c r="D196" s="96" t="s">
        <v>370</v>
      </c>
      <c r="E196" s="111" t="s">
        <v>19</v>
      </c>
      <c r="F196" s="34">
        <v>3.54</v>
      </c>
      <c r="G196" s="34">
        <v>313.957627118644</v>
      </c>
      <c r="H196" s="164">
        <f t="shared" si="21"/>
        <v>1111.4099999999996</v>
      </c>
      <c r="I196" s="60">
        <v>0</v>
      </c>
      <c r="J196" s="60"/>
      <c r="K196" s="61"/>
      <c r="L196" s="59"/>
      <c r="M196" s="59">
        <f t="shared" si="25"/>
        <v>0</v>
      </c>
      <c r="N196" s="62">
        <f t="shared" si="22"/>
        <v>0</v>
      </c>
      <c r="O196" s="60">
        <f t="shared" si="23"/>
        <v>0</v>
      </c>
      <c r="P196" s="60">
        <f t="shared" si="20"/>
        <v>0</v>
      </c>
      <c r="Q196" s="61">
        <f t="shared" si="19"/>
        <v>0</v>
      </c>
      <c r="S196" s="15"/>
    </row>
    <row r="197" spans="3:19" s="16" customFormat="1" ht="12.75">
      <c r="C197" s="55" t="s">
        <v>365</v>
      </c>
      <c r="D197" s="98" t="s">
        <v>371</v>
      </c>
      <c r="E197" s="111" t="s">
        <v>19</v>
      </c>
      <c r="F197" s="34">
        <v>1.35</v>
      </c>
      <c r="G197" s="34">
        <v>313.955555555555</v>
      </c>
      <c r="H197" s="164">
        <f t="shared" si="21"/>
        <v>423.8399999999993</v>
      </c>
      <c r="I197" s="60">
        <v>0</v>
      </c>
      <c r="J197" s="60"/>
      <c r="K197" s="61"/>
      <c r="L197" s="59"/>
      <c r="M197" s="59">
        <f t="shared" si="25"/>
        <v>0</v>
      </c>
      <c r="N197" s="62">
        <f t="shared" si="22"/>
        <v>0</v>
      </c>
      <c r="O197" s="60">
        <f t="shared" si="23"/>
        <v>0</v>
      </c>
      <c r="P197" s="60">
        <f t="shared" si="20"/>
        <v>0</v>
      </c>
      <c r="Q197" s="61">
        <f t="shared" si="19"/>
        <v>0</v>
      </c>
      <c r="S197" s="15"/>
    </row>
    <row r="198" spans="3:19" s="16" customFormat="1" ht="12.75">
      <c r="C198" s="55" t="s">
        <v>366</v>
      </c>
      <c r="D198" s="96" t="s">
        <v>372</v>
      </c>
      <c r="E198" s="111" t="s">
        <v>19</v>
      </c>
      <c r="F198" s="34">
        <v>34.2</v>
      </c>
      <c r="G198" s="34">
        <v>313.96</v>
      </c>
      <c r="H198" s="34">
        <f t="shared" si="21"/>
        <v>10737.432</v>
      </c>
      <c r="I198" s="60">
        <v>0</v>
      </c>
      <c r="J198" s="60"/>
      <c r="K198" s="61"/>
      <c r="L198" s="59"/>
      <c r="M198" s="59">
        <f t="shared" si="25"/>
        <v>0</v>
      </c>
      <c r="N198" s="62">
        <f t="shared" si="22"/>
        <v>0</v>
      </c>
      <c r="O198" s="60">
        <f t="shared" si="23"/>
        <v>0</v>
      </c>
      <c r="P198" s="60">
        <f t="shared" si="20"/>
        <v>0</v>
      </c>
      <c r="Q198" s="61">
        <f t="shared" si="19"/>
        <v>0</v>
      </c>
      <c r="S198" s="15"/>
    </row>
    <row r="199" spans="3:19" s="16" customFormat="1" ht="12.75">
      <c r="C199" s="55"/>
      <c r="D199" s="96"/>
      <c r="E199" s="111"/>
      <c r="F199" s="34"/>
      <c r="G199" s="34"/>
      <c r="H199" s="34"/>
      <c r="I199" s="60"/>
      <c r="J199" s="60"/>
      <c r="K199" s="61"/>
      <c r="L199" s="59"/>
      <c r="M199" s="59"/>
      <c r="N199" s="62"/>
      <c r="O199" s="60"/>
      <c r="P199" s="60">
        <f t="shared" si="20"/>
        <v>0</v>
      </c>
      <c r="Q199" s="61"/>
      <c r="S199" s="15"/>
    </row>
    <row r="200" spans="3:19" s="16" customFormat="1" ht="12.75">
      <c r="C200" s="55"/>
      <c r="D200" s="118" t="s">
        <v>375</v>
      </c>
      <c r="E200" s="111"/>
      <c r="F200" s="34"/>
      <c r="G200" s="34"/>
      <c r="H200" s="34"/>
      <c r="I200" s="60"/>
      <c r="J200" s="60"/>
      <c r="K200" s="61"/>
      <c r="L200" s="59"/>
      <c r="M200" s="59"/>
      <c r="N200" s="62"/>
      <c r="O200" s="60"/>
      <c r="P200" s="60">
        <f t="shared" si="20"/>
        <v>0</v>
      </c>
      <c r="Q200" s="61"/>
      <c r="S200" s="15"/>
    </row>
    <row r="201" spans="3:19" s="16" customFormat="1" ht="12.75">
      <c r="C201" s="55" t="s">
        <v>373</v>
      </c>
      <c r="D201" s="96" t="s">
        <v>376</v>
      </c>
      <c r="E201" s="111" t="s">
        <v>19</v>
      </c>
      <c r="F201" s="34">
        <v>1150.36</v>
      </c>
      <c r="G201" s="34">
        <v>15.01</v>
      </c>
      <c r="H201" s="34">
        <f t="shared" si="21"/>
        <v>17266.903599999998</v>
      </c>
      <c r="I201" s="60">
        <v>0</v>
      </c>
      <c r="J201" s="60"/>
      <c r="K201" s="61"/>
      <c r="L201" s="59"/>
      <c r="M201" s="59">
        <f aca="true" t="shared" si="26" ref="M201:M206">L201*G201</f>
        <v>0</v>
      </c>
      <c r="N201" s="62">
        <f aca="true" t="shared" si="27" ref="N201:N206">IF(L201&gt;0,M201/(F201*G201),L201)</f>
        <v>0</v>
      </c>
      <c r="O201" s="60">
        <f aca="true" t="shared" si="28" ref="O201:O206">L201+I201</f>
        <v>0</v>
      </c>
      <c r="P201" s="60">
        <f t="shared" si="20"/>
        <v>0</v>
      </c>
      <c r="Q201" s="61"/>
      <c r="S201" s="15"/>
    </row>
    <row r="202" spans="3:19" s="16" customFormat="1" ht="12.75">
      <c r="C202" s="55" t="s">
        <v>374</v>
      </c>
      <c r="D202" s="96" t="s">
        <v>377</v>
      </c>
      <c r="E202" s="111" t="s">
        <v>19</v>
      </c>
      <c r="F202" s="34">
        <v>1141.85</v>
      </c>
      <c r="G202" s="34">
        <v>15.0099925559399</v>
      </c>
      <c r="H202" s="164">
        <f t="shared" si="21"/>
        <v>17139.159999999974</v>
      </c>
      <c r="I202" s="60">
        <v>0</v>
      </c>
      <c r="J202" s="60"/>
      <c r="K202" s="61"/>
      <c r="L202" s="59"/>
      <c r="M202" s="59">
        <f t="shared" si="26"/>
        <v>0</v>
      </c>
      <c r="N202" s="62">
        <f t="shared" si="27"/>
        <v>0</v>
      </c>
      <c r="O202" s="60">
        <f t="shared" si="28"/>
        <v>0</v>
      </c>
      <c r="P202" s="60">
        <f t="shared" si="20"/>
        <v>0</v>
      </c>
      <c r="Q202" s="61"/>
      <c r="S202" s="15"/>
    </row>
    <row r="203" spans="3:19" s="16" customFormat="1" ht="12.75">
      <c r="C203" s="55" t="s">
        <v>382</v>
      </c>
      <c r="D203" s="96" t="s">
        <v>378</v>
      </c>
      <c r="E203" s="111" t="s">
        <v>19</v>
      </c>
      <c r="F203" s="34">
        <v>62.33</v>
      </c>
      <c r="G203" s="34">
        <v>15.01</v>
      </c>
      <c r="H203" s="34">
        <f t="shared" si="21"/>
        <v>935.5733</v>
      </c>
      <c r="I203" s="60">
        <v>0</v>
      </c>
      <c r="J203" s="60"/>
      <c r="K203" s="61"/>
      <c r="L203" s="59"/>
      <c r="M203" s="59">
        <f t="shared" si="26"/>
        <v>0</v>
      </c>
      <c r="N203" s="62">
        <f t="shared" si="27"/>
        <v>0</v>
      </c>
      <c r="O203" s="60">
        <f t="shared" si="28"/>
        <v>0</v>
      </c>
      <c r="P203" s="60">
        <f t="shared" si="20"/>
        <v>0</v>
      </c>
      <c r="Q203" s="61"/>
      <c r="S203" s="15"/>
    </row>
    <row r="204" spans="3:19" s="16" customFormat="1" ht="12.75">
      <c r="C204" s="55" t="s">
        <v>383</v>
      </c>
      <c r="D204" s="96" t="s">
        <v>379</v>
      </c>
      <c r="E204" s="111" t="s">
        <v>19</v>
      </c>
      <c r="F204" s="34">
        <v>180.23</v>
      </c>
      <c r="G204" s="34">
        <v>15.01</v>
      </c>
      <c r="H204" s="34">
        <f t="shared" si="21"/>
        <v>2705.2522999999997</v>
      </c>
      <c r="I204" s="60">
        <v>0</v>
      </c>
      <c r="J204" s="60"/>
      <c r="K204" s="61"/>
      <c r="L204" s="59"/>
      <c r="M204" s="59">
        <f t="shared" si="26"/>
        <v>0</v>
      </c>
      <c r="N204" s="62">
        <f t="shared" si="27"/>
        <v>0</v>
      </c>
      <c r="O204" s="60">
        <f t="shared" si="28"/>
        <v>0</v>
      </c>
      <c r="P204" s="60">
        <f t="shared" si="20"/>
        <v>0</v>
      </c>
      <c r="Q204" s="61"/>
      <c r="S204" s="15"/>
    </row>
    <row r="205" spans="3:19" s="16" customFormat="1" ht="12.75">
      <c r="C205" s="55" t="s">
        <v>384</v>
      </c>
      <c r="D205" s="96" t="s">
        <v>380</v>
      </c>
      <c r="E205" s="111" t="s">
        <v>19</v>
      </c>
      <c r="F205" s="34">
        <v>49.79</v>
      </c>
      <c r="G205" s="34">
        <v>15.0098413336013</v>
      </c>
      <c r="H205" s="164">
        <f t="shared" si="21"/>
        <v>747.3400000000087</v>
      </c>
      <c r="I205" s="60">
        <v>0</v>
      </c>
      <c r="J205" s="60"/>
      <c r="K205" s="61"/>
      <c r="L205" s="59"/>
      <c r="M205" s="59">
        <f t="shared" si="26"/>
        <v>0</v>
      </c>
      <c r="N205" s="62">
        <f t="shared" si="27"/>
        <v>0</v>
      </c>
      <c r="O205" s="60">
        <f t="shared" si="28"/>
        <v>0</v>
      </c>
      <c r="P205" s="60">
        <f t="shared" si="20"/>
        <v>0</v>
      </c>
      <c r="Q205" s="61"/>
      <c r="S205" s="15"/>
    </row>
    <row r="206" spans="3:19" s="16" customFormat="1" ht="12.75">
      <c r="C206" s="55" t="s">
        <v>385</v>
      </c>
      <c r="D206" s="96" t="s">
        <v>381</v>
      </c>
      <c r="E206" s="111" t="s">
        <v>19</v>
      </c>
      <c r="F206" s="34">
        <v>36.06</v>
      </c>
      <c r="G206" s="34">
        <v>15.01</v>
      </c>
      <c r="H206" s="34">
        <f t="shared" si="21"/>
        <v>541.2606000000001</v>
      </c>
      <c r="I206" s="60">
        <v>0</v>
      </c>
      <c r="J206" s="60"/>
      <c r="K206" s="61"/>
      <c r="L206" s="59"/>
      <c r="M206" s="59">
        <f t="shared" si="26"/>
        <v>0</v>
      </c>
      <c r="N206" s="62">
        <f t="shared" si="27"/>
        <v>0</v>
      </c>
      <c r="O206" s="60">
        <f t="shared" si="28"/>
        <v>0</v>
      </c>
      <c r="P206" s="60">
        <f t="shared" si="20"/>
        <v>0</v>
      </c>
      <c r="Q206" s="61"/>
      <c r="S206" s="15"/>
    </row>
    <row r="207" spans="3:19" s="16" customFormat="1" ht="12.75">
      <c r="C207" s="55"/>
      <c r="D207" s="96"/>
      <c r="E207" s="111"/>
      <c r="F207" s="34"/>
      <c r="G207" s="34"/>
      <c r="H207" s="34"/>
      <c r="I207" s="60"/>
      <c r="J207" s="60"/>
      <c r="K207" s="61"/>
      <c r="L207" s="59"/>
      <c r="M207" s="59"/>
      <c r="N207" s="62"/>
      <c r="O207" s="60"/>
      <c r="P207" s="60">
        <f t="shared" si="20"/>
        <v>0</v>
      </c>
      <c r="Q207" s="61"/>
      <c r="S207" s="15"/>
    </row>
    <row r="208" spans="3:19" s="16" customFormat="1" ht="12.75">
      <c r="C208" s="55"/>
      <c r="D208" s="108" t="s">
        <v>386</v>
      </c>
      <c r="E208" s="111"/>
      <c r="F208" s="34"/>
      <c r="G208" s="34"/>
      <c r="H208" s="34"/>
      <c r="I208" s="60"/>
      <c r="J208" s="60"/>
      <c r="K208" s="61"/>
      <c r="L208" s="59"/>
      <c r="M208" s="59"/>
      <c r="N208" s="62"/>
      <c r="O208" s="60"/>
      <c r="P208" s="60">
        <f t="shared" si="20"/>
        <v>0</v>
      </c>
      <c r="Q208" s="61"/>
      <c r="S208" s="15"/>
    </row>
    <row r="209" spans="3:19" s="16" customFormat="1" ht="12.75">
      <c r="C209" s="55" t="s">
        <v>387</v>
      </c>
      <c r="D209" s="96" t="s">
        <v>379</v>
      </c>
      <c r="E209" s="111" t="s">
        <v>388</v>
      </c>
      <c r="F209" s="34">
        <v>98</v>
      </c>
      <c r="G209" s="34">
        <v>13.14</v>
      </c>
      <c r="H209" s="34">
        <f t="shared" si="21"/>
        <v>1287.72</v>
      </c>
      <c r="I209" s="60">
        <v>0</v>
      </c>
      <c r="J209" s="60"/>
      <c r="K209" s="61"/>
      <c r="L209" s="59"/>
      <c r="M209" s="59">
        <f>L209*G209</f>
        <v>0</v>
      </c>
      <c r="N209" s="62">
        <f>IF(L209&gt;0,M209/(F209*G209),L209)</f>
        <v>0</v>
      </c>
      <c r="O209" s="60">
        <f>L209+I209</f>
        <v>0</v>
      </c>
      <c r="P209" s="60">
        <f t="shared" si="20"/>
        <v>0</v>
      </c>
      <c r="Q209" s="61"/>
      <c r="S209" s="15"/>
    </row>
    <row r="210" spans="3:19" s="16" customFormat="1" ht="12.75">
      <c r="C210" s="55"/>
      <c r="D210" s="96"/>
      <c r="E210" s="111"/>
      <c r="F210" s="34"/>
      <c r="G210" s="34"/>
      <c r="H210" s="34"/>
      <c r="I210" s="60"/>
      <c r="J210" s="60"/>
      <c r="K210" s="61"/>
      <c r="L210" s="59"/>
      <c r="M210" s="59"/>
      <c r="N210" s="62"/>
      <c r="O210" s="60"/>
      <c r="P210" s="60">
        <f t="shared" si="20"/>
        <v>0</v>
      </c>
      <c r="Q210" s="61"/>
      <c r="S210" s="15"/>
    </row>
    <row r="211" spans="3:19" s="16" customFormat="1" ht="12.75">
      <c r="C211" s="55"/>
      <c r="D211" s="108" t="s">
        <v>407</v>
      </c>
      <c r="E211" s="111"/>
      <c r="F211" s="34"/>
      <c r="G211" s="34"/>
      <c r="H211" s="34"/>
      <c r="I211" s="60"/>
      <c r="J211" s="60"/>
      <c r="K211" s="61"/>
      <c r="L211" s="59"/>
      <c r="M211" s="59"/>
      <c r="N211" s="62"/>
      <c r="O211" s="60"/>
      <c r="P211" s="60">
        <f t="shared" si="20"/>
        <v>0</v>
      </c>
      <c r="Q211" s="61"/>
      <c r="S211" s="15"/>
    </row>
    <row r="212" spans="3:19" s="16" customFormat="1" ht="12.75">
      <c r="C212" s="55" t="s">
        <v>389</v>
      </c>
      <c r="D212" s="96" t="s">
        <v>376</v>
      </c>
      <c r="E212" s="111" t="s">
        <v>388</v>
      </c>
      <c r="F212" s="34">
        <v>1572</v>
      </c>
      <c r="G212" s="34">
        <v>14.08</v>
      </c>
      <c r="H212" s="34">
        <f t="shared" si="21"/>
        <v>22133.76</v>
      </c>
      <c r="I212" s="60">
        <v>0</v>
      </c>
      <c r="J212" s="60"/>
      <c r="K212" s="61"/>
      <c r="L212" s="59"/>
      <c r="M212" s="59">
        <f>L212*G212</f>
        <v>0</v>
      </c>
      <c r="N212" s="62">
        <f>IF(L212&gt;0,M212/(F212*G212),L212)</f>
        <v>0</v>
      </c>
      <c r="O212" s="60">
        <f aca="true" t="shared" si="29" ref="O212:O223">L212+I212</f>
        <v>0</v>
      </c>
      <c r="P212" s="60">
        <f t="shared" si="20"/>
        <v>0</v>
      </c>
      <c r="Q212" s="61"/>
      <c r="S212" s="15"/>
    </row>
    <row r="213" spans="3:19" s="16" customFormat="1" ht="12.75">
      <c r="C213" s="55" t="s">
        <v>390</v>
      </c>
      <c r="D213" s="96" t="s">
        <v>377</v>
      </c>
      <c r="E213" s="111" t="s">
        <v>388</v>
      </c>
      <c r="F213" s="34">
        <v>1053</v>
      </c>
      <c r="G213" s="34">
        <v>14.08</v>
      </c>
      <c r="H213" s="34">
        <f t="shared" si="21"/>
        <v>14826.24</v>
      </c>
      <c r="I213" s="60">
        <v>0</v>
      </c>
      <c r="J213" s="60"/>
      <c r="K213" s="61"/>
      <c r="L213" s="59"/>
      <c r="M213" s="59">
        <f>L213*G213</f>
        <v>0</v>
      </c>
      <c r="N213" s="62">
        <f>IF(L213&gt;0,M213/(F213*G213),L213)</f>
        <v>0</v>
      </c>
      <c r="O213" s="60">
        <f t="shared" si="29"/>
        <v>0</v>
      </c>
      <c r="P213" s="60">
        <f t="shared" si="20"/>
        <v>0</v>
      </c>
      <c r="Q213" s="61"/>
      <c r="S213" s="15"/>
    </row>
    <row r="214" spans="3:19" s="16" customFormat="1" ht="12.75">
      <c r="C214" s="55" t="s">
        <v>391</v>
      </c>
      <c r="D214" s="96" t="s">
        <v>378</v>
      </c>
      <c r="E214" s="111" t="s">
        <v>388</v>
      </c>
      <c r="F214" s="34">
        <v>82</v>
      </c>
      <c r="G214" s="34">
        <v>14.08</v>
      </c>
      <c r="H214" s="34">
        <f t="shared" si="21"/>
        <v>1154.56</v>
      </c>
      <c r="I214" s="60">
        <v>0</v>
      </c>
      <c r="J214" s="60"/>
      <c r="K214" s="61"/>
      <c r="L214" s="59"/>
      <c r="M214" s="59">
        <f>L214*G214</f>
        <v>0</v>
      </c>
      <c r="N214" s="62">
        <f>IF(L214&gt;0,M214/(F214*G214),L214)</f>
        <v>0</v>
      </c>
      <c r="O214" s="60">
        <f t="shared" si="29"/>
        <v>0</v>
      </c>
      <c r="P214" s="60">
        <f t="shared" si="20"/>
        <v>0</v>
      </c>
      <c r="Q214" s="61"/>
      <c r="S214" s="15"/>
    </row>
    <row r="215" spans="3:19" s="16" customFormat="1" ht="12.75">
      <c r="C215" s="55" t="s">
        <v>392</v>
      </c>
      <c r="D215" s="96" t="s">
        <v>379</v>
      </c>
      <c r="E215" s="111" t="s">
        <v>388</v>
      </c>
      <c r="F215" s="34">
        <v>385</v>
      </c>
      <c r="G215" s="34">
        <v>14.08</v>
      </c>
      <c r="H215" s="34">
        <f t="shared" si="21"/>
        <v>5420.8</v>
      </c>
      <c r="I215" s="60">
        <v>0</v>
      </c>
      <c r="J215" s="60"/>
      <c r="K215" s="61"/>
      <c r="L215" s="59"/>
      <c r="M215" s="59">
        <f>L215*G215</f>
        <v>0</v>
      </c>
      <c r="N215" s="62">
        <f>IF(L215&gt;0,M215/(F215*G215),L215)</f>
        <v>0</v>
      </c>
      <c r="O215" s="60">
        <f t="shared" si="29"/>
        <v>0</v>
      </c>
      <c r="P215" s="60">
        <f t="shared" si="20"/>
        <v>0</v>
      </c>
      <c r="Q215" s="61"/>
      <c r="S215" s="15"/>
    </row>
    <row r="216" spans="3:19" s="16" customFormat="1" ht="12.75">
      <c r="C216" s="55"/>
      <c r="D216" s="96"/>
      <c r="E216" s="33"/>
      <c r="F216" s="34"/>
      <c r="G216" s="121" t="s">
        <v>405</v>
      </c>
      <c r="H216" s="166">
        <f>SUM(H179:H215)-0.02</f>
        <v>537244.1655</v>
      </c>
      <c r="I216" s="60">
        <v>0</v>
      </c>
      <c r="J216" s="60"/>
      <c r="K216" s="61"/>
      <c r="L216" s="59"/>
      <c r="M216" s="59"/>
      <c r="N216" s="62">
        <f t="shared" si="22"/>
        <v>0</v>
      </c>
      <c r="O216" s="60">
        <f t="shared" si="29"/>
        <v>0</v>
      </c>
      <c r="P216" s="60">
        <f t="shared" si="20"/>
        <v>0</v>
      </c>
      <c r="Q216" s="61"/>
      <c r="S216" s="15"/>
    </row>
    <row r="217" spans="3:19" s="16" customFormat="1" ht="12.75">
      <c r="C217" s="119">
        <v>8</v>
      </c>
      <c r="D217" s="117" t="s">
        <v>394</v>
      </c>
      <c r="E217" s="33"/>
      <c r="F217" s="34"/>
      <c r="G217" s="34"/>
      <c r="H217" s="34">
        <f t="shared" si="21"/>
        <v>0</v>
      </c>
      <c r="I217" s="60">
        <v>0</v>
      </c>
      <c r="J217" s="60"/>
      <c r="K217" s="61"/>
      <c r="L217" s="59"/>
      <c r="M217" s="59">
        <f aca="true" t="shared" si="30" ref="M217:M222">L217*G217</f>
        <v>0</v>
      </c>
      <c r="N217" s="62">
        <f t="shared" si="22"/>
        <v>0</v>
      </c>
      <c r="O217" s="60">
        <f t="shared" si="29"/>
        <v>0</v>
      </c>
      <c r="P217" s="60">
        <f t="shared" si="20"/>
        <v>0</v>
      </c>
      <c r="Q217" s="61"/>
      <c r="S217" s="15"/>
    </row>
    <row r="218" spans="3:19" s="16" customFormat="1" ht="12.75">
      <c r="C218" s="55"/>
      <c r="D218" s="108" t="s">
        <v>395</v>
      </c>
      <c r="E218" s="109"/>
      <c r="F218" s="34"/>
      <c r="G218" s="34"/>
      <c r="H218" s="34"/>
      <c r="I218" s="60">
        <v>0</v>
      </c>
      <c r="J218" s="60"/>
      <c r="K218" s="61"/>
      <c r="L218" s="59"/>
      <c r="M218" s="59">
        <f t="shared" si="30"/>
        <v>0</v>
      </c>
      <c r="N218" s="62">
        <f t="shared" si="22"/>
        <v>0</v>
      </c>
      <c r="O218" s="60">
        <f t="shared" si="29"/>
        <v>0</v>
      </c>
      <c r="P218" s="60">
        <f t="shared" si="20"/>
        <v>0</v>
      </c>
      <c r="Q218" s="61"/>
      <c r="S218" s="15"/>
    </row>
    <row r="219" spans="3:19" s="16" customFormat="1" ht="25.5">
      <c r="C219" s="55" t="s">
        <v>114</v>
      </c>
      <c r="D219" s="96" t="s">
        <v>396</v>
      </c>
      <c r="E219" s="120" t="s">
        <v>388</v>
      </c>
      <c r="F219" s="34">
        <v>141</v>
      </c>
      <c r="G219" s="34">
        <v>9.94</v>
      </c>
      <c r="H219" s="34">
        <f t="shared" si="21"/>
        <v>1401.54</v>
      </c>
      <c r="I219" s="60">
        <v>0</v>
      </c>
      <c r="J219" s="60"/>
      <c r="K219" s="61"/>
      <c r="L219" s="59"/>
      <c r="M219" s="59">
        <f t="shared" si="30"/>
        <v>0</v>
      </c>
      <c r="N219" s="62">
        <f t="shared" si="22"/>
        <v>0</v>
      </c>
      <c r="O219" s="60">
        <f t="shared" si="29"/>
        <v>0</v>
      </c>
      <c r="P219" s="60">
        <f t="shared" si="20"/>
        <v>0</v>
      </c>
      <c r="Q219" s="61"/>
      <c r="S219" s="15"/>
    </row>
    <row r="220" spans="3:19" s="16" customFormat="1" ht="12.75">
      <c r="C220" s="55"/>
      <c r="D220" s="108" t="s">
        <v>397</v>
      </c>
      <c r="E220" s="109"/>
      <c r="F220" s="34"/>
      <c r="G220" s="34"/>
      <c r="H220" s="34"/>
      <c r="I220" s="60">
        <v>0</v>
      </c>
      <c r="J220" s="60"/>
      <c r="K220" s="61"/>
      <c r="L220" s="59"/>
      <c r="M220" s="59">
        <f t="shared" si="30"/>
        <v>0</v>
      </c>
      <c r="N220" s="62">
        <f t="shared" si="22"/>
        <v>0</v>
      </c>
      <c r="O220" s="60">
        <f t="shared" si="29"/>
        <v>0</v>
      </c>
      <c r="P220" s="60">
        <f t="shared" si="20"/>
        <v>0</v>
      </c>
      <c r="Q220" s="61"/>
      <c r="S220" s="15"/>
    </row>
    <row r="221" spans="3:19" s="16" customFormat="1" ht="12.75">
      <c r="C221" s="55" t="s">
        <v>115</v>
      </c>
      <c r="D221" s="96" t="s">
        <v>398</v>
      </c>
      <c r="E221" s="109" t="s">
        <v>117</v>
      </c>
      <c r="F221" s="34">
        <v>68000</v>
      </c>
      <c r="G221" s="34">
        <v>3.54</v>
      </c>
      <c r="H221" s="34">
        <f t="shared" si="21"/>
        <v>240720</v>
      </c>
      <c r="I221" s="60">
        <v>0</v>
      </c>
      <c r="J221" s="60"/>
      <c r="K221" s="61"/>
      <c r="L221" s="59"/>
      <c r="M221" s="59">
        <f t="shared" si="30"/>
        <v>0</v>
      </c>
      <c r="N221" s="62">
        <f t="shared" si="22"/>
        <v>0</v>
      </c>
      <c r="O221" s="60">
        <f t="shared" si="29"/>
        <v>0</v>
      </c>
      <c r="P221" s="60">
        <f t="shared" si="20"/>
        <v>0</v>
      </c>
      <c r="Q221" s="61"/>
      <c r="S221" s="15"/>
    </row>
    <row r="222" spans="3:19" s="16" customFormat="1" ht="12.75">
      <c r="C222" s="55" t="s">
        <v>116</v>
      </c>
      <c r="D222" s="96" t="s">
        <v>399</v>
      </c>
      <c r="E222" s="112" t="s">
        <v>24</v>
      </c>
      <c r="F222" s="34">
        <v>2</v>
      </c>
      <c r="G222" s="34">
        <v>3743.74</v>
      </c>
      <c r="H222" s="34">
        <f t="shared" si="21"/>
        <v>7487.48</v>
      </c>
      <c r="I222" s="60">
        <v>0</v>
      </c>
      <c r="J222" s="60"/>
      <c r="K222" s="61"/>
      <c r="L222" s="59"/>
      <c r="M222" s="59">
        <f t="shared" si="30"/>
        <v>0</v>
      </c>
      <c r="N222" s="62">
        <f t="shared" si="22"/>
        <v>0</v>
      </c>
      <c r="O222" s="60">
        <f t="shared" si="29"/>
        <v>0</v>
      </c>
      <c r="P222" s="60">
        <f t="shared" si="20"/>
        <v>0</v>
      </c>
      <c r="Q222" s="61"/>
      <c r="S222" s="15"/>
    </row>
    <row r="223" spans="3:19" s="16" customFormat="1" ht="12.75">
      <c r="C223" s="55"/>
      <c r="D223" s="96"/>
      <c r="E223" s="109"/>
      <c r="F223" s="34"/>
      <c r="G223" s="121" t="s">
        <v>406</v>
      </c>
      <c r="H223" s="121">
        <f>SUM(H219:H222)</f>
        <v>249609.02000000002</v>
      </c>
      <c r="I223" s="60">
        <v>0</v>
      </c>
      <c r="J223" s="60"/>
      <c r="K223" s="61"/>
      <c r="L223" s="59"/>
      <c r="M223" s="59"/>
      <c r="N223" s="62">
        <f t="shared" si="22"/>
        <v>0</v>
      </c>
      <c r="O223" s="60">
        <f t="shared" si="29"/>
        <v>0</v>
      </c>
      <c r="P223" s="60">
        <f>M223+J223</f>
        <v>0</v>
      </c>
      <c r="Q223" s="61"/>
      <c r="S223" s="15"/>
    </row>
    <row r="224" spans="3:19" s="17" customFormat="1" ht="21" customHeight="1">
      <c r="C224" s="181" t="s">
        <v>15</v>
      </c>
      <c r="D224" s="181"/>
      <c r="E224" s="182">
        <f>H18+H54+H58+H85+H108+H177+H216+H223</f>
        <v>7099225.321143616</v>
      </c>
      <c r="F224" s="182"/>
      <c r="G224" s="182"/>
      <c r="H224" s="63"/>
      <c r="I224" s="60"/>
      <c r="J224" s="64">
        <f>SUM(J18:J223)</f>
        <v>0</v>
      </c>
      <c r="K224" s="65">
        <f>J224/E224</f>
        <v>0</v>
      </c>
      <c r="L224" s="59"/>
      <c r="M224" s="68">
        <f>SUM(M17:M223)</f>
        <v>345586.7709449144</v>
      </c>
      <c r="N224" s="69">
        <f>M224/E224</f>
        <v>0.04867950449687146</v>
      </c>
      <c r="O224" s="60"/>
      <c r="P224" s="64">
        <f>SUM(P17:P223)</f>
        <v>379515.12094491435</v>
      </c>
      <c r="Q224" s="65">
        <f>P224/E224</f>
        <v>0.0534586667948973</v>
      </c>
      <c r="S224" s="15">
        <f>ROUND(F227*G227,2)</f>
        <v>0</v>
      </c>
    </row>
    <row r="225" spans="3:17" s="17" customFormat="1" ht="12.75" customHeight="1">
      <c r="C225" s="45"/>
      <c r="D225" s="45"/>
      <c r="E225" s="18"/>
      <c r="F225" s="19"/>
      <c r="G225" s="19"/>
      <c r="H225" s="19"/>
      <c r="I225" s="20"/>
      <c r="J225" s="21"/>
      <c r="K225" s="22"/>
      <c r="L225" s="20"/>
      <c r="M225" s="21"/>
      <c r="N225" s="22"/>
      <c r="O225" s="20"/>
      <c r="P225" s="21"/>
      <c r="Q225" s="22"/>
    </row>
    <row r="226" spans="3:17" s="17" customFormat="1" ht="17.25" customHeight="1">
      <c r="C226" s="45"/>
      <c r="D226" s="45"/>
      <c r="E226" s="18"/>
      <c r="F226" s="19"/>
      <c r="G226" s="19"/>
      <c r="H226" s="19"/>
      <c r="I226" s="20"/>
      <c r="J226" s="21"/>
      <c r="K226" s="22"/>
      <c r="L226" s="20"/>
      <c r="M226" s="21"/>
      <c r="N226" s="22"/>
      <c r="O226" s="20"/>
      <c r="P226" s="21"/>
      <c r="Q226" s="22"/>
    </row>
    <row r="227" spans="3:17" s="17" customFormat="1" ht="12.75" customHeight="1">
      <c r="C227" s="57"/>
      <c r="D227" s="46">
        <f>E224</f>
        <v>7099225.321143616</v>
      </c>
      <c r="E227" s="21"/>
      <c r="F227" s="20"/>
      <c r="G227" s="20"/>
      <c r="H227" s="20"/>
      <c r="I227" s="20"/>
      <c r="J227" s="21"/>
      <c r="K227" s="22"/>
      <c r="L227" s="66" t="s">
        <v>446</v>
      </c>
      <c r="N227" s="67"/>
      <c r="O227" s="185">
        <f>M224</f>
        <v>345586.7709449144</v>
      </c>
      <c r="P227" s="185"/>
      <c r="Q227" s="22"/>
    </row>
    <row r="228" spans="3:17" s="17" customFormat="1" ht="12.75" customHeight="1">
      <c r="C228" s="45"/>
      <c r="D228" s="45"/>
      <c r="E228" s="18"/>
      <c r="F228" s="19"/>
      <c r="G228" s="19"/>
      <c r="H228" s="19"/>
      <c r="I228" s="20"/>
      <c r="J228" s="21"/>
      <c r="K228" s="22"/>
      <c r="L228" s="20"/>
      <c r="M228" s="21"/>
      <c r="N228" s="22"/>
      <c r="O228" s="20"/>
      <c r="P228" s="21"/>
      <c r="Q228" s="22"/>
    </row>
    <row r="229" spans="3:17" s="17" customFormat="1" ht="12.75" customHeight="1">
      <c r="C229" s="45"/>
      <c r="D229" s="45"/>
      <c r="E229" s="18"/>
      <c r="F229" s="20" t="str">
        <f>CONCATENATE("% DA ",L14)</f>
        <v>% DA 2a. MEDIÇÃO</v>
      </c>
      <c r="G229" s="19"/>
      <c r="H229" s="19"/>
      <c r="I229" s="92">
        <f>M224/E224</f>
        <v>0.04867950449687146</v>
      </c>
      <c r="J229" s="22"/>
      <c r="K229" s="22"/>
      <c r="L229" s="20"/>
      <c r="N229" s="22"/>
      <c r="O229" s="183"/>
      <c r="P229" s="183"/>
      <c r="Q229" s="22"/>
    </row>
    <row r="230" spans="3:20" s="17" customFormat="1" ht="12.75" customHeight="1">
      <c r="C230" s="45"/>
      <c r="D230" s="45"/>
      <c r="E230" s="18"/>
      <c r="F230" s="20"/>
      <c r="G230" s="19"/>
      <c r="H230" s="19"/>
      <c r="I230" s="93"/>
      <c r="J230" s="22"/>
      <c r="K230" s="22"/>
      <c r="L230" s="20"/>
      <c r="M230" s="20" t="str">
        <f>L14</f>
        <v>2a. MEDIÇÃO</v>
      </c>
      <c r="N230" s="22"/>
      <c r="O230" s="184">
        <f>M224</f>
        <v>345586.7709449144</v>
      </c>
      <c r="P230" s="184"/>
      <c r="Q230" s="22"/>
      <c r="T230" s="6"/>
    </row>
    <row r="231" spans="3:17" s="17" customFormat="1" ht="12.75" customHeight="1">
      <c r="C231" s="45"/>
      <c r="D231" s="47"/>
      <c r="E231" s="18"/>
      <c r="F231" s="20" t="s">
        <v>18</v>
      </c>
      <c r="G231" s="19"/>
      <c r="H231" s="19"/>
      <c r="I231" s="92">
        <f>P224/E224</f>
        <v>0.0534586667948973</v>
      </c>
      <c r="J231" s="22"/>
      <c r="K231" s="22"/>
      <c r="L231" s="20"/>
      <c r="M231" s="20" t="s">
        <v>17</v>
      </c>
      <c r="N231" s="22"/>
      <c r="O231" s="175">
        <f>P224</f>
        <v>379515.12094491435</v>
      </c>
      <c r="P231" s="175"/>
      <c r="Q231" s="22"/>
    </row>
    <row r="232" spans="3:17" s="17" customFormat="1" ht="12.75" customHeight="1">
      <c r="C232" s="45"/>
      <c r="D232" s="47"/>
      <c r="E232" s="18"/>
      <c r="F232" s="20"/>
      <c r="G232" s="19"/>
      <c r="H232" s="19"/>
      <c r="I232" s="20"/>
      <c r="J232" s="22"/>
      <c r="K232" s="22"/>
      <c r="L232" s="20"/>
      <c r="M232" s="20" t="s">
        <v>38</v>
      </c>
      <c r="N232" s="22"/>
      <c r="O232" s="175">
        <f>E224-O231</f>
        <v>6719710.200198702</v>
      </c>
      <c r="P232" s="175"/>
      <c r="Q232" s="22"/>
    </row>
    <row r="233" spans="3:17" s="17" customFormat="1" ht="12.75" customHeight="1">
      <c r="C233" s="45"/>
      <c r="D233" s="48"/>
      <c r="E233" s="18"/>
      <c r="F233" s="19"/>
      <c r="G233" s="19"/>
      <c r="H233" s="19"/>
      <c r="I233" s="20"/>
      <c r="J233" s="21"/>
      <c r="K233" s="22"/>
      <c r="L233" s="20"/>
      <c r="M233" s="21"/>
      <c r="N233" s="22"/>
      <c r="O233" s="20"/>
      <c r="P233" s="21"/>
      <c r="Q233" s="22"/>
    </row>
    <row r="234" ht="12.75" customHeight="1"/>
    <row r="235" ht="12.75" customHeight="1">
      <c r="D235" s="50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spans="5:6" ht="12.75" customHeight="1">
      <c r="E464" s="25"/>
      <c r="F464" s="26"/>
    </row>
    <row r="465" spans="5:6" ht="12.75" customHeight="1">
      <c r="E465" s="25"/>
      <c r="F465" s="26"/>
    </row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</sheetData>
  <sheetProtection/>
  <mergeCells count="16">
    <mergeCell ref="C224:D224"/>
    <mergeCell ref="E224:G224"/>
    <mergeCell ref="O229:P229"/>
    <mergeCell ref="O230:P230"/>
    <mergeCell ref="O231:P231"/>
    <mergeCell ref="O227:P227"/>
    <mergeCell ref="O11:Q11"/>
    <mergeCell ref="O232:P232"/>
    <mergeCell ref="D10:G10"/>
    <mergeCell ref="C14:C15"/>
    <mergeCell ref="G14:G15"/>
    <mergeCell ref="F14:F15"/>
    <mergeCell ref="E14:E15"/>
    <mergeCell ref="D14:D15"/>
    <mergeCell ref="D11:G11"/>
    <mergeCell ref="H14:H15"/>
  </mergeCells>
  <printOptions horizontalCentered="1" verticalCentered="1"/>
  <pageMargins left="0" right="0" top="0" bottom="0" header="0" footer="0"/>
  <pageSetup horizontalDpi="600" verticalDpi="600" orientation="landscape" paperSize="9" scale="59" r:id="rId4"/>
  <rowBreaks count="5" manualBreakCount="5">
    <brk id="39" min="1" max="16" man="1"/>
    <brk id="85" min="1" max="16" man="1"/>
    <brk id="122" min="1" max="16" man="1"/>
    <brk id="167" min="1" max="16" man="1"/>
    <brk id="210" min="1" max="16" man="1"/>
  </rowBreaks>
  <ignoredErrors>
    <ignoredError sqref="C19 C55 C59 C86" numberStoredAsText="1"/>
    <ignoredError sqref="H18 H58 H85" formula="1"/>
  </ignoredErrors>
  <drawing r:id="rId3"/>
  <legacyDrawing r:id="rId2"/>
  <oleObjects>
    <oleObject progId="PBrush" shapeId="14545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B2:R21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352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63" t="s">
        <v>421</v>
      </c>
      <c r="H7" s="163" t="s">
        <v>422</v>
      </c>
      <c r="I7" s="163" t="s">
        <v>423</v>
      </c>
      <c r="J7" s="163" t="s">
        <v>424</v>
      </c>
      <c r="K7" s="163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63" t="s">
        <v>427</v>
      </c>
      <c r="C8" s="163" t="s">
        <v>428</v>
      </c>
      <c r="D8" s="163" t="s">
        <v>427</v>
      </c>
      <c r="E8" s="163" t="s">
        <v>428</v>
      </c>
      <c r="F8" s="202"/>
      <c r="G8" s="163" t="s">
        <v>429</v>
      </c>
      <c r="H8" s="163" t="s">
        <v>429</v>
      </c>
      <c r="I8" s="163" t="s">
        <v>430</v>
      </c>
      <c r="J8" s="163" t="s">
        <v>431</v>
      </c>
      <c r="K8" s="163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91"/>
      <c r="M10" s="192"/>
      <c r="N10" s="192"/>
      <c r="O10" s="192"/>
      <c r="P10" s="192"/>
      <c r="Q10" s="192"/>
      <c r="R10" s="19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433</v>
      </c>
      <c r="G11" s="149">
        <f>D11*20+E11-B11*20-C11</f>
        <v>1179.821</v>
      </c>
      <c r="H11" s="147"/>
      <c r="I11" s="150"/>
      <c r="J11" s="149"/>
      <c r="K11" s="149"/>
      <c r="L11" s="191"/>
      <c r="M11" s="192"/>
      <c r="N11" s="192"/>
      <c r="O11" s="192"/>
      <c r="P11" s="192"/>
      <c r="Q11" s="192"/>
      <c r="R11" s="193"/>
    </row>
    <row r="12" spans="2:18" ht="12.75">
      <c r="B12" s="141">
        <v>150</v>
      </c>
      <c r="C12" s="161">
        <v>0</v>
      </c>
      <c r="D12" s="143">
        <v>165</v>
      </c>
      <c r="E12" s="147">
        <v>0</v>
      </c>
      <c r="F12" s="148" t="s">
        <v>433</v>
      </c>
      <c r="G12" s="149">
        <f>D12*20+E12-B12*20-C12</f>
        <v>300</v>
      </c>
      <c r="H12" s="147"/>
      <c r="I12" s="150"/>
      <c r="J12" s="149"/>
      <c r="K12" s="149"/>
      <c r="L12" s="194"/>
      <c r="M12" s="209"/>
      <c r="N12" s="209"/>
      <c r="O12" s="209"/>
      <c r="P12" s="209"/>
      <c r="Q12" s="209"/>
      <c r="R12" s="210"/>
    </row>
    <row r="13" spans="2:18" ht="12.75">
      <c r="B13" s="141">
        <v>150</v>
      </c>
      <c r="C13" s="161">
        <v>0</v>
      </c>
      <c r="D13" s="143">
        <v>165</v>
      </c>
      <c r="E13" s="147">
        <v>0</v>
      </c>
      <c r="F13" s="148" t="s">
        <v>434</v>
      </c>
      <c r="G13" s="149">
        <f>D13*20+E13-B13*20-C13</f>
        <v>300</v>
      </c>
      <c r="H13" s="147"/>
      <c r="I13" s="150"/>
      <c r="J13" s="149"/>
      <c r="K13" s="149"/>
      <c r="L13" s="194"/>
      <c r="M13" s="192"/>
      <c r="N13" s="192"/>
      <c r="O13" s="192"/>
      <c r="P13" s="192"/>
      <c r="Q13" s="192"/>
      <c r="R13" s="193"/>
    </row>
    <row r="14" spans="2:18" ht="12.75">
      <c r="B14" s="141"/>
      <c r="C14" s="146"/>
      <c r="D14" s="143"/>
      <c r="E14" s="147"/>
      <c r="F14" s="148"/>
      <c r="G14" s="149"/>
      <c r="H14" s="147"/>
      <c r="I14" s="150"/>
      <c r="J14" s="149"/>
      <c r="K14" s="149"/>
      <c r="L14" s="194"/>
      <c r="M14" s="192"/>
      <c r="N14" s="192"/>
      <c r="O14" s="192"/>
      <c r="P14" s="192"/>
      <c r="Q14" s="192"/>
      <c r="R14" s="193"/>
    </row>
    <row r="15" spans="2:18" ht="12.75">
      <c r="B15" s="141"/>
      <c r="C15" s="146"/>
      <c r="D15" s="143"/>
      <c r="E15" s="143"/>
      <c r="F15" s="148"/>
      <c r="G15" s="143"/>
      <c r="H15" s="143"/>
      <c r="I15" s="143"/>
      <c r="J15" s="151" t="s">
        <v>15</v>
      </c>
      <c r="K15" s="152">
        <f>G11+G12+G13</f>
        <v>1779.821</v>
      </c>
      <c r="L15" s="191"/>
      <c r="M15" s="192"/>
      <c r="N15" s="192"/>
      <c r="O15" s="192"/>
      <c r="P15" s="192"/>
      <c r="Q15" s="192"/>
      <c r="R15" s="193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91"/>
      <c r="M16" s="192"/>
      <c r="N16" s="192"/>
      <c r="O16" s="192"/>
      <c r="P16" s="192"/>
      <c r="Q16" s="192"/>
      <c r="R16" s="19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91"/>
      <c r="M17" s="192"/>
      <c r="N17" s="192"/>
      <c r="O17" s="192"/>
      <c r="P17" s="192"/>
      <c r="Q17" s="192"/>
      <c r="R17" s="193"/>
    </row>
    <row r="18" spans="2:18" ht="12.75">
      <c r="B18" s="128" t="s">
        <v>435</v>
      </c>
      <c r="C18" s="162"/>
      <c r="D18" s="162"/>
      <c r="E18" s="162"/>
      <c r="F18" s="162"/>
      <c r="G18" s="162"/>
      <c r="H18" s="162"/>
      <c r="I18" s="158">
        <v>11892.5</v>
      </c>
      <c r="J18" s="128" t="s">
        <v>20</v>
      </c>
      <c r="K18" s="162"/>
      <c r="L18" s="162"/>
      <c r="M18" s="162"/>
      <c r="N18" s="162"/>
      <c r="O18" s="162"/>
      <c r="P18" s="186"/>
      <c r="Q18" s="186"/>
      <c r="R18" s="187"/>
    </row>
    <row r="19" spans="2:18" ht="12.75">
      <c r="B19" s="128" t="s">
        <v>442</v>
      </c>
      <c r="C19" s="162"/>
      <c r="D19" s="162"/>
      <c r="E19" s="162"/>
      <c r="F19" s="162"/>
      <c r="G19" s="162"/>
      <c r="H19" s="162"/>
      <c r="I19" s="158">
        <f>K15</f>
        <v>1779.821</v>
      </c>
      <c r="J19" s="128" t="s">
        <v>20</v>
      </c>
      <c r="K19" s="162"/>
      <c r="L19" s="162"/>
      <c r="M19" s="162"/>
      <c r="N19" s="162"/>
      <c r="O19" s="162"/>
      <c r="P19" s="186"/>
      <c r="Q19" s="186"/>
      <c r="R19" s="187"/>
    </row>
    <row r="20" spans="2:18" ht="12.75">
      <c r="B20" s="128" t="s">
        <v>443</v>
      </c>
      <c r="C20" s="162"/>
      <c r="D20" s="162"/>
      <c r="E20" s="162"/>
      <c r="F20" s="162"/>
      <c r="G20" s="162"/>
      <c r="H20" s="162"/>
      <c r="I20" s="160">
        <f>I18-I19</f>
        <v>10112.679</v>
      </c>
      <c r="J20" s="128" t="s">
        <v>20</v>
      </c>
      <c r="K20" s="162"/>
      <c r="L20" s="162"/>
      <c r="M20" s="162"/>
      <c r="N20" s="162"/>
      <c r="O20" s="162"/>
      <c r="P20" s="186"/>
      <c r="Q20" s="186"/>
      <c r="R20" s="187"/>
    </row>
    <row r="21" spans="2:18" ht="12.75"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</row>
  </sheetData>
  <sheetProtection/>
  <mergeCells count="25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2:R12"/>
    <mergeCell ref="L13:R13"/>
    <mergeCell ref="L14:R14"/>
    <mergeCell ref="B21:R21"/>
    <mergeCell ref="L15:R15"/>
    <mergeCell ref="L16:R16"/>
    <mergeCell ref="L17:R17"/>
    <mergeCell ref="P18:R18"/>
    <mergeCell ref="P19:R19"/>
    <mergeCell ref="P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:R22"/>
  <sheetViews>
    <sheetView view="pageBreakPreview" zoomScale="80" zoomScaleSheetLayoutView="80" zoomScalePageLayoutView="0" workbookViewId="0" topLeftCell="A1">
      <selection activeCell="L11" sqref="L11:R1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178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35" t="s">
        <v>421</v>
      </c>
      <c r="H7" s="135" t="s">
        <v>422</v>
      </c>
      <c r="I7" s="135" t="s">
        <v>423</v>
      </c>
      <c r="J7" s="135" t="s">
        <v>424</v>
      </c>
      <c r="K7" s="135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35" t="s">
        <v>427</v>
      </c>
      <c r="C8" s="135" t="s">
        <v>428</v>
      </c>
      <c r="D8" s="135" t="s">
        <v>427</v>
      </c>
      <c r="E8" s="135" t="s">
        <v>428</v>
      </c>
      <c r="F8" s="202"/>
      <c r="G8" s="135" t="s">
        <v>429</v>
      </c>
      <c r="H8" s="135" t="s">
        <v>429</v>
      </c>
      <c r="I8" s="135" t="s">
        <v>430</v>
      </c>
      <c r="J8" s="135" t="s">
        <v>431</v>
      </c>
      <c r="K8" s="135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91"/>
      <c r="M10" s="192"/>
      <c r="N10" s="192"/>
      <c r="O10" s="192"/>
      <c r="P10" s="192"/>
      <c r="Q10" s="192"/>
      <c r="R10" s="19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433</v>
      </c>
      <c r="G11" s="149">
        <f>D11*20+E11-B11*20-C11</f>
        <v>1179.821</v>
      </c>
      <c r="H11" s="147">
        <v>17.269</v>
      </c>
      <c r="I11" s="150">
        <f>G11*H11</f>
        <v>20374.328848999998</v>
      </c>
      <c r="J11" s="149"/>
      <c r="K11" s="149"/>
      <c r="L11" s="191" t="s">
        <v>448</v>
      </c>
      <c r="M11" s="192"/>
      <c r="N11" s="192"/>
      <c r="O11" s="192"/>
      <c r="P11" s="192"/>
      <c r="Q11" s="192"/>
      <c r="R11" s="19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434</v>
      </c>
      <c r="G12" s="149">
        <f>D12*20+E12-B12*20-C12</f>
        <v>1179.821</v>
      </c>
      <c r="H12" s="147">
        <v>17.269</v>
      </c>
      <c r="I12" s="150">
        <f>G12*H12</f>
        <v>20374.328848999998</v>
      </c>
      <c r="J12" s="149"/>
      <c r="K12" s="149"/>
      <c r="L12" s="191" t="s">
        <v>448</v>
      </c>
      <c r="M12" s="192"/>
      <c r="N12" s="192"/>
      <c r="O12" s="192"/>
      <c r="P12" s="192"/>
      <c r="Q12" s="192"/>
      <c r="R12" s="193"/>
    </row>
    <row r="13" spans="2:18" ht="12.75">
      <c r="B13" s="141">
        <v>145</v>
      </c>
      <c r="C13" s="146">
        <v>0</v>
      </c>
      <c r="D13" s="143">
        <v>185</v>
      </c>
      <c r="E13" s="147">
        <v>0</v>
      </c>
      <c r="F13" s="148" t="s">
        <v>434</v>
      </c>
      <c r="G13" s="149">
        <f>D13*20+E13-B13*20-C13</f>
        <v>800</v>
      </c>
      <c r="H13" s="147">
        <v>17.269</v>
      </c>
      <c r="I13" s="150">
        <f>G13*H13</f>
        <v>13815.199999999999</v>
      </c>
      <c r="J13" s="149"/>
      <c r="K13" s="149"/>
      <c r="L13" s="194" t="s">
        <v>449</v>
      </c>
      <c r="M13" s="192"/>
      <c r="N13" s="192"/>
      <c r="O13" s="192"/>
      <c r="P13" s="192"/>
      <c r="Q13" s="192"/>
      <c r="R13" s="193"/>
    </row>
    <row r="14" spans="2:18" ht="12.75">
      <c r="B14" s="141">
        <v>145</v>
      </c>
      <c r="C14" s="146">
        <v>0</v>
      </c>
      <c r="D14" s="143">
        <v>185</v>
      </c>
      <c r="E14" s="147">
        <v>0</v>
      </c>
      <c r="F14" s="148" t="s">
        <v>434</v>
      </c>
      <c r="G14" s="149">
        <f>D14*20+E14-B14*20-C14</f>
        <v>800</v>
      </c>
      <c r="H14" s="147">
        <v>17.269</v>
      </c>
      <c r="I14" s="150">
        <f>G14*H14</f>
        <v>13815.199999999999</v>
      </c>
      <c r="J14" s="149"/>
      <c r="K14" s="149"/>
      <c r="L14" s="194" t="s">
        <v>449</v>
      </c>
      <c r="M14" s="192"/>
      <c r="N14" s="192"/>
      <c r="O14" s="192"/>
      <c r="P14" s="192"/>
      <c r="Q14" s="192"/>
      <c r="R14" s="193"/>
    </row>
    <row r="15" spans="2:18" ht="12.75">
      <c r="B15" s="141"/>
      <c r="C15" s="146"/>
      <c r="D15" s="143"/>
      <c r="E15" s="147"/>
      <c r="F15" s="148"/>
      <c r="G15" s="149"/>
      <c r="H15" s="151" t="s">
        <v>15</v>
      </c>
      <c r="I15" s="152">
        <f>I13+I14</f>
        <v>27630.399999999998</v>
      </c>
      <c r="J15" s="149"/>
      <c r="K15" s="149"/>
      <c r="L15" s="194"/>
      <c r="M15" s="209"/>
      <c r="N15" s="209"/>
      <c r="O15" s="209"/>
      <c r="P15" s="209"/>
      <c r="Q15" s="209"/>
      <c r="R15" s="210"/>
    </row>
    <row r="16" spans="2:18" ht="12.75">
      <c r="B16" s="141"/>
      <c r="C16" s="146"/>
      <c r="D16" s="143"/>
      <c r="E16" s="143"/>
      <c r="F16" s="148"/>
      <c r="G16" s="143"/>
      <c r="H16" s="143"/>
      <c r="I16" s="143"/>
      <c r="J16" s="143"/>
      <c r="K16" s="143"/>
      <c r="L16" s="191"/>
      <c r="M16" s="192"/>
      <c r="N16" s="192"/>
      <c r="O16" s="192"/>
      <c r="P16" s="192"/>
      <c r="Q16" s="192"/>
      <c r="R16" s="193"/>
    </row>
    <row r="17" spans="2:18" ht="12.75">
      <c r="B17" s="153"/>
      <c r="C17" s="154"/>
      <c r="D17" s="155"/>
      <c r="E17" s="155"/>
      <c r="F17" s="156"/>
      <c r="G17" s="145"/>
      <c r="H17" s="145"/>
      <c r="I17" s="145"/>
      <c r="J17" s="145"/>
      <c r="K17" s="145"/>
      <c r="L17" s="191"/>
      <c r="M17" s="192"/>
      <c r="N17" s="192"/>
      <c r="O17" s="192"/>
      <c r="P17" s="192"/>
      <c r="Q17" s="192"/>
      <c r="R17" s="193"/>
    </row>
    <row r="18" spans="2:18" ht="12.75">
      <c r="B18" s="128" t="s">
        <v>435</v>
      </c>
      <c r="C18" s="157"/>
      <c r="D18" s="157"/>
      <c r="E18" s="157"/>
      <c r="F18" s="157"/>
      <c r="G18" s="157"/>
      <c r="H18" s="157"/>
      <c r="I18" s="158">
        <v>217590.516</v>
      </c>
      <c r="J18" s="128" t="s">
        <v>20</v>
      </c>
      <c r="K18" s="157"/>
      <c r="L18" s="157"/>
      <c r="M18" s="157"/>
      <c r="N18" s="157"/>
      <c r="O18" s="157"/>
      <c r="P18" s="186"/>
      <c r="Q18" s="186"/>
      <c r="R18" s="187"/>
    </row>
    <row r="19" spans="2:18" ht="12.75">
      <c r="B19" s="128" t="s">
        <v>17</v>
      </c>
      <c r="C19" s="168"/>
      <c r="D19" s="168"/>
      <c r="E19" s="168"/>
      <c r="F19" s="168"/>
      <c r="G19" s="168"/>
      <c r="H19" s="168"/>
      <c r="I19" s="158">
        <f>I11+I12</f>
        <v>40748.657697999995</v>
      </c>
      <c r="J19" s="128" t="s">
        <v>20</v>
      </c>
      <c r="K19" s="168"/>
      <c r="L19" s="168"/>
      <c r="M19" s="168"/>
      <c r="N19" s="168"/>
      <c r="O19" s="168"/>
      <c r="P19" s="168"/>
      <c r="Q19" s="168"/>
      <c r="R19" s="169"/>
    </row>
    <row r="20" spans="2:18" ht="12.75">
      <c r="B20" s="128" t="s">
        <v>450</v>
      </c>
      <c r="C20" s="157"/>
      <c r="D20" s="157"/>
      <c r="E20" s="157"/>
      <c r="F20" s="157"/>
      <c r="G20" s="157"/>
      <c r="H20" s="157"/>
      <c r="I20" s="158">
        <f>I15</f>
        <v>27630.399999999998</v>
      </c>
      <c r="J20" s="128" t="s">
        <v>20</v>
      </c>
      <c r="K20" s="157"/>
      <c r="L20" s="157"/>
      <c r="M20" s="157"/>
      <c r="N20" s="157"/>
      <c r="O20" s="157"/>
      <c r="P20" s="186"/>
      <c r="Q20" s="186"/>
      <c r="R20" s="187"/>
    </row>
    <row r="21" spans="2:18" ht="12.75">
      <c r="B21" s="128" t="s">
        <v>443</v>
      </c>
      <c r="C21" s="157"/>
      <c r="D21" s="157"/>
      <c r="E21" s="157"/>
      <c r="F21" s="157"/>
      <c r="G21" s="157"/>
      <c r="H21" s="157"/>
      <c r="I21" s="160">
        <f>I18-(I20+I19)</f>
        <v>149211.458302</v>
      </c>
      <c r="J21" s="128" t="s">
        <v>20</v>
      </c>
      <c r="K21" s="157"/>
      <c r="L21" s="157"/>
      <c r="M21" s="157"/>
      <c r="N21" s="157"/>
      <c r="O21" s="157"/>
      <c r="P21" s="186"/>
      <c r="Q21" s="186"/>
      <c r="R21" s="187"/>
    </row>
    <row r="22" spans="2:18" ht="12.75">
      <c r="B22" s="188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</row>
  </sheetData>
  <sheetProtection/>
  <mergeCells count="25">
    <mergeCell ref="L15:R15"/>
    <mergeCell ref="G2:O2"/>
    <mergeCell ref="P2:Q2"/>
    <mergeCell ref="G3:O3"/>
    <mergeCell ref="Q3:R3"/>
    <mergeCell ref="G4:O4"/>
    <mergeCell ref="Q4:R4"/>
    <mergeCell ref="L9:R9"/>
    <mergeCell ref="L10:R10"/>
    <mergeCell ref="G5:O5"/>
    <mergeCell ref="Q5:R5"/>
    <mergeCell ref="B6:C6"/>
    <mergeCell ref="B7:E7"/>
    <mergeCell ref="F7:F8"/>
    <mergeCell ref="L7:R8"/>
    <mergeCell ref="P20:R20"/>
    <mergeCell ref="P21:R21"/>
    <mergeCell ref="B22:R22"/>
    <mergeCell ref="L11:R11"/>
    <mergeCell ref="L12:R12"/>
    <mergeCell ref="L13:R13"/>
    <mergeCell ref="L14:R14"/>
    <mergeCell ref="L16:R16"/>
    <mergeCell ref="L17:R17"/>
    <mergeCell ref="P18:R18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2:V25"/>
  <sheetViews>
    <sheetView view="pageBreakPreview" zoomScale="80" zoomScaleSheetLayoutView="80" zoomScalePageLayoutView="0" workbookViewId="0" topLeftCell="E1">
      <selection activeCell="K18" sqref="K1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192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35" t="s">
        <v>421</v>
      </c>
      <c r="H7" s="135" t="s">
        <v>422</v>
      </c>
      <c r="I7" s="135" t="s">
        <v>423</v>
      </c>
      <c r="J7" s="135" t="s">
        <v>444</v>
      </c>
      <c r="K7" s="135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35" t="s">
        <v>427</v>
      </c>
      <c r="C8" s="135" t="s">
        <v>428</v>
      </c>
      <c r="D8" s="135" t="s">
        <v>427</v>
      </c>
      <c r="E8" s="135" t="s">
        <v>428</v>
      </c>
      <c r="F8" s="202"/>
      <c r="G8" s="135" t="s">
        <v>429</v>
      </c>
      <c r="H8" s="135" t="s">
        <v>429</v>
      </c>
      <c r="I8" s="135" t="s">
        <v>430</v>
      </c>
      <c r="J8" s="135" t="s">
        <v>429</v>
      </c>
      <c r="K8" s="135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91"/>
      <c r="M10" s="192"/>
      <c r="N10" s="192"/>
      <c r="O10" s="192"/>
      <c r="P10" s="192"/>
      <c r="Q10" s="192"/>
      <c r="R10" s="19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433</v>
      </c>
      <c r="G11" s="149">
        <f>D11*20+E11-B11*20-C11</f>
        <v>1179.821</v>
      </c>
      <c r="H11" s="147">
        <v>17.269</v>
      </c>
      <c r="I11" s="150">
        <f>G11*H11</f>
        <v>20374.328848999998</v>
      </c>
      <c r="J11" s="149">
        <v>0.06967675</v>
      </c>
      <c r="K11" s="149">
        <f>I11*J11</f>
        <v>1419.6170176295605</v>
      </c>
      <c r="L11" s="191" t="s">
        <v>451</v>
      </c>
      <c r="M11" s="192"/>
      <c r="N11" s="192"/>
      <c r="O11" s="192"/>
      <c r="P11" s="192"/>
      <c r="Q11" s="192"/>
      <c r="R11" s="19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434</v>
      </c>
      <c r="G12" s="149">
        <f>D12*20+E12-B12*20-C12</f>
        <v>1179.821</v>
      </c>
      <c r="H12" s="147">
        <v>17.269</v>
      </c>
      <c r="I12" s="150">
        <f>G12*H12</f>
        <v>20374.328848999998</v>
      </c>
      <c r="J12" s="149">
        <v>0.06967675</v>
      </c>
      <c r="K12" s="149">
        <f>I12*J12</f>
        <v>1419.6170176295605</v>
      </c>
      <c r="L12" s="191" t="s">
        <v>451</v>
      </c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48"/>
      <c r="G13" s="149"/>
      <c r="H13" s="147"/>
      <c r="I13" s="150"/>
      <c r="J13" s="151" t="s">
        <v>15</v>
      </c>
      <c r="K13" s="152">
        <f>SUM(K11:K12)</f>
        <v>2839.234035259121</v>
      </c>
      <c r="L13" s="194"/>
      <c r="M13" s="192"/>
      <c r="N13" s="192"/>
      <c r="O13" s="192"/>
      <c r="P13" s="192"/>
      <c r="Q13" s="192"/>
      <c r="R13" s="193"/>
    </row>
    <row r="14" spans="2:22" ht="12.75">
      <c r="B14" s="141">
        <v>6</v>
      </c>
      <c r="C14" s="161">
        <v>0.179</v>
      </c>
      <c r="D14" s="143">
        <v>65</v>
      </c>
      <c r="E14" s="147">
        <v>0</v>
      </c>
      <c r="F14" s="148" t="s">
        <v>433</v>
      </c>
      <c r="G14" s="149">
        <f>D14*20+E14-B14*20-C14</f>
        <v>1179.821</v>
      </c>
      <c r="H14" s="147">
        <v>17.269</v>
      </c>
      <c r="I14" s="150">
        <f>G14*H14</f>
        <v>20374.328848999998</v>
      </c>
      <c r="J14" s="149">
        <f>V14</f>
        <v>0.08032325</v>
      </c>
      <c r="K14" s="149">
        <f>I14*J14</f>
        <v>1636.5323097204391</v>
      </c>
      <c r="L14" s="191" t="s">
        <v>453</v>
      </c>
      <c r="M14" s="192"/>
      <c r="N14" s="192"/>
      <c r="O14" s="192"/>
      <c r="P14" s="192"/>
      <c r="Q14" s="192"/>
      <c r="R14" s="193"/>
      <c r="T14" s="171">
        <f>J11</f>
        <v>0.06967675</v>
      </c>
      <c r="U14">
        <f>0.15</f>
        <v>0.15</v>
      </c>
      <c r="V14" s="171">
        <f>U14-T14</f>
        <v>0.08032325</v>
      </c>
    </row>
    <row r="15" spans="2:18" ht="12.75">
      <c r="B15" s="141">
        <v>6</v>
      </c>
      <c r="C15" s="161">
        <v>0.179</v>
      </c>
      <c r="D15" s="143">
        <v>65</v>
      </c>
      <c r="E15" s="147">
        <v>0</v>
      </c>
      <c r="F15" s="148" t="s">
        <v>434</v>
      </c>
      <c r="G15" s="149">
        <f>D15*20+E15-B15*20-C15</f>
        <v>1179.821</v>
      </c>
      <c r="H15" s="147">
        <v>17.269</v>
      </c>
      <c r="I15" s="150">
        <f>G15*H15</f>
        <v>20374.328848999998</v>
      </c>
      <c r="J15" s="149">
        <f>V14</f>
        <v>0.08032325</v>
      </c>
      <c r="K15" s="149">
        <f>I15*J15</f>
        <v>1636.5323097204391</v>
      </c>
      <c r="L15" s="191" t="s">
        <v>453</v>
      </c>
      <c r="M15" s="192"/>
      <c r="N15" s="192"/>
      <c r="O15" s="192"/>
      <c r="P15" s="192"/>
      <c r="Q15" s="192"/>
      <c r="R15" s="193"/>
    </row>
    <row r="16" spans="2:18" ht="12.75">
      <c r="B16" s="141">
        <v>145</v>
      </c>
      <c r="C16" s="146">
        <v>0</v>
      </c>
      <c r="D16" s="143">
        <v>185</v>
      </c>
      <c r="E16" s="147">
        <v>0</v>
      </c>
      <c r="F16" s="148" t="s">
        <v>433</v>
      </c>
      <c r="G16" s="149">
        <f>D16*20+E16-B16*20-C16</f>
        <v>800</v>
      </c>
      <c r="H16" s="147">
        <v>17.269</v>
      </c>
      <c r="I16" s="150">
        <f>G16*H16</f>
        <v>13815.199999999999</v>
      </c>
      <c r="J16" s="149">
        <v>0.15</v>
      </c>
      <c r="K16" s="149">
        <f>I16*J16</f>
        <v>2072.2799999999997</v>
      </c>
      <c r="L16" s="191" t="s">
        <v>452</v>
      </c>
      <c r="M16" s="192"/>
      <c r="N16" s="192"/>
      <c r="O16" s="192"/>
      <c r="P16" s="192"/>
      <c r="Q16" s="192"/>
      <c r="R16" s="193"/>
    </row>
    <row r="17" spans="2:18" ht="12.75">
      <c r="B17" s="141">
        <v>145</v>
      </c>
      <c r="C17" s="146">
        <v>0</v>
      </c>
      <c r="D17" s="143">
        <v>185</v>
      </c>
      <c r="E17" s="147">
        <v>0</v>
      </c>
      <c r="F17" s="148" t="s">
        <v>434</v>
      </c>
      <c r="G17" s="149">
        <f>D17*20+E17-B17*20-C17</f>
        <v>800</v>
      </c>
      <c r="H17" s="147">
        <v>17.269</v>
      </c>
      <c r="I17" s="150">
        <f>G17*H17</f>
        <v>13815.199999999999</v>
      </c>
      <c r="J17" s="149">
        <v>0.15</v>
      </c>
      <c r="K17" s="149">
        <f>I17*J17</f>
        <v>2072.2799999999997</v>
      </c>
      <c r="L17" s="191" t="s">
        <v>452</v>
      </c>
      <c r="M17" s="192"/>
      <c r="N17" s="192"/>
      <c r="O17" s="192"/>
      <c r="P17" s="192"/>
      <c r="Q17" s="192"/>
      <c r="R17" s="193"/>
    </row>
    <row r="18" spans="2:18" ht="12.75">
      <c r="B18" s="141"/>
      <c r="C18" s="146"/>
      <c r="D18" s="143"/>
      <c r="E18" s="143"/>
      <c r="F18" s="148"/>
      <c r="G18" s="143"/>
      <c r="H18" s="143"/>
      <c r="I18" s="143"/>
      <c r="J18" s="151" t="s">
        <v>15</v>
      </c>
      <c r="K18" s="152">
        <f>SUM(K14:K17)</f>
        <v>7417.624619440878</v>
      </c>
      <c r="L18" s="191"/>
      <c r="M18" s="192"/>
      <c r="N18" s="192"/>
      <c r="O18" s="192"/>
      <c r="P18" s="192"/>
      <c r="Q18" s="192"/>
      <c r="R18" s="193"/>
    </row>
    <row r="19" spans="2:18" ht="12.75">
      <c r="B19" s="141"/>
      <c r="C19" s="146"/>
      <c r="D19" s="143"/>
      <c r="E19" s="143"/>
      <c r="F19" s="148"/>
      <c r="G19" s="143"/>
      <c r="H19" s="143"/>
      <c r="I19" s="143"/>
      <c r="J19" s="143"/>
      <c r="K19" s="143"/>
      <c r="L19" s="191"/>
      <c r="M19" s="192"/>
      <c r="N19" s="192"/>
      <c r="O19" s="192"/>
      <c r="P19" s="192"/>
      <c r="Q19" s="192"/>
      <c r="R19" s="193"/>
    </row>
    <row r="20" spans="2:18" ht="12.75">
      <c r="B20" s="153"/>
      <c r="C20" s="154"/>
      <c r="D20" s="155"/>
      <c r="E20" s="155"/>
      <c r="F20" s="156"/>
      <c r="G20" s="145"/>
      <c r="H20" s="145"/>
      <c r="I20" s="145"/>
      <c r="J20" s="145"/>
      <c r="K20" s="145"/>
      <c r="L20" s="191"/>
      <c r="M20" s="192"/>
      <c r="N20" s="192"/>
      <c r="O20" s="192"/>
      <c r="P20" s="192"/>
      <c r="Q20" s="192"/>
      <c r="R20" s="193"/>
    </row>
    <row r="21" spans="2:18" ht="12.75">
      <c r="B21" s="128" t="s">
        <v>435</v>
      </c>
      <c r="C21" s="159"/>
      <c r="D21" s="159"/>
      <c r="E21" s="159"/>
      <c r="F21" s="159"/>
      <c r="G21" s="159"/>
      <c r="H21" s="159"/>
      <c r="I21" s="158">
        <v>15161</v>
      </c>
      <c r="J21" s="128" t="s">
        <v>20</v>
      </c>
      <c r="K21" s="159"/>
      <c r="L21" s="159"/>
      <c r="M21" s="159"/>
      <c r="N21" s="159"/>
      <c r="O21" s="159"/>
      <c r="P21" s="186"/>
      <c r="Q21" s="186"/>
      <c r="R21" s="187"/>
    </row>
    <row r="22" spans="2:18" ht="12.75">
      <c r="B22" s="128" t="s">
        <v>17</v>
      </c>
      <c r="C22" s="168"/>
      <c r="D22" s="168"/>
      <c r="E22" s="168"/>
      <c r="F22" s="168"/>
      <c r="G22" s="168"/>
      <c r="H22" s="168"/>
      <c r="I22" s="158">
        <f>K13</f>
        <v>2839.234035259121</v>
      </c>
      <c r="J22" s="128" t="s">
        <v>20</v>
      </c>
      <c r="K22" s="168"/>
      <c r="L22" s="168"/>
      <c r="M22" s="168"/>
      <c r="N22" s="168"/>
      <c r="O22" s="168"/>
      <c r="P22" s="168"/>
      <c r="Q22" s="168"/>
      <c r="R22" s="169"/>
    </row>
    <row r="23" spans="2:18" ht="12.75">
      <c r="B23" s="128" t="s">
        <v>450</v>
      </c>
      <c r="C23" s="159"/>
      <c r="D23" s="159"/>
      <c r="E23" s="159"/>
      <c r="F23" s="159"/>
      <c r="G23" s="159"/>
      <c r="H23" s="159"/>
      <c r="I23" s="158">
        <f>K18</f>
        <v>7417.624619440878</v>
      </c>
      <c r="J23" s="128" t="s">
        <v>20</v>
      </c>
      <c r="K23" s="159"/>
      <c r="L23" s="159"/>
      <c r="M23" s="159"/>
      <c r="N23" s="159"/>
      <c r="O23" s="159"/>
      <c r="P23" s="186"/>
      <c r="Q23" s="186"/>
      <c r="R23" s="187"/>
    </row>
    <row r="24" spans="2:18" ht="12.75">
      <c r="B24" s="128" t="s">
        <v>443</v>
      </c>
      <c r="C24" s="159"/>
      <c r="D24" s="159"/>
      <c r="E24" s="159"/>
      <c r="F24" s="159"/>
      <c r="G24" s="159"/>
      <c r="H24" s="159"/>
      <c r="I24" s="160">
        <f>I21-(I23+I22)</f>
        <v>4904.141345300002</v>
      </c>
      <c r="J24" s="128" t="s">
        <v>20</v>
      </c>
      <c r="K24" s="159"/>
      <c r="L24" s="159"/>
      <c r="M24" s="159"/>
      <c r="N24" s="159"/>
      <c r="O24" s="159"/>
      <c r="P24" s="186"/>
      <c r="Q24" s="186"/>
      <c r="R24" s="187"/>
    </row>
    <row r="25" spans="2:18" ht="12.75"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</row>
  </sheetData>
  <sheetProtection/>
  <mergeCells count="28">
    <mergeCell ref="P23:R23"/>
    <mergeCell ref="P24:R24"/>
    <mergeCell ref="L12:R12"/>
    <mergeCell ref="L13:R13"/>
    <mergeCell ref="L17:R17"/>
    <mergeCell ref="L14:R14"/>
    <mergeCell ref="L15:R15"/>
    <mergeCell ref="B25:R25"/>
    <mergeCell ref="L18:R18"/>
    <mergeCell ref="L19:R19"/>
    <mergeCell ref="L20:R20"/>
    <mergeCell ref="P21:R21"/>
    <mergeCell ref="B6:C6"/>
    <mergeCell ref="B7:E7"/>
    <mergeCell ref="F7:F8"/>
    <mergeCell ref="L7:R8"/>
    <mergeCell ref="L9:R9"/>
    <mergeCell ref="L10:R10"/>
    <mergeCell ref="L16:R16"/>
    <mergeCell ref="G2:O2"/>
    <mergeCell ref="P2:Q2"/>
    <mergeCell ref="G3:O3"/>
    <mergeCell ref="Q3:R3"/>
    <mergeCell ref="G4:O4"/>
    <mergeCell ref="Q4:R4"/>
    <mergeCell ref="G5:O5"/>
    <mergeCell ref="Q5:R5"/>
    <mergeCell ref="L11:R11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R20"/>
  <sheetViews>
    <sheetView view="pageBreakPreview" zoomScale="80" zoomScaleSheetLayoutView="80" zoomScalePageLayoutView="0" workbookViewId="0" topLeftCell="A1">
      <selection activeCell="B19" sqref="B19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291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70" t="s">
        <v>421</v>
      </c>
      <c r="H7" s="170" t="s">
        <v>422</v>
      </c>
      <c r="I7" s="170" t="s">
        <v>423</v>
      </c>
      <c r="J7" s="170" t="s">
        <v>424</v>
      </c>
      <c r="K7" s="170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70" t="s">
        <v>427</v>
      </c>
      <c r="C8" s="170" t="s">
        <v>428</v>
      </c>
      <c r="D8" s="170" t="s">
        <v>427</v>
      </c>
      <c r="E8" s="170" t="s">
        <v>428</v>
      </c>
      <c r="F8" s="202"/>
      <c r="G8" s="170" t="s">
        <v>429</v>
      </c>
      <c r="H8" s="170" t="s">
        <v>429</v>
      </c>
      <c r="I8" s="170" t="s">
        <v>430</v>
      </c>
      <c r="J8" s="170" t="s">
        <v>431</v>
      </c>
      <c r="K8" s="170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>
        <v>155</v>
      </c>
      <c r="C10" s="146">
        <v>15</v>
      </c>
      <c r="D10" s="143"/>
      <c r="E10" s="147"/>
      <c r="F10" s="148" t="s">
        <v>454</v>
      </c>
      <c r="G10" s="149">
        <v>19</v>
      </c>
      <c r="H10" s="147"/>
      <c r="I10" s="150"/>
      <c r="J10" s="149"/>
      <c r="K10" s="149"/>
      <c r="L10" s="194" t="s">
        <v>449</v>
      </c>
      <c r="M10" s="192"/>
      <c r="N10" s="192"/>
      <c r="O10" s="192"/>
      <c r="P10" s="192"/>
      <c r="Q10" s="192"/>
      <c r="R10" s="193"/>
    </row>
    <row r="11" spans="2:18" ht="12.75">
      <c r="B11" s="141"/>
      <c r="C11" s="161"/>
      <c r="D11" s="143"/>
      <c r="E11" s="147"/>
      <c r="F11" s="148"/>
      <c r="G11" s="149"/>
      <c r="H11" s="147"/>
      <c r="I11" s="150"/>
      <c r="J11" s="149"/>
      <c r="K11" s="149"/>
      <c r="L11" s="194"/>
      <c r="M11" s="192"/>
      <c r="N11" s="192"/>
      <c r="O11" s="192"/>
      <c r="P11" s="192"/>
      <c r="Q11" s="192"/>
      <c r="R11" s="193"/>
    </row>
    <row r="12" spans="2:18" ht="12.75">
      <c r="B12" s="141"/>
      <c r="C12" s="161"/>
      <c r="D12" s="143"/>
      <c r="E12" s="147"/>
      <c r="F12" s="148"/>
      <c r="G12" s="149"/>
      <c r="H12" s="147"/>
      <c r="I12" s="150"/>
      <c r="J12" s="149"/>
      <c r="K12" s="149"/>
      <c r="L12" s="194"/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48"/>
      <c r="G13" s="149"/>
      <c r="H13" s="147"/>
      <c r="I13" s="150"/>
      <c r="J13" s="149"/>
      <c r="K13" s="149"/>
      <c r="L13" s="194"/>
      <c r="M13" s="209"/>
      <c r="N13" s="209"/>
      <c r="O13" s="209"/>
      <c r="P13" s="209"/>
      <c r="Q13" s="209"/>
      <c r="R13" s="210"/>
    </row>
    <row r="14" spans="2:18" ht="12.75">
      <c r="B14" s="141"/>
      <c r="C14" s="161"/>
      <c r="D14" s="143"/>
      <c r="E14" s="147"/>
      <c r="F14" s="151" t="s">
        <v>15</v>
      </c>
      <c r="G14" s="152">
        <f>SUM(G10:G13)</f>
        <v>19</v>
      </c>
      <c r="H14" s="143"/>
      <c r="I14" s="143"/>
      <c r="J14" s="143"/>
      <c r="K14" s="143"/>
      <c r="L14" s="191"/>
      <c r="M14" s="192"/>
      <c r="N14" s="192"/>
      <c r="O14" s="192"/>
      <c r="P14" s="192"/>
      <c r="Q14" s="192"/>
      <c r="R14" s="193"/>
    </row>
    <row r="15" spans="2:18" ht="12.75">
      <c r="B15" s="153"/>
      <c r="C15" s="154"/>
      <c r="D15" s="155"/>
      <c r="E15" s="155"/>
      <c r="F15" s="156"/>
      <c r="G15" s="145"/>
      <c r="H15" s="145"/>
      <c r="I15" s="145"/>
      <c r="J15" s="145"/>
      <c r="K15" s="145"/>
      <c r="L15" s="191"/>
      <c r="M15" s="192"/>
      <c r="N15" s="192"/>
      <c r="O15" s="192"/>
      <c r="P15" s="192"/>
      <c r="Q15" s="192"/>
      <c r="R15" s="193"/>
    </row>
    <row r="16" spans="2:18" ht="12.75">
      <c r="B16" s="128" t="s">
        <v>435</v>
      </c>
      <c r="C16" s="168"/>
      <c r="D16" s="168"/>
      <c r="E16" s="168"/>
      <c r="F16" s="168"/>
      <c r="G16" s="168"/>
      <c r="H16" s="168"/>
      <c r="I16" s="158">
        <v>101</v>
      </c>
      <c r="J16" s="128" t="s">
        <v>20</v>
      </c>
      <c r="K16" s="168"/>
      <c r="L16" s="168"/>
      <c r="M16" s="168"/>
      <c r="N16" s="168"/>
      <c r="O16" s="168"/>
      <c r="P16" s="186"/>
      <c r="Q16" s="186"/>
      <c r="R16" s="187"/>
    </row>
    <row r="17" spans="2:18" ht="12.75">
      <c r="B17" s="128" t="s">
        <v>17</v>
      </c>
      <c r="C17" s="168"/>
      <c r="D17" s="168"/>
      <c r="E17" s="168"/>
      <c r="F17" s="168"/>
      <c r="G17" s="168"/>
      <c r="H17" s="168"/>
      <c r="I17" s="158">
        <v>0</v>
      </c>
      <c r="J17" s="128"/>
      <c r="K17" s="168"/>
      <c r="L17" s="168"/>
      <c r="M17" s="168"/>
      <c r="N17" s="168"/>
      <c r="O17" s="168"/>
      <c r="P17" s="168"/>
      <c r="Q17" s="168"/>
      <c r="R17" s="169"/>
    </row>
    <row r="18" spans="2:18" ht="12.75">
      <c r="B18" s="128" t="s">
        <v>450</v>
      </c>
      <c r="C18" s="168"/>
      <c r="D18" s="168"/>
      <c r="E18" s="168"/>
      <c r="F18" s="168"/>
      <c r="G18" s="168"/>
      <c r="H18" s="168"/>
      <c r="I18" s="158">
        <f>G14</f>
        <v>19</v>
      </c>
      <c r="J18" s="128" t="s">
        <v>20</v>
      </c>
      <c r="K18" s="168"/>
      <c r="L18" s="168"/>
      <c r="M18" s="168"/>
      <c r="N18" s="168"/>
      <c r="O18" s="168"/>
      <c r="P18" s="186"/>
      <c r="Q18" s="186"/>
      <c r="R18" s="187"/>
    </row>
    <row r="19" spans="2:18" ht="12.75">
      <c r="B19" s="128" t="s">
        <v>443</v>
      </c>
      <c r="C19" s="168"/>
      <c r="D19" s="168"/>
      <c r="E19" s="168"/>
      <c r="F19" s="168"/>
      <c r="G19" s="168"/>
      <c r="H19" s="168"/>
      <c r="I19" s="160">
        <f>I16-(I18+I17)</f>
        <v>82</v>
      </c>
      <c r="J19" s="128" t="s">
        <v>20</v>
      </c>
      <c r="K19" s="168"/>
      <c r="L19" s="168"/>
      <c r="M19" s="168"/>
      <c r="N19" s="168"/>
      <c r="O19" s="168"/>
      <c r="P19" s="186"/>
      <c r="Q19" s="186"/>
      <c r="R19" s="187"/>
    </row>
    <row r="20" spans="2:18" ht="12.75"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</row>
  </sheetData>
  <sheetProtection/>
  <mergeCells count="23">
    <mergeCell ref="G2:O2"/>
    <mergeCell ref="P2:Q2"/>
    <mergeCell ref="G3:O3"/>
    <mergeCell ref="Q3:R3"/>
    <mergeCell ref="G4:O4"/>
    <mergeCell ref="Q4:R4"/>
    <mergeCell ref="L9:R9"/>
    <mergeCell ref="L10:R10"/>
    <mergeCell ref="G5:O5"/>
    <mergeCell ref="Q5:R5"/>
    <mergeCell ref="B6:C6"/>
    <mergeCell ref="B7:E7"/>
    <mergeCell ref="F7:F8"/>
    <mergeCell ref="L7:R8"/>
    <mergeCell ref="P18:R18"/>
    <mergeCell ref="P19:R19"/>
    <mergeCell ref="B20:R20"/>
    <mergeCell ref="L11:R11"/>
    <mergeCell ref="L12:R12"/>
    <mergeCell ref="L13:R13"/>
    <mergeCell ref="L14:R14"/>
    <mergeCell ref="L15:R15"/>
    <mergeCell ref="P16:R16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B2:R20"/>
  <sheetViews>
    <sheetView view="pageBreakPreview" zoomScale="80" zoomScaleSheetLayoutView="80" zoomScalePageLayoutView="0" workbookViewId="0" topLeftCell="A1">
      <selection activeCell="B10" sqref="B10:G1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294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70" t="s">
        <v>421</v>
      </c>
      <c r="H7" s="170" t="s">
        <v>422</v>
      </c>
      <c r="I7" s="170" t="s">
        <v>423</v>
      </c>
      <c r="J7" s="170" t="s">
        <v>424</v>
      </c>
      <c r="K7" s="170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70" t="s">
        <v>427</v>
      </c>
      <c r="C8" s="170" t="s">
        <v>428</v>
      </c>
      <c r="D8" s="170" t="s">
        <v>427</v>
      </c>
      <c r="E8" s="170" t="s">
        <v>428</v>
      </c>
      <c r="F8" s="202"/>
      <c r="G8" s="170" t="s">
        <v>429</v>
      </c>
      <c r="H8" s="170" t="s">
        <v>429</v>
      </c>
      <c r="I8" s="170" t="s">
        <v>430</v>
      </c>
      <c r="J8" s="170" t="s">
        <v>431</v>
      </c>
      <c r="K8" s="170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>
        <v>171</v>
      </c>
      <c r="C10" s="146">
        <v>5</v>
      </c>
      <c r="D10" s="143"/>
      <c r="E10" s="147"/>
      <c r="F10" s="148" t="s">
        <v>454</v>
      </c>
      <c r="G10" s="149">
        <v>21</v>
      </c>
      <c r="H10" s="147"/>
      <c r="I10" s="150"/>
      <c r="J10" s="149"/>
      <c r="K10" s="149"/>
      <c r="L10" s="194" t="s">
        <v>449</v>
      </c>
      <c r="M10" s="192"/>
      <c r="N10" s="192"/>
      <c r="O10" s="192"/>
      <c r="P10" s="192"/>
      <c r="Q10" s="192"/>
      <c r="R10" s="193"/>
    </row>
    <row r="11" spans="2:18" ht="12.75">
      <c r="B11" s="141"/>
      <c r="C11" s="161"/>
      <c r="D11" s="143"/>
      <c r="E11" s="147"/>
      <c r="F11" s="148"/>
      <c r="G11" s="149"/>
      <c r="H11" s="147"/>
      <c r="I11" s="150"/>
      <c r="J11" s="149"/>
      <c r="K11" s="149"/>
      <c r="L11" s="194"/>
      <c r="M11" s="192"/>
      <c r="N11" s="192"/>
      <c r="O11" s="192"/>
      <c r="P11" s="192"/>
      <c r="Q11" s="192"/>
      <c r="R11" s="193"/>
    </row>
    <row r="12" spans="2:18" ht="12.75">
      <c r="B12" s="141"/>
      <c r="C12" s="161"/>
      <c r="D12" s="143"/>
      <c r="E12" s="147"/>
      <c r="F12" s="148"/>
      <c r="G12" s="149"/>
      <c r="H12" s="147"/>
      <c r="I12" s="150"/>
      <c r="J12" s="149"/>
      <c r="K12" s="149"/>
      <c r="L12" s="194"/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48"/>
      <c r="G13" s="149"/>
      <c r="H13" s="147"/>
      <c r="I13" s="150"/>
      <c r="J13" s="149"/>
      <c r="K13" s="149"/>
      <c r="L13" s="194"/>
      <c r="M13" s="209"/>
      <c r="N13" s="209"/>
      <c r="O13" s="209"/>
      <c r="P13" s="209"/>
      <c r="Q13" s="209"/>
      <c r="R13" s="210"/>
    </row>
    <row r="14" spans="2:18" ht="12.75">
      <c r="B14" s="141"/>
      <c r="C14" s="161"/>
      <c r="D14" s="143"/>
      <c r="E14" s="147"/>
      <c r="F14" s="151" t="s">
        <v>15</v>
      </c>
      <c r="G14" s="152">
        <f>SUM(G10:G13)</f>
        <v>21</v>
      </c>
      <c r="H14" s="143"/>
      <c r="I14" s="143"/>
      <c r="J14" s="143"/>
      <c r="K14" s="143"/>
      <c r="L14" s="191"/>
      <c r="M14" s="192"/>
      <c r="N14" s="192"/>
      <c r="O14" s="192"/>
      <c r="P14" s="192"/>
      <c r="Q14" s="192"/>
      <c r="R14" s="193"/>
    </row>
    <row r="15" spans="2:18" ht="12.75">
      <c r="B15" s="153"/>
      <c r="C15" s="154"/>
      <c r="D15" s="155"/>
      <c r="E15" s="155"/>
      <c r="F15" s="156"/>
      <c r="G15" s="145"/>
      <c r="H15" s="145"/>
      <c r="I15" s="145"/>
      <c r="J15" s="145"/>
      <c r="K15" s="145"/>
      <c r="L15" s="191"/>
      <c r="M15" s="192"/>
      <c r="N15" s="192"/>
      <c r="O15" s="192"/>
      <c r="P15" s="192"/>
      <c r="Q15" s="192"/>
      <c r="R15" s="193"/>
    </row>
    <row r="16" spans="2:18" ht="12.75">
      <c r="B16" s="128" t="s">
        <v>435</v>
      </c>
      <c r="C16" s="168"/>
      <c r="D16" s="168"/>
      <c r="E16" s="168"/>
      <c r="F16" s="168"/>
      <c r="G16" s="168"/>
      <c r="H16" s="168"/>
      <c r="I16" s="158">
        <v>60</v>
      </c>
      <c r="J16" s="128" t="s">
        <v>20</v>
      </c>
      <c r="K16" s="168"/>
      <c r="L16" s="168"/>
      <c r="M16" s="168"/>
      <c r="N16" s="168"/>
      <c r="O16" s="168"/>
      <c r="P16" s="186"/>
      <c r="Q16" s="186"/>
      <c r="R16" s="187"/>
    </row>
    <row r="17" spans="2:18" ht="12.75">
      <c r="B17" s="128" t="s">
        <v>17</v>
      </c>
      <c r="C17" s="168"/>
      <c r="D17" s="168"/>
      <c r="E17" s="168"/>
      <c r="F17" s="168"/>
      <c r="G17" s="168"/>
      <c r="H17" s="168"/>
      <c r="I17" s="158">
        <v>0</v>
      </c>
      <c r="J17" s="128"/>
      <c r="K17" s="168"/>
      <c r="L17" s="168"/>
      <c r="M17" s="168"/>
      <c r="N17" s="168"/>
      <c r="O17" s="168"/>
      <c r="P17" s="168"/>
      <c r="Q17" s="168"/>
      <c r="R17" s="169"/>
    </row>
    <row r="18" spans="2:18" ht="12.75">
      <c r="B18" s="128" t="s">
        <v>450</v>
      </c>
      <c r="C18" s="168"/>
      <c r="D18" s="168"/>
      <c r="E18" s="168"/>
      <c r="F18" s="168"/>
      <c r="G18" s="168"/>
      <c r="H18" s="168"/>
      <c r="I18" s="158">
        <f>G14</f>
        <v>21</v>
      </c>
      <c r="J18" s="128" t="s">
        <v>20</v>
      </c>
      <c r="K18" s="168"/>
      <c r="L18" s="168"/>
      <c r="M18" s="168"/>
      <c r="N18" s="168"/>
      <c r="O18" s="168"/>
      <c r="P18" s="186"/>
      <c r="Q18" s="186"/>
      <c r="R18" s="187"/>
    </row>
    <row r="19" spans="2:18" ht="12.75">
      <c r="B19" s="128" t="s">
        <v>443</v>
      </c>
      <c r="C19" s="168"/>
      <c r="D19" s="168"/>
      <c r="E19" s="168"/>
      <c r="F19" s="168"/>
      <c r="G19" s="168"/>
      <c r="H19" s="168"/>
      <c r="I19" s="160">
        <f>I16-(I18+I17)</f>
        <v>39</v>
      </c>
      <c r="J19" s="128" t="s">
        <v>20</v>
      </c>
      <c r="K19" s="168"/>
      <c r="L19" s="168"/>
      <c r="M19" s="168"/>
      <c r="N19" s="168"/>
      <c r="O19" s="168"/>
      <c r="P19" s="186"/>
      <c r="Q19" s="186"/>
      <c r="R19" s="187"/>
    </row>
    <row r="20" spans="2:18" ht="12.75"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</row>
  </sheetData>
  <sheetProtection/>
  <mergeCells count="23">
    <mergeCell ref="G2:O2"/>
    <mergeCell ref="P2:Q2"/>
    <mergeCell ref="G3:O3"/>
    <mergeCell ref="Q3:R3"/>
    <mergeCell ref="G4:O4"/>
    <mergeCell ref="Q4:R4"/>
    <mergeCell ref="L14:R14"/>
    <mergeCell ref="G5:O5"/>
    <mergeCell ref="Q5:R5"/>
    <mergeCell ref="B6:C6"/>
    <mergeCell ref="B7:E7"/>
    <mergeCell ref="F7:F8"/>
    <mergeCell ref="L7:R8"/>
    <mergeCell ref="L15:R15"/>
    <mergeCell ref="P16:R16"/>
    <mergeCell ref="P18:R18"/>
    <mergeCell ref="P19:R19"/>
    <mergeCell ref="B20:R20"/>
    <mergeCell ref="L9:R9"/>
    <mergeCell ref="L10:R10"/>
    <mergeCell ref="L11:R11"/>
    <mergeCell ref="L12:R12"/>
    <mergeCell ref="L13:R1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B2:R20"/>
  <sheetViews>
    <sheetView view="pageBreakPreview" zoomScale="80" zoomScaleSheetLayoutView="80" zoomScalePageLayoutView="0" workbookViewId="0" topLeftCell="A1">
      <selection activeCell="H11" sqref="H1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298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70" t="s">
        <v>421</v>
      </c>
      <c r="H7" s="170" t="s">
        <v>422</v>
      </c>
      <c r="I7" s="170" t="s">
        <v>423</v>
      </c>
      <c r="J7" s="170" t="s">
        <v>424</v>
      </c>
      <c r="K7" s="170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70" t="s">
        <v>427</v>
      </c>
      <c r="C8" s="170" t="s">
        <v>428</v>
      </c>
      <c r="D8" s="170" t="s">
        <v>427</v>
      </c>
      <c r="E8" s="170" t="s">
        <v>428</v>
      </c>
      <c r="F8" s="202"/>
      <c r="G8" s="170" t="s">
        <v>429</v>
      </c>
      <c r="H8" s="170" t="s">
        <v>429</v>
      </c>
      <c r="I8" s="170" t="s">
        <v>430</v>
      </c>
      <c r="J8" s="170" t="s">
        <v>431</v>
      </c>
      <c r="K8" s="170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>
        <v>155</v>
      </c>
      <c r="C10" s="146">
        <v>15</v>
      </c>
      <c r="D10" s="143"/>
      <c r="E10" s="147"/>
      <c r="F10" s="148" t="s">
        <v>454</v>
      </c>
      <c r="G10" s="149">
        <v>19</v>
      </c>
      <c r="H10" s="147"/>
      <c r="I10" s="150"/>
      <c r="J10" s="149"/>
      <c r="K10" s="149"/>
      <c r="L10" s="194" t="s">
        <v>449</v>
      </c>
      <c r="M10" s="192"/>
      <c r="N10" s="192"/>
      <c r="O10" s="192"/>
      <c r="P10" s="192"/>
      <c r="Q10" s="192"/>
      <c r="R10" s="193"/>
    </row>
    <row r="11" spans="2:18" ht="12.75">
      <c r="B11" s="141"/>
      <c r="C11" s="161"/>
      <c r="D11" s="143"/>
      <c r="E11" s="147"/>
      <c r="F11" s="148"/>
      <c r="G11" s="149"/>
      <c r="H11" s="147"/>
      <c r="I11" s="150"/>
      <c r="J11" s="149"/>
      <c r="K11" s="149"/>
      <c r="L11" s="194"/>
      <c r="M11" s="192"/>
      <c r="N11" s="192"/>
      <c r="O11" s="192"/>
      <c r="P11" s="192"/>
      <c r="Q11" s="192"/>
      <c r="R11" s="193"/>
    </row>
    <row r="12" spans="2:18" ht="12.75">
      <c r="B12" s="141"/>
      <c r="C12" s="161"/>
      <c r="D12" s="143"/>
      <c r="E12" s="147"/>
      <c r="F12" s="148"/>
      <c r="G12" s="149"/>
      <c r="H12" s="147"/>
      <c r="I12" s="150"/>
      <c r="J12" s="149"/>
      <c r="K12" s="149"/>
      <c r="L12" s="194"/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48"/>
      <c r="G13" s="149"/>
      <c r="H13" s="147"/>
      <c r="I13" s="150"/>
      <c r="J13" s="149"/>
      <c r="K13" s="149"/>
      <c r="L13" s="194"/>
      <c r="M13" s="209"/>
      <c r="N13" s="209"/>
      <c r="O13" s="209"/>
      <c r="P13" s="209"/>
      <c r="Q13" s="209"/>
      <c r="R13" s="210"/>
    </row>
    <row r="14" spans="2:18" ht="12.75">
      <c r="B14" s="141"/>
      <c r="C14" s="161"/>
      <c r="D14" s="143"/>
      <c r="E14" s="147"/>
      <c r="F14" s="151" t="s">
        <v>15</v>
      </c>
      <c r="G14" s="152">
        <f>SUM(G10:G13)</f>
        <v>19</v>
      </c>
      <c r="H14" s="143"/>
      <c r="I14" s="143"/>
      <c r="J14" s="143"/>
      <c r="K14" s="143"/>
      <c r="L14" s="191"/>
      <c r="M14" s="192"/>
      <c r="N14" s="192"/>
      <c r="O14" s="192"/>
      <c r="P14" s="192"/>
      <c r="Q14" s="192"/>
      <c r="R14" s="193"/>
    </row>
    <row r="15" spans="2:18" ht="12.75">
      <c r="B15" s="153"/>
      <c r="C15" s="154"/>
      <c r="D15" s="155"/>
      <c r="E15" s="155"/>
      <c r="F15" s="156"/>
      <c r="G15" s="145"/>
      <c r="H15" s="145"/>
      <c r="I15" s="145"/>
      <c r="J15" s="145"/>
      <c r="K15" s="145"/>
      <c r="L15" s="191"/>
      <c r="M15" s="192"/>
      <c r="N15" s="192"/>
      <c r="O15" s="192"/>
      <c r="P15" s="192"/>
      <c r="Q15" s="192"/>
      <c r="R15" s="193"/>
    </row>
    <row r="16" spans="2:18" ht="12.75">
      <c r="B16" s="128" t="s">
        <v>435</v>
      </c>
      <c r="C16" s="168"/>
      <c r="D16" s="168"/>
      <c r="E16" s="168"/>
      <c r="F16" s="168"/>
      <c r="G16" s="168"/>
      <c r="H16" s="168"/>
      <c r="I16" s="158">
        <v>101</v>
      </c>
      <c r="J16" s="128" t="s">
        <v>20</v>
      </c>
      <c r="K16" s="168"/>
      <c r="L16" s="168"/>
      <c r="M16" s="168"/>
      <c r="N16" s="168"/>
      <c r="O16" s="168"/>
      <c r="P16" s="186"/>
      <c r="Q16" s="186"/>
      <c r="R16" s="187"/>
    </row>
    <row r="17" spans="2:18" ht="12.75">
      <c r="B17" s="128" t="s">
        <v>17</v>
      </c>
      <c r="C17" s="168"/>
      <c r="D17" s="168"/>
      <c r="E17" s="168"/>
      <c r="F17" s="168"/>
      <c r="G17" s="168"/>
      <c r="H17" s="168"/>
      <c r="I17" s="158">
        <v>0</v>
      </c>
      <c r="J17" s="128"/>
      <c r="K17" s="168"/>
      <c r="L17" s="168"/>
      <c r="M17" s="168"/>
      <c r="N17" s="168"/>
      <c r="O17" s="168"/>
      <c r="P17" s="168"/>
      <c r="Q17" s="168"/>
      <c r="R17" s="169"/>
    </row>
    <row r="18" spans="2:18" ht="12.75">
      <c r="B18" s="128" t="s">
        <v>450</v>
      </c>
      <c r="C18" s="168"/>
      <c r="D18" s="168"/>
      <c r="E18" s="168"/>
      <c r="F18" s="168"/>
      <c r="G18" s="168"/>
      <c r="H18" s="168"/>
      <c r="I18" s="158">
        <f>G14</f>
        <v>19</v>
      </c>
      <c r="J18" s="128" t="s">
        <v>20</v>
      </c>
      <c r="K18" s="168"/>
      <c r="L18" s="168"/>
      <c r="M18" s="168"/>
      <c r="N18" s="168"/>
      <c r="O18" s="168"/>
      <c r="P18" s="186"/>
      <c r="Q18" s="186"/>
      <c r="R18" s="187"/>
    </row>
    <row r="19" spans="2:18" ht="12.75">
      <c r="B19" s="128" t="s">
        <v>443</v>
      </c>
      <c r="C19" s="168"/>
      <c r="D19" s="168"/>
      <c r="E19" s="168"/>
      <c r="F19" s="168"/>
      <c r="G19" s="168"/>
      <c r="H19" s="168"/>
      <c r="I19" s="160">
        <f>I16-(I18+I17)</f>
        <v>82</v>
      </c>
      <c r="J19" s="128" t="s">
        <v>20</v>
      </c>
      <c r="K19" s="168"/>
      <c r="L19" s="168"/>
      <c r="M19" s="168"/>
      <c r="N19" s="168"/>
      <c r="O19" s="168"/>
      <c r="P19" s="186"/>
      <c r="Q19" s="186"/>
      <c r="R19" s="187"/>
    </row>
    <row r="20" spans="2:18" ht="12.75"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</row>
  </sheetData>
  <sheetProtection/>
  <mergeCells count="23">
    <mergeCell ref="G2:O2"/>
    <mergeCell ref="P2:Q2"/>
    <mergeCell ref="G3:O3"/>
    <mergeCell ref="Q3:R3"/>
    <mergeCell ref="G4:O4"/>
    <mergeCell ref="Q4:R4"/>
    <mergeCell ref="L14:R14"/>
    <mergeCell ref="G5:O5"/>
    <mergeCell ref="Q5:R5"/>
    <mergeCell ref="B6:C6"/>
    <mergeCell ref="B7:E7"/>
    <mergeCell ref="F7:F8"/>
    <mergeCell ref="L7:R8"/>
    <mergeCell ref="L15:R15"/>
    <mergeCell ref="P16:R16"/>
    <mergeCell ref="P18:R18"/>
    <mergeCell ref="P19:R19"/>
    <mergeCell ref="B20:R20"/>
    <mergeCell ref="L9:R9"/>
    <mergeCell ref="L10:R10"/>
    <mergeCell ref="L11:R11"/>
    <mergeCell ref="L12:R12"/>
    <mergeCell ref="L13:R1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B2:R20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301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70" t="s">
        <v>421</v>
      </c>
      <c r="H7" s="170" t="s">
        <v>422</v>
      </c>
      <c r="I7" s="170" t="s">
        <v>423</v>
      </c>
      <c r="J7" s="170" t="s">
        <v>424</v>
      </c>
      <c r="K7" s="170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70" t="s">
        <v>427</v>
      </c>
      <c r="C8" s="170" t="s">
        <v>428</v>
      </c>
      <c r="D8" s="170" t="s">
        <v>427</v>
      </c>
      <c r="E8" s="170" t="s">
        <v>428</v>
      </c>
      <c r="F8" s="202"/>
      <c r="G8" s="170" t="s">
        <v>429</v>
      </c>
      <c r="H8" s="170" t="s">
        <v>429</v>
      </c>
      <c r="I8" s="170" t="s">
        <v>430</v>
      </c>
      <c r="J8" s="170" t="s">
        <v>431</v>
      </c>
      <c r="K8" s="170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>
        <v>171</v>
      </c>
      <c r="C10" s="146">
        <v>5</v>
      </c>
      <c r="D10" s="143"/>
      <c r="E10" s="147"/>
      <c r="F10" s="148" t="s">
        <v>454</v>
      </c>
      <c r="G10" s="149">
        <v>21</v>
      </c>
      <c r="H10" s="147"/>
      <c r="I10" s="150"/>
      <c r="J10" s="149"/>
      <c r="K10" s="149"/>
      <c r="L10" s="194" t="s">
        <v>449</v>
      </c>
      <c r="M10" s="192"/>
      <c r="N10" s="192"/>
      <c r="O10" s="192"/>
      <c r="P10" s="192"/>
      <c r="Q10" s="192"/>
      <c r="R10" s="193"/>
    </row>
    <row r="11" spans="2:18" ht="12.75">
      <c r="B11" s="141"/>
      <c r="C11" s="161"/>
      <c r="D11" s="143"/>
      <c r="E11" s="147"/>
      <c r="F11" s="148"/>
      <c r="G11" s="149"/>
      <c r="H11" s="147"/>
      <c r="I11" s="150"/>
      <c r="J11" s="149"/>
      <c r="K11" s="149"/>
      <c r="L11" s="194"/>
      <c r="M11" s="192"/>
      <c r="N11" s="192"/>
      <c r="O11" s="192"/>
      <c r="P11" s="192"/>
      <c r="Q11" s="192"/>
      <c r="R11" s="193"/>
    </row>
    <row r="12" spans="2:18" ht="12.75">
      <c r="B12" s="141"/>
      <c r="C12" s="161"/>
      <c r="D12" s="143"/>
      <c r="E12" s="147"/>
      <c r="F12" s="148"/>
      <c r="G12" s="149"/>
      <c r="H12" s="147"/>
      <c r="I12" s="150"/>
      <c r="J12" s="149"/>
      <c r="K12" s="149"/>
      <c r="L12" s="194"/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48"/>
      <c r="G13" s="149"/>
      <c r="H13" s="147"/>
      <c r="I13" s="150"/>
      <c r="J13" s="149"/>
      <c r="K13" s="149"/>
      <c r="L13" s="194"/>
      <c r="M13" s="209"/>
      <c r="N13" s="209"/>
      <c r="O13" s="209"/>
      <c r="P13" s="209"/>
      <c r="Q13" s="209"/>
      <c r="R13" s="210"/>
    </row>
    <row r="14" spans="2:18" ht="12.75">
      <c r="B14" s="141"/>
      <c r="C14" s="161"/>
      <c r="D14" s="143"/>
      <c r="E14" s="147"/>
      <c r="F14" s="151" t="s">
        <v>15</v>
      </c>
      <c r="G14" s="152">
        <f>SUM(G10:G13)</f>
        <v>21</v>
      </c>
      <c r="H14" s="143"/>
      <c r="I14" s="143"/>
      <c r="J14" s="143"/>
      <c r="K14" s="143"/>
      <c r="L14" s="191"/>
      <c r="M14" s="192"/>
      <c r="N14" s="192"/>
      <c r="O14" s="192"/>
      <c r="P14" s="192"/>
      <c r="Q14" s="192"/>
      <c r="R14" s="193"/>
    </row>
    <row r="15" spans="2:18" ht="12.75">
      <c r="B15" s="153"/>
      <c r="C15" s="154"/>
      <c r="D15" s="155"/>
      <c r="E15" s="155"/>
      <c r="F15" s="156"/>
      <c r="G15" s="145"/>
      <c r="H15" s="145"/>
      <c r="I15" s="145"/>
      <c r="J15" s="145"/>
      <c r="K15" s="145"/>
      <c r="L15" s="191"/>
      <c r="M15" s="192"/>
      <c r="N15" s="192"/>
      <c r="O15" s="192"/>
      <c r="P15" s="192"/>
      <c r="Q15" s="192"/>
      <c r="R15" s="193"/>
    </row>
    <row r="16" spans="2:18" ht="12.75">
      <c r="B16" s="128" t="s">
        <v>435</v>
      </c>
      <c r="C16" s="168"/>
      <c r="D16" s="168"/>
      <c r="E16" s="168"/>
      <c r="F16" s="168"/>
      <c r="G16" s="168"/>
      <c r="H16" s="168"/>
      <c r="I16" s="158">
        <v>60</v>
      </c>
      <c r="J16" s="128" t="s">
        <v>20</v>
      </c>
      <c r="K16" s="168"/>
      <c r="L16" s="168"/>
      <c r="M16" s="168"/>
      <c r="N16" s="168"/>
      <c r="O16" s="168"/>
      <c r="P16" s="186"/>
      <c r="Q16" s="186"/>
      <c r="R16" s="187"/>
    </row>
    <row r="17" spans="2:18" ht="12.75">
      <c r="B17" s="128" t="s">
        <v>17</v>
      </c>
      <c r="C17" s="168"/>
      <c r="D17" s="168"/>
      <c r="E17" s="168"/>
      <c r="F17" s="168"/>
      <c r="G17" s="168"/>
      <c r="H17" s="168"/>
      <c r="I17" s="158">
        <v>0</v>
      </c>
      <c r="J17" s="128"/>
      <c r="K17" s="168"/>
      <c r="L17" s="168"/>
      <c r="M17" s="168"/>
      <c r="N17" s="168"/>
      <c r="O17" s="168"/>
      <c r="P17" s="168"/>
      <c r="Q17" s="168"/>
      <c r="R17" s="169"/>
    </row>
    <row r="18" spans="2:18" ht="12.75">
      <c r="B18" s="128" t="s">
        <v>450</v>
      </c>
      <c r="C18" s="168"/>
      <c r="D18" s="168"/>
      <c r="E18" s="168"/>
      <c r="F18" s="168"/>
      <c r="G18" s="168"/>
      <c r="H18" s="168"/>
      <c r="I18" s="158">
        <f>G14</f>
        <v>21</v>
      </c>
      <c r="J18" s="128" t="s">
        <v>20</v>
      </c>
      <c r="K18" s="168"/>
      <c r="L18" s="168"/>
      <c r="M18" s="168"/>
      <c r="N18" s="168"/>
      <c r="O18" s="168"/>
      <c r="P18" s="186"/>
      <c r="Q18" s="186"/>
      <c r="R18" s="187"/>
    </row>
    <row r="19" spans="2:18" ht="12.75">
      <c r="B19" s="128" t="s">
        <v>443</v>
      </c>
      <c r="C19" s="168"/>
      <c r="D19" s="168"/>
      <c r="E19" s="168"/>
      <c r="F19" s="168"/>
      <c r="G19" s="168"/>
      <c r="H19" s="168"/>
      <c r="I19" s="160">
        <f>I16-(I18+I17)</f>
        <v>39</v>
      </c>
      <c r="J19" s="128" t="s">
        <v>20</v>
      </c>
      <c r="K19" s="168"/>
      <c r="L19" s="168"/>
      <c r="M19" s="168"/>
      <c r="N19" s="168"/>
      <c r="O19" s="168"/>
      <c r="P19" s="186"/>
      <c r="Q19" s="186"/>
      <c r="R19" s="187"/>
    </row>
    <row r="20" spans="2:18" ht="12.75"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</row>
  </sheetData>
  <sheetProtection/>
  <mergeCells count="23">
    <mergeCell ref="G2:O2"/>
    <mergeCell ref="P2:Q2"/>
    <mergeCell ref="G3:O3"/>
    <mergeCell ref="Q3:R3"/>
    <mergeCell ref="G4:O4"/>
    <mergeCell ref="Q4:R4"/>
    <mergeCell ref="L14:R14"/>
    <mergeCell ref="G5:O5"/>
    <mergeCell ref="Q5:R5"/>
    <mergeCell ref="B6:C6"/>
    <mergeCell ref="B7:E7"/>
    <mergeCell ref="F7:F8"/>
    <mergeCell ref="L7:R8"/>
    <mergeCell ref="L15:R15"/>
    <mergeCell ref="P16:R16"/>
    <mergeCell ref="P18:R18"/>
    <mergeCell ref="P19:R19"/>
    <mergeCell ref="B20:R20"/>
    <mergeCell ref="L9:R9"/>
    <mergeCell ref="L10:R10"/>
    <mergeCell ref="L11:R11"/>
    <mergeCell ref="L12:R12"/>
    <mergeCell ref="L13:R1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2:R24"/>
  <sheetViews>
    <sheetView view="pageBreakPreview" zoomScale="80" zoomScaleSheetLayoutView="80" zoomScalePageLayoutView="0" workbookViewId="0" topLeftCell="A1">
      <selection activeCell="I21" sqref="I21:I22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348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35" t="s">
        <v>421</v>
      </c>
      <c r="H7" s="135" t="s">
        <v>422</v>
      </c>
      <c r="I7" s="135" t="s">
        <v>423</v>
      </c>
      <c r="J7" s="135" t="s">
        <v>424</v>
      </c>
      <c r="K7" s="135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35" t="s">
        <v>427</v>
      </c>
      <c r="C8" s="135" t="s">
        <v>428</v>
      </c>
      <c r="D8" s="135" t="s">
        <v>427</v>
      </c>
      <c r="E8" s="135" t="s">
        <v>428</v>
      </c>
      <c r="F8" s="202"/>
      <c r="G8" s="135" t="s">
        <v>429</v>
      </c>
      <c r="H8" s="135" t="s">
        <v>429</v>
      </c>
      <c r="I8" s="135" t="s">
        <v>430</v>
      </c>
      <c r="J8" s="135" t="s">
        <v>431</v>
      </c>
      <c r="K8" s="135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91"/>
      <c r="M10" s="192"/>
      <c r="N10" s="192"/>
      <c r="O10" s="192"/>
      <c r="P10" s="192"/>
      <c r="Q10" s="192"/>
      <c r="R10" s="193"/>
    </row>
    <row r="11" spans="2:18" ht="12.75">
      <c r="B11" s="141">
        <v>6</v>
      </c>
      <c r="C11" s="161">
        <v>0.179</v>
      </c>
      <c r="D11" s="143">
        <v>65</v>
      </c>
      <c r="E11" s="147">
        <v>0</v>
      </c>
      <c r="F11" s="148" t="s">
        <v>433</v>
      </c>
      <c r="G11" s="149">
        <f>D11*20+E11-B11*20-C11</f>
        <v>1179.821</v>
      </c>
      <c r="H11" s="147"/>
      <c r="I11" s="150"/>
      <c r="J11" s="149"/>
      <c r="K11" s="149"/>
      <c r="L11" s="191" t="s">
        <v>448</v>
      </c>
      <c r="M11" s="192"/>
      <c r="N11" s="192"/>
      <c r="O11" s="192"/>
      <c r="P11" s="192"/>
      <c r="Q11" s="192"/>
      <c r="R11" s="19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434</v>
      </c>
      <c r="G12" s="149">
        <f>D12*20+E12-B12*20-C12</f>
        <v>1179.821</v>
      </c>
      <c r="H12" s="147"/>
      <c r="I12" s="150"/>
      <c r="J12" s="149"/>
      <c r="K12" s="149"/>
      <c r="L12" s="191" t="s">
        <v>448</v>
      </c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51" t="s">
        <v>15</v>
      </c>
      <c r="G13" s="152">
        <f>SUM(G11:G12)</f>
        <v>2359.642</v>
      </c>
      <c r="H13" s="147"/>
      <c r="I13" s="150"/>
      <c r="J13" s="149"/>
      <c r="K13" s="149"/>
      <c r="L13" s="194"/>
      <c r="M13" s="192"/>
      <c r="N13" s="192"/>
      <c r="O13" s="192"/>
      <c r="P13" s="192"/>
      <c r="Q13" s="192"/>
      <c r="R13" s="193"/>
    </row>
    <row r="14" spans="2:18" ht="12.75">
      <c r="B14" s="141">
        <v>65</v>
      </c>
      <c r="C14" s="161">
        <v>0</v>
      </c>
      <c r="D14" s="143">
        <v>85</v>
      </c>
      <c r="E14" s="147">
        <v>0</v>
      </c>
      <c r="F14" s="148" t="s">
        <v>434</v>
      </c>
      <c r="G14" s="149">
        <f>D14*20+E14-B14*20-C14</f>
        <v>400</v>
      </c>
      <c r="H14" s="147"/>
      <c r="I14" s="150"/>
      <c r="J14" s="149"/>
      <c r="K14" s="149"/>
      <c r="L14" s="194" t="s">
        <v>449</v>
      </c>
      <c r="M14" s="192"/>
      <c r="N14" s="192"/>
      <c r="O14" s="192"/>
      <c r="P14" s="192"/>
      <c r="Q14" s="192"/>
      <c r="R14" s="193"/>
    </row>
    <row r="15" spans="2:18" ht="12.75">
      <c r="B15" s="141">
        <v>65</v>
      </c>
      <c r="C15" s="161">
        <v>0</v>
      </c>
      <c r="D15" s="143">
        <v>85</v>
      </c>
      <c r="E15" s="147">
        <v>0</v>
      </c>
      <c r="F15" s="148" t="s">
        <v>433</v>
      </c>
      <c r="G15" s="149">
        <f>D15*20+E15-B15*20-C15</f>
        <v>400</v>
      </c>
      <c r="H15" s="147"/>
      <c r="I15" s="150"/>
      <c r="J15" s="149"/>
      <c r="K15" s="149"/>
      <c r="L15" s="194" t="s">
        <v>449</v>
      </c>
      <c r="M15" s="192"/>
      <c r="N15" s="192"/>
      <c r="O15" s="192"/>
      <c r="P15" s="192"/>
      <c r="Q15" s="192"/>
      <c r="R15" s="193"/>
    </row>
    <row r="16" spans="2:18" ht="12.75">
      <c r="B16" s="141">
        <v>145</v>
      </c>
      <c r="C16" s="161">
        <v>0</v>
      </c>
      <c r="D16" s="143">
        <v>185</v>
      </c>
      <c r="E16" s="147">
        <v>0</v>
      </c>
      <c r="F16" s="148" t="s">
        <v>433</v>
      </c>
      <c r="G16" s="149">
        <f>D16*20+E16-B16*20-C16</f>
        <v>800</v>
      </c>
      <c r="H16" s="147"/>
      <c r="I16" s="150"/>
      <c r="J16" s="149"/>
      <c r="K16" s="149"/>
      <c r="L16" s="194" t="s">
        <v>449</v>
      </c>
      <c r="M16" s="192"/>
      <c r="N16" s="192"/>
      <c r="O16" s="192"/>
      <c r="P16" s="192"/>
      <c r="Q16" s="192"/>
      <c r="R16" s="193"/>
    </row>
    <row r="17" spans="2:18" ht="12.75">
      <c r="B17" s="141">
        <v>145</v>
      </c>
      <c r="C17" s="161">
        <v>0</v>
      </c>
      <c r="D17" s="143">
        <v>185</v>
      </c>
      <c r="E17" s="147">
        <v>0</v>
      </c>
      <c r="F17" s="148" t="s">
        <v>434</v>
      </c>
      <c r="G17" s="149">
        <f>D17*20+E17-B17*20-C17</f>
        <v>800</v>
      </c>
      <c r="H17" s="147"/>
      <c r="I17" s="150"/>
      <c r="J17" s="149"/>
      <c r="K17" s="149"/>
      <c r="L17" s="194" t="s">
        <v>449</v>
      </c>
      <c r="M17" s="209"/>
      <c r="N17" s="209"/>
      <c r="O17" s="209"/>
      <c r="P17" s="209"/>
      <c r="Q17" s="209"/>
      <c r="R17" s="210"/>
    </row>
    <row r="18" spans="2:18" ht="12.75">
      <c r="B18" s="141"/>
      <c r="C18" s="161"/>
      <c r="D18" s="143"/>
      <c r="E18" s="147"/>
      <c r="F18" s="151" t="s">
        <v>15</v>
      </c>
      <c r="G18" s="152">
        <f>SUM(G14:G17)</f>
        <v>2400</v>
      </c>
      <c r="H18" s="143"/>
      <c r="I18" s="143"/>
      <c r="J18" s="143"/>
      <c r="K18" s="143"/>
      <c r="L18" s="191"/>
      <c r="M18" s="192"/>
      <c r="N18" s="192"/>
      <c r="O18" s="192"/>
      <c r="P18" s="192"/>
      <c r="Q18" s="192"/>
      <c r="R18" s="193"/>
    </row>
    <row r="19" spans="2:18" ht="12.75">
      <c r="B19" s="153"/>
      <c r="C19" s="154"/>
      <c r="D19" s="155"/>
      <c r="E19" s="155"/>
      <c r="F19" s="156"/>
      <c r="G19" s="145"/>
      <c r="H19" s="145"/>
      <c r="I19" s="145"/>
      <c r="J19" s="145"/>
      <c r="K19" s="145"/>
      <c r="L19" s="191"/>
      <c r="M19" s="192"/>
      <c r="N19" s="192"/>
      <c r="O19" s="192"/>
      <c r="P19" s="192"/>
      <c r="Q19" s="192"/>
      <c r="R19" s="193"/>
    </row>
    <row r="20" spans="2:18" ht="12.75">
      <c r="B20" s="128" t="s">
        <v>435</v>
      </c>
      <c r="C20" s="157"/>
      <c r="D20" s="157"/>
      <c r="E20" s="157"/>
      <c r="F20" s="157"/>
      <c r="G20" s="157"/>
      <c r="H20" s="157"/>
      <c r="I20" s="158">
        <v>11892.5</v>
      </c>
      <c r="J20" s="128" t="s">
        <v>20</v>
      </c>
      <c r="K20" s="157"/>
      <c r="L20" s="157"/>
      <c r="M20" s="157"/>
      <c r="N20" s="157"/>
      <c r="O20" s="157"/>
      <c r="P20" s="186"/>
      <c r="Q20" s="186"/>
      <c r="R20" s="187"/>
    </row>
    <row r="21" spans="2:18" ht="12.75">
      <c r="B21" s="128" t="s">
        <v>17</v>
      </c>
      <c r="C21" s="168"/>
      <c r="D21" s="168"/>
      <c r="E21" s="168"/>
      <c r="F21" s="168"/>
      <c r="G21" s="168"/>
      <c r="H21" s="168"/>
      <c r="I21" s="158">
        <f>G13</f>
        <v>2359.642</v>
      </c>
      <c r="J21" s="128"/>
      <c r="K21" s="168"/>
      <c r="L21" s="168"/>
      <c r="M21" s="168"/>
      <c r="N21" s="168"/>
      <c r="O21" s="168"/>
      <c r="P21" s="168"/>
      <c r="Q21" s="168"/>
      <c r="R21" s="169"/>
    </row>
    <row r="22" spans="2:18" ht="12.75">
      <c r="B22" s="128" t="s">
        <v>450</v>
      </c>
      <c r="C22" s="157"/>
      <c r="D22" s="157"/>
      <c r="E22" s="157"/>
      <c r="F22" s="157"/>
      <c r="G22" s="157"/>
      <c r="H22" s="157"/>
      <c r="I22" s="158">
        <f>G18</f>
        <v>2400</v>
      </c>
      <c r="J22" s="128" t="s">
        <v>20</v>
      </c>
      <c r="K22" s="157"/>
      <c r="L22" s="157"/>
      <c r="M22" s="157"/>
      <c r="N22" s="157"/>
      <c r="O22" s="157"/>
      <c r="P22" s="186"/>
      <c r="Q22" s="186"/>
      <c r="R22" s="187"/>
    </row>
    <row r="23" spans="2:18" ht="12.75">
      <c r="B23" s="128" t="s">
        <v>443</v>
      </c>
      <c r="C23" s="157"/>
      <c r="D23" s="157"/>
      <c r="E23" s="157"/>
      <c r="F23" s="157"/>
      <c r="G23" s="157"/>
      <c r="H23" s="157"/>
      <c r="I23" s="160">
        <f>I20-(I22+I21)</f>
        <v>7132.858</v>
      </c>
      <c r="J23" s="128" t="s">
        <v>20</v>
      </c>
      <c r="K23" s="157"/>
      <c r="L23" s="157"/>
      <c r="M23" s="157"/>
      <c r="N23" s="157"/>
      <c r="O23" s="157"/>
      <c r="P23" s="186"/>
      <c r="Q23" s="186"/>
      <c r="R23" s="187"/>
    </row>
    <row r="24" spans="2:18" ht="12.75"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</row>
  </sheetData>
  <sheetProtection/>
  <mergeCells count="27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2:R12"/>
    <mergeCell ref="L16:R16"/>
    <mergeCell ref="L17:R17"/>
    <mergeCell ref="L13:R13"/>
    <mergeCell ref="L14:R14"/>
    <mergeCell ref="L15:R15"/>
    <mergeCell ref="B24:R24"/>
    <mergeCell ref="L18:R18"/>
    <mergeCell ref="L19:R19"/>
    <mergeCell ref="P20:R20"/>
    <mergeCell ref="P22:R22"/>
    <mergeCell ref="P23:R2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B2:R24"/>
  <sheetViews>
    <sheetView view="pageBreakPreview" zoomScale="80" zoomScaleSheetLayoutView="80" zoomScalePageLayoutView="0" workbookViewId="0" topLeftCell="A1">
      <selection activeCell="G19" sqref="G19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2"/>
      <c r="C2" s="123"/>
      <c r="D2" s="123"/>
      <c r="E2" s="123"/>
      <c r="F2" s="124" t="s">
        <v>408</v>
      </c>
      <c r="G2" s="198" t="s">
        <v>436</v>
      </c>
      <c r="H2" s="199"/>
      <c r="I2" s="199"/>
      <c r="J2" s="199"/>
      <c r="K2" s="199"/>
      <c r="L2" s="199"/>
      <c r="M2" s="199"/>
      <c r="N2" s="199"/>
      <c r="O2" s="199"/>
      <c r="P2" s="211" t="s">
        <v>409</v>
      </c>
      <c r="Q2" s="212"/>
      <c r="R2" s="125" t="s">
        <v>124</v>
      </c>
    </row>
    <row r="3" spans="2:18" ht="12.75">
      <c r="B3" s="126"/>
      <c r="C3" s="127"/>
      <c r="D3" s="127"/>
      <c r="E3" s="127"/>
      <c r="F3" s="124" t="s">
        <v>410</v>
      </c>
      <c r="G3" s="198" t="s">
        <v>437</v>
      </c>
      <c r="H3" s="199"/>
      <c r="I3" s="199"/>
      <c r="J3" s="199"/>
      <c r="K3" s="199"/>
      <c r="L3" s="199"/>
      <c r="M3" s="199"/>
      <c r="N3" s="199"/>
      <c r="O3" s="199"/>
      <c r="P3" s="124" t="s">
        <v>411</v>
      </c>
      <c r="Q3" s="213" t="s">
        <v>412</v>
      </c>
      <c r="R3" s="214"/>
    </row>
    <row r="4" spans="2:18" ht="12.75">
      <c r="B4" s="126"/>
      <c r="C4" s="127"/>
      <c r="D4" s="127"/>
      <c r="E4" s="127"/>
      <c r="F4" s="124" t="s">
        <v>413</v>
      </c>
      <c r="G4" s="198" t="s">
        <v>438</v>
      </c>
      <c r="H4" s="199"/>
      <c r="I4" s="199"/>
      <c r="J4" s="199"/>
      <c r="K4" s="199"/>
      <c r="L4" s="199"/>
      <c r="M4" s="199"/>
      <c r="N4" s="199"/>
      <c r="O4" s="199"/>
      <c r="P4" s="124" t="s">
        <v>414</v>
      </c>
      <c r="Q4" s="215" t="s">
        <v>440</v>
      </c>
      <c r="R4" s="216"/>
    </row>
    <row r="5" spans="2:18" ht="12.75">
      <c r="B5" s="126"/>
      <c r="C5" s="127"/>
      <c r="D5" s="127"/>
      <c r="E5" s="127"/>
      <c r="F5" s="124" t="s">
        <v>415</v>
      </c>
      <c r="G5" s="198" t="s">
        <v>439</v>
      </c>
      <c r="H5" s="199"/>
      <c r="I5" s="199"/>
      <c r="J5" s="199"/>
      <c r="K5" s="199"/>
      <c r="L5" s="199"/>
      <c r="M5" s="199"/>
      <c r="N5" s="199"/>
      <c r="O5" s="199"/>
      <c r="P5" s="124" t="s">
        <v>416</v>
      </c>
      <c r="Q5" s="200" t="s">
        <v>441</v>
      </c>
      <c r="R5" s="201"/>
    </row>
    <row r="6" spans="2:18" ht="15">
      <c r="B6" s="202" t="s">
        <v>417</v>
      </c>
      <c r="C6" s="202"/>
      <c r="D6" s="128"/>
      <c r="E6" s="129"/>
      <c r="F6" s="130" t="s">
        <v>418</v>
      </c>
      <c r="G6" s="131" t="s">
        <v>352</v>
      </c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4"/>
    </row>
    <row r="7" spans="2:18" ht="12.75">
      <c r="B7" s="202" t="s">
        <v>419</v>
      </c>
      <c r="C7" s="202"/>
      <c r="D7" s="202"/>
      <c r="E7" s="202"/>
      <c r="F7" s="202" t="s">
        <v>420</v>
      </c>
      <c r="G7" s="170" t="s">
        <v>421</v>
      </c>
      <c r="H7" s="170" t="s">
        <v>422</v>
      </c>
      <c r="I7" s="170" t="s">
        <v>423</v>
      </c>
      <c r="J7" s="170" t="s">
        <v>424</v>
      </c>
      <c r="K7" s="170" t="s">
        <v>425</v>
      </c>
      <c r="L7" s="203" t="s">
        <v>426</v>
      </c>
      <c r="M7" s="204"/>
      <c r="N7" s="204"/>
      <c r="O7" s="204"/>
      <c r="P7" s="204"/>
      <c r="Q7" s="204"/>
      <c r="R7" s="205"/>
    </row>
    <row r="8" spans="2:18" ht="12.75">
      <c r="B8" s="170" t="s">
        <v>427</v>
      </c>
      <c r="C8" s="170" t="s">
        <v>428</v>
      </c>
      <c r="D8" s="170" t="s">
        <v>427</v>
      </c>
      <c r="E8" s="170" t="s">
        <v>428</v>
      </c>
      <c r="F8" s="202"/>
      <c r="G8" s="170" t="s">
        <v>429</v>
      </c>
      <c r="H8" s="170" t="s">
        <v>429</v>
      </c>
      <c r="I8" s="170" t="s">
        <v>430</v>
      </c>
      <c r="J8" s="170" t="s">
        <v>431</v>
      </c>
      <c r="K8" s="170" t="s">
        <v>432</v>
      </c>
      <c r="L8" s="206"/>
      <c r="M8" s="207"/>
      <c r="N8" s="207"/>
      <c r="O8" s="207"/>
      <c r="P8" s="207"/>
      <c r="Q8" s="207"/>
      <c r="R8" s="208"/>
    </row>
    <row r="9" spans="2:18" ht="12.75">
      <c r="B9" s="136"/>
      <c r="C9" s="137"/>
      <c r="D9" s="138"/>
      <c r="E9" s="138"/>
      <c r="F9" s="139"/>
      <c r="G9" s="138"/>
      <c r="H9" s="138"/>
      <c r="I9" s="140"/>
      <c r="J9" s="138"/>
      <c r="K9" s="138"/>
      <c r="L9" s="195"/>
      <c r="M9" s="196"/>
      <c r="N9" s="196"/>
      <c r="O9" s="196"/>
      <c r="P9" s="196"/>
      <c r="Q9" s="196"/>
      <c r="R9" s="197"/>
    </row>
    <row r="10" spans="2:18" ht="12.75">
      <c r="B10" s="141"/>
      <c r="C10" s="142"/>
      <c r="D10" s="143"/>
      <c r="E10" s="143"/>
      <c r="F10" s="144"/>
      <c r="G10" s="145"/>
      <c r="H10" s="143"/>
      <c r="I10" s="143"/>
      <c r="J10" s="145"/>
      <c r="K10" s="145"/>
      <c r="L10" s="191"/>
      <c r="M10" s="192"/>
      <c r="N10" s="192"/>
      <c r="O10" s="192"/>
      <c r="P10" s="192"/>
      <c r="Q10" s="192"/>
      <c r="R10" s="193"/>
    </row>
    <row r="11" spans="2:18" ht="12.75">
      <c r="B11" s="141">
        <v>6</v>
      </c>
      <c r="C11" s="161">
        <v>0.179</v>
      </c>
      <c r="D11" s="143">
        <v>36</v>
      </c>
      <c r="E11" s="147">
        <v>0.18</v>
      </c>
      <c r="F11" s="148" t="s">
        <v>433</v>
      </c>
      <c r="G11" s="149">
        <f>D11*20+E11-B11*20-C11</f>
        <v>600.001</v>
      </c>
      <c r="H11" s="147"/>
      <c r="I11" s="150"/>
      <c r="J11" s="149"/>
      <c r="K11" s="149"/>
      <c r="L11" s="191" t="s">
        <v>448</v>
      </c>
      <c r="M11" s="192"/>
      <c r="N11" s="192"/>
      <c r="O11" s="192"/>
      <c r="P11" s="192"/>
      <c r="Q11" s="192"/>
      <c r="R11" s="193"/>
    </row>
    <row r="12" spans="2:18" ht="12.75">
      <c r="B12" s="141">
        <v>6</v>
      </c>
      <c r="C12" s="161">
        <v>0.179</v>
      </c>
      <c r="D12" s="143">
        <v>65</v>
      </c>
      <c r="E12" s="147">
        <v>0</v>
      </c>
      <c r="F12" s="148" t="s">
        <v>434</v>
      </c>
      <c r="G12" s="149">
        <f>D12*20+E12-B12*20-C12</f>
        <v>1179.821</v>
      </c>
      <c r="H12" s="147"/>
      <c r="I12" s="150"/>
      <c r="J12" s="149"/>
      <c r="K12" s="149"/>
      <c r="L12" s="191" t="s">
        <v>448</v>
      </c>
      <c r="M12" s="192"/>
      <c r="N12" s="192"/>
      <c r="O12" s="192"/>
      <c r="P12" s="192"/>
      <c r="Q12" s="192"/>
      <c r="R12" s="193"/>
    </row>
    <row r="13" spans="2:18" ht="12.75">
      <c r="B13" s="141"/>
      <c r="C13" s="161"/>
      <c r="D13" s="143"/>
      <c r="E13" s="147"/>
      <c r="F13" s="151" t="s">
        <v>15</v>
      </c>
      <c r="G13" s="152">
        <f>SUM(G11:G12)</f>
        <v>1779.822</v>
      </c>
      <c r="H13" s="147"/>
      <c r="I13" s="150"/>
      <c r="J13" s="149"/>
      <c r="K13" s="149"/>
      <c r="L13" s="194"/>
      <c r="M13" s="192"/>
      <c r="N13" s="192"/>
      <c r="O13" s="192"/>
      <c r="P13" s="192"/>
      <c r="Q13" s="192"/>
      <c r="R13" s="193"/>
    </row>
    <row r="14" spans="2:18" ht="12.75">
      <c r="B14" s="141">
        <v>36</v>
      </c>
      <c r="C14" s="161">
        <v>0.18</v>
      </c>
      <c r="D14" s="143">
        <v>85</v>
      </c>
      <c r="E14" s="147">
        <v>0</v>
      </c>
      <c r="F14" s="148" t="s">
        <v>434</v>
      </c>
      <c r="G14" s="149">
        <f>D14*20+E14-B14*20-C14</f>
        <v>979.82</v>
      </c>
      <c r="H14" s="147"/>
      <c r="I14" s="150"/>
      <c r="J14" s="149"/>
      <c r="K14" s="149"/>
      <c r="L14" s="194" t="s">
        <v>449</v>
      </c>
      <c r="M14" s="192"/>
      <c r="N14" s="192"/>
      <c r="O14" s="192"/>
      <c r="P14" s="192"/>
      <c r="Q14" s="192"/>
      <c r="R14" s="193"/>
    </row>
    <row r="15" spans="2:18" ht="12.75">
      <c r="B15" s="141">
        <v>65</v>
      </c>
      <c r="C15" s="161">
        <v>0</v>
      </c>
      <c r="D15" s="143">
        <v>85</v>
      </c>
      <c r="E15" s="147">
        <v>0</v>
      </c>
      <c r="F15" s="148" t="s">
        <v>433</v>
      </c>
      <c r="G15" s="149">
        <f>D15*20+E15-B15*20-C15</f>
        <v>400</v>
      </c>
      <c r="H15" s="147"/>
      <c r="I15" s="150"/>
      <c r="J15" s="149"/>
      <c r="K15" s="149"/>
      <c r="L15" s="194" t="s">
        <v>449</v>
      </c>
      <c r="M15" s="192"/>
      <c r="N15" s="192"/>
      <c r="O15" s="192"/>
      <c r="P15" s="192"/>
      <c r="Q15" s="192"/>
      <c r="R15" s="193"/>
    </row>
    <row r="16" spans="2:18" ht="12.75">
      <c r="B16" s="141">
        <v>145</v>
      </c>
      <c r="C16" s="161">
        <v>0</v>
      </c>
      <c r="D16" s="143">
        <v>185</v>
      </c>
      <c r="E16" s="147">
        <v>0</v>
      </c>
      <c r="F16" s="148" t="s">
        <v>433</v>
      </c>
      <c r="G16" s="149">
        <f>D16*20+E16-B16*20-C16</f>
        <v>800</v>
      </c>
      <c r="H16" s="147"/>
      <c r="I16" s="150"/>
      <c r="J16" s="149"/>
      <c r="K16" s="149"/>
      <c r="L16" s="194" t="s">
        <v>449</v>
      </c>
      <c r="M16" s="192"/>
      <c r="N16" s="192"/>
      <c r="O16" s="192"/>
      <c r="P16" s="192"/>
      <c r="Q16" s="192"/>
      <c r="R16" s="193"/>
    </row>
    <row r="17" spans="2:18" ht="12.75">
      <c r="B17" s="141">
        <v>145</v>
      </c>
      <c r="C17" s="161">
        <v>0</v>
      </c>
      <c r="D17" s="143">
        <v>185</v>
      </c>
      <c r="E17" s="147">
        <v>0</v>
      </c>
      <c r="F17" s="148" t="s">
        <v>434</v>
      </c>
      <c r="G17" s="149">
        <f>D17*20+E17-B17*20-C17</f>
        <v>800</v>
      </c>
      <c r="H17" s="147"/>
      <c r="I17" s="150"/>
      <c r="J17" s="149"/>
      <c r="K17" s="149"/>
      <c r="L17" s="194" t="s">
        <v>449</v>
      </c>
      <c r="M17" s="209"/>
      <c r="N17" s="209"/>
      <c r="O17" s="209"/>
      <c r="P17" s="209"/>
      <c r="Q17" s="209"/>
      <c r="R17" s="210"/>
    </row>
    <row r="18" spans="2:18" ht="12.75">
      <c r="B18" s="141"/>
      <c r="C18" s="161"/>
      <c r="D18" s="143"/>
      <c r="E18" s="147"/>
      <c r="F18" s="151" t="s">
        <v>15</v>
      </c>
      <c r="G18" s="152">
        <f>SUM(G14:G17)</f>
        <v>2979.82</v>
      </c>
      <c r="H18" s="143"/>
      <c r="I18" s="143"/>
      <c r="J18" s="143"/>
      <c r="K18" s="143"/>
      <c r="L18" s="191"/>
      <c r="M18" s="192"/>
      <c r="N18" s="192"/>
      <c r="O18" s="192"/>
      <c r="P18" s="192"/>
      <c r="Q18" s="192"/>
      <c r="R18" s="193"/>
    </row>
    <row r="19" spans="2:18" ht="12.75">
      <c r="B19" s="153"/>
      <c r="C19" s="154"/>
      <c r="D19" s="155"/>
      <c r="E19" s="155"/>
      <c r="F19" s="156"/>
      <c r="G19" s="145"/>
      <c r="H19" s="145"/>
      <c r="I19" s="145"/>
      <c r="J19" s="145"/>
      <c r="K19" s="145"/>
      <c r="L19" s="191"/>
      <c r="M19" s="192"/>
      <c r="N19" s="192"/>
      <c r="O19" s="192"/>
      <c r="P19" s="192"/>
      <c r="Q19" s="192"/>
      <c r="R19" s="193"/>
    </row>
    <row r="20" spans="2:18" ht="12.75">
      <c r="B20" s="128" t="s">
        <v>435</v>
      </c>
      <c r="C20" s="168"/>
      <c r="D20" s="168"/>
      <c r="E20" s="168"/>
      <c r="F20" s="168"/>
      <c r="G20" s="168"/>
      <c r="H20" s="168"/>
      <c r="I20" s="173">
        <v>11892.5</v>
      </c>
      <c r="J20" s="128" t="s">
        <v>20</v>
      </c>
      <c r="K20" s="168"/>
      <c r="L20" s="168"/>
      <c r="M20" s="168"/>
      <c r="N20" s="168"/>
      <c r="O20" s="168"/>
      <c r="P20" s="186"/>
      <c r="Q20" s="186"/>
      <c r="R20" s="187"/>
    </row>
    <row r="21" spans="2:18" ht="12.75">
      <c r="B21" s="128" t="s">
        <v>17</v>
      </c>
      <c r="C21" s="168"/>
      <c r="D21" s="168"/>
      <c r="E21" s="168"/>
      <c r="F21" s="168"/>
      <c r="G21" s="168"/>
      <c r="H21" s="168"/>
      <c r="I21" s="173">
        <f>G13</f>
        <v>1779.822</v>
      </c>
      <c r="J21" s="128"/>
      <c r="K21" s="168"/>
      <c r="L21" s="168"/>
      <c r="M21" s="168"/>
      <c r="N21" s="168"/>
      <c r="O21" s="168"/>
      <c r="P21" s="168"/>
      <c r="Q21" s="168"/>
      <c r="R21" s="169"/>
    </row>
    <row r="22" spans="2:18" ht="12.75">
      <c r="B22" s="128" t="s">
        <v>450</v>
      </c>
      <c r="C22" s="168"/>
      <c r="D22" s="168"/>
      <c r="E22" s="168"/>
      <c r="F22" s="168"/>
      <c r="G22" s="168"/>
      <c r="H22" s="168"/>
      <c r="I22" s="173">
        <f>G18</f>
        <v>2979.82</v>
      </c>
      <c r="J22" s="128" t="s">
        <v>20</v>
      </c>
      <c r="K22" s="168"/>
      <c r="L22" s="168"/>
      <c r="M22" s="168"/>
      <c r="N22" s="168"/>
      <c r="O22" s="168"/>
      <c r="P22" s="186"/>
      <c r="Q22" s="186"/>
      <c r="R22" s="187"/>
    </row>
    <row r="23" spans="2:18" ht="12.75">
      <c r="B23" s="128" t="s">
        <v>443</v>
      </c>
      <c r="C23" s="168"/>
      <c r="D23" s="168"/>
      <c r="E23" s="168"/>
      <c r="F23" s="168"/>
      <c r="G23" s="168"/>
      <c r="H23" s="168"/>
      <c r="I23" s="172">
        <f>I20-(I22+I21)</f>
        <v>7132.858</v>
      </c>
      <c r="J23" s="128" t="s">
        <v>20</v>
      </c>
      <c r="K23" s="168"/>
      <c r="L23" s="168"/>
      <c r="M23" s="168"/>
      <c r="N23" s="168"/>
      <c r="O23" s="168"/>
      <c r="P23" s="186"/>
      <c r="Q23" s="186"/>
      <c r="R23" s="187"/>
    </row>
    <row r="24" spans="2:18" ht="12.75"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</row>
  </sheetData>
  <sheetProtection/>
  <mergeCells count="27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2:R12"/>
    <mergeCell ref="L13:R13"/>
    <mergeCell ref="L14:R14"/>
    <mergeCell ref="P22:R22"/>
    <mergeCell ref="P23:R23"/>
    <mergeCell ref="B24:R24"/>
    <mergeCell ref="L15:R15"/>
    <mergeCell ref="L16:R16"/>
    <mergeCell ref="L17:R17"/>
    <mergeCell ref="L18:R18"/>
    <mergeCell ref="L19:R19"/>
    <mergeCell ref="P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Lana</cp:lastModifiedBy>
  <cp:lastPrinted>2009-01-04T06:11:30Z</cp:lastPrinted>
  <dcterms:created xsi:type="dcterms:W3CDTF">2001-07-17T15:43:44Z</dcterms:created>
  <dcterms:modified xsi:type="dcterms:W3CDTF">2016-03-07T19:14:57Z</dcterms:modified>
  <cp:category/>
  <cp:version/>
  <cp:contentType/>
  <cp:contentStatus/>
</cp:coreProperties>
</file>