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26" activeTab="9"/>
  </bookViews>
  <sheets>
    <sheet name="4ª MEDIÇÃO" sheetId="1" r:id="rId1"/>
    <sheet name="ITEF_02" sheetId="2" state="hidden" r:id="rId2"/>
    <sheet name="ITEF_03" sheetId="3" state="hidden" r:id="rId3"/>
    <sheet name="ITEF 02" sheetId="4" r:id="rId4"/>
    <sheet name="ITPF_01" sheetId="5" r:id="rId5"/>
    <sheet name="ITOP_02" sheetId="6" r:id="rId6"/>
    <sheet name="ITAM_01" sheetId="7" r:id="rId7"/>
    <sheet name="IREG 01" sheetId="8" r:id="rId8"/>
    <sheet name="CMED 01" sheetId="9" r:id="rId9"/>
    <sheet name="CSPV_01" sheetId="10" r:id="rId10"/>
    <sheet name="PLAN_01" sheetId="11" state="hidden" r:id="rId11"/>
    <sheet name="PLAN_01 (2)" sheetId="12" state="hidden" r:id="rId12"/>
    <sheet name="IREG_01" sheetId="13" state="hidden" r:id="rId13"/>
    <sheet name="CMED_01" sheetId="14" state="hidden" r:id="rId14"/>
    <sheet name="LESP_02" sheetId="15" state="hidden" r:id="rId15"/>
    <sheet name="LESP_03" sheetId="16" state="hidden" r:id="rId16"/>
    <sheet name="RPFO_01" sheetId="17" state="hidden" r:id="rId17"/>
    <sheet name="RCTA_01" sheetId="18" state="hidden" r:id="rId18"/>
    <sheet name="INTF_01" sheetId="19" state="hidden" r:id="rId19"/>
    <sheet name="RFIN_01" sheetId="20" state="hidden" r:id="rId20"/>
    <sheet name="RIEO_01" sheetId="21" state="hidden" r:id="rId21"/>
  </sheets>
  <definedNames>
    <definedName name="_xlnm.Print_Area" localSheetId="0">'4ª MEDIÇÃO'!$A$1:$P$44</definedName>
    <definedName name="Excel_BuiltIn_Print_Area" localSheetId="0">'4ª MEDIÇÃO'!$A$1:$P$42</definedName>
    <definedName name="_xlnm.Print_Titles" localSheetId="0">'4ª MEDIÇÃO'!$1:$14</definedName>
  </definedNames>
  <calcPr fullCalcOnLoad="1"/>
</workbook>
</file>

<file path=xl/sharedStrings.xml><?xml version="1.0" encoding="utf-8"?>
<sst xmlns="http://schemas.openxmlformats.org/spreadsheetml/2006/main" count="281" uniqueCount="87">
  <si>
    <t>PREFEITURA MUNICIPAL DE PRESIDENTE KENNEDY</t>
  </si>
  <si>
    <t>ESTADO DO ESPÍRITO SANTO</t>
  </si>
  <si>
    <t>Secretaria Municipal de Obras</t>
  </si>
  <si>
    <t>Obra</t>
  </si>
  <si>
    <t xml:space="preserve">SUPERVISÃO E APOIO À FISCALIZAÇÃO TÉCNICA, AMBIENTAL E DE REGULARIDADE TRABALHISTA, FISCAL E PREVIDENCIÁRIA DAS OBRAS RODOVIÁRIAS DO MUNICÍPIO DE PRESIDENTE KENNEDY </t>
  </si>
  <si>
    <t>Contrato nº:</t>
  </si>
  <si>
    <t>313/2018</t>
  </si>
  <si>
    <t>Início:</t>
  </si>
  <si>
    <t>Endereço</t>
  </si>
  <si>
    <t>VÁRIOS TRECHOS</t>
  </si>
  <si>
    <t>Data do Contrato:</t>
  </si>
  <si>
    <t>Empreiteira</t>
  </si>
  <si>
    <t>PROJEL ENGENHARIA ESPECIALIZADA LTDA</t>
  </si>
  <si>
    <t>Prazo de Execução:</t>
  </si>
  <si>
    <t>12 MESES</t>
  </si>
  <si>
    <t>Data da Medição:</t>
  </si>
  <si>
    <t>ITEM</t>
  </si>
  <si>
    <t>SIGLA DO PRODUTO</t>
  </si>
  <si>
    <t>ESPECIFICAÇÃO</t>
  </si>
  <si>
    <t>UN.</t>
  </si>
  <si>
    <t>QUANT.</t>
  </si>
  <si>
    <t>PREÇO UNIT.</t>
  </si>
  <si>
    <t>TOTAL PLANILHA</t>
  </si>
  <si>
    <t>ACUMULADO ANTERIOR</t>
  </si>
  <si>
    <t>TOTAL MEDIDO</t>
  </si>
  <si>
    <t>TOTAL</t>
  </si>
  <si>
    <t>%</t>
  </si>
  <si>
    <t>PLAN 01</t>
  </si>
  <si>
    <t>Análise do Plano de Trabalho (PT) e Plano de Controle e Gestão da Qualidade (PCGQ)</t>
  </si>
  <si>
    <t>UND.</t>
  </si>
  <si>
    <t>ITEF 02</t>
  </si>
  <si>
    <t>Inspeção técnica de engenharia em serviços de implantação ou pavimentação ou duplicação de rodovias</t>
  </si>
  <si>
    <t>ITEF 03</t>
  </si>
  <si>
    <t>Inspeção técnica de engenharia em serviço de construção ou recuperação estrutural ou ampliação de obras de arte especiais (pontes e via dutos) ou estruturas especiais de contenção</t>
  </si>
  <si>
    <t>ITPF 01</t>
  </si>
  <si>
    <t>Inspeção técnica permanente em obras e serviços de engenharia</t>
  </si>
  <si>
    <t>ITOP 02</t>
  </si>
  <si>
    <t>Inspeção topográfica e outros procedimentos de avaliação quantitativa de serviços executados em obras de implantação ou pavimentação ou duplicação de rodovias</t>
  </si>
  <si>
    <t>ITAM 01</t>
  </si>
  <si>
    <t>Inspeção técnica ambiental e supervisão da efetivação das medidas recomendadas pelos órgãos ambientais nas obras e serviços rodoviários</t>
  </si>
  <si>
    <t>IREG 01</t>
  </si>
  <si>
    <t>Inspeção e supervisão das condições de regularidade fiscal, previdenciária e trabalhista</t>
  </si>
  <si>
    <t>CMED 01</t>
  </si>
  <si>
    <t>Consolidação de elementos de medição de obras e serviços de engenharia</t>
  </si>
  <si>
    <t>LESP 02</t>
  </si>
  <si>
    <t>Laudo técnico de especialistas em obras, projetos e serviços de engenharia rodoviária</t>
  </si>
  <si>
    <t>LESP 03</t>
  </si>
  <si>
    <t>Laudo geotécnico elementar</t>
  </si>
  <si>
    <t>RPFO 01</t>
  </si>
  <si>
    <t>Revisão de projetos na fase de obra</t>
  </si>
  <si>
    <t>RCTA 01</t>
  </si>
  <si>
    <t>Consolidação de elementos para celebração de termos de aditamento aos contratos de obras e serviços rodoviários</t>
  </si>
  <si>
    <t>INTF 01</t>
  </si>
  <si>
    <t>Apoio na solução de interferências em redes de serviços públicos</t>
  </si>
  <si>
    <t>RFIN 01</t>
  </si>
  <si>
    <t>Elaboração de relatório final do projeto "As Built"</t>
  </si>
  <si>
    <t>RIEO 01</t>
  </si>
  <si>
    <t>Relatório de Inspeção de entrega de obra</t>
  </si>
  <si>
    <t>CSPV 01</t>
  </si>
  <si>
    <t>Consolidação dos serviços especializados de engenharia rodoviária de supervisão e apoio técnico à fiscalização das obras</t>
  </si>
  <si>
    <t>ACUMULADO</t>
  </si>
  <si>
    <t>% ACUMULADO</t>
  </si>
  <si>
    <t>SALDO</t>
  </si>
  <si>
    <t>'</t>
  </si>
  <si>
    <t>SERVIÇO:</t>
  </si>
  <si>
    <t>LOCALIZAÇÃO</t>
  </si>
  <si>
    <t>OBSERVAÇÃO</t>
  </si>
  <si>
    <t>OBRA</t>
  </si>
  <si>
    <t>TRECHO</t>
  </si>
  <si>
    <t xml:space="preserve">TOTAL </t>
  </si>
  <si>
    <t>ÁGUA PRETINHA - SANTA LÚCIA - DIVISA ÁTILIO VIVACQUA</t>
  </si>
  <si>
    <t>2.4</t>
  </si>
  <si>
    <t>ÁGUA PRETINHA - SANTA LÚCIA - CANCELA</t>
  </si>
  <si>
    <t>2.3</t>
  </si>
  <si>
    <t xml:space="preserve">COUT LOCAÇÕES </t>
  </si>
  <si>
    <t>THOR CONSTRUTORA</t>
  </si>
  <si>
    <t>CAJÚ - CANCELA - MONTE BELO</t>
  </si>
  <si>
    <t>3.2</t>
  </si>
  <si>
    <t>CONSTRUTORA PREMOCIL</t>
  </si>
  <si>
    <t>QTD.</t>
  </si>
  <si>
    <t>COUT LOCAÇÕES E SERVIÇOS EIRELI ME</t>
  </si>
  <si>
    <t>ÁGUA PRETINHA - SANTA LÚCIA - CANCELAS</t>
  </si>
  <si>
    <t>2,4</t>
  </si>
  <si>
    <t>THOR CONSTRUTORA EIRELI ME</t>
  </si>
  <si>
    <t>ÁGUA PRETINHA - SANTA LÚCIA - DIV. ATÍLIO VIVACQUA</t>
  </si>
  <si>
    <r>
      <t>3ª</t>
    </r>
    <r>
      <rPr>
        <b/>
        <sz val="12"/>
        <rFont val="Arial"/>
        <family val="2"/>
      </rPr>
      <t xml:space="preserve"> MEDIÇÃO</t>
    </r>
  </si>
  <si>
    <t>01/04/2019 a 30/04/2019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</si>
</sst>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000"/>
    <numFmt numFmtId="166" formatCode="0000"/>
    <numFmt numFmtId="167" formatCode="[$R$-416]\ #,##0.00;[Red]\-[$R$-416]\ #,##0.00"/>
    <numFmt numFmtId="168" formatCode="0.000"/>
    <numFmt numFmtId="169" formatCode="_(* #,##0.0_);_(* \(#,##0.0\);_(* \-??_);_(@_)"/>
    <numFmt numFmtId="170" formatCode="&quot;R$ &quot;#,##0.00_);[Red]&quot;(R$ &quot;#,##0.00\)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vantGarde Bk BT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sz val="12"/>
      <name val="BankGothic Lt BT"/>
      <family val="2"/>
    </font>
    <font>
      <b/>
      <vertAlign val="superscript"/>
      <sz val="12"/>
      <name val="Arial"/>
      <family val="2"/>
    </font>
    <font>
      <b/>
      <sz val="12"/>
      <name val="Arial Narrow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4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48"/>
      </top>
      <bottom style="thin">
        <color indexed="18"/>
      </bottom>
    </border>
    <border>
      <left>
        <color indexed="63"/>
      </left>
      <right style="medium"/>
      <top style="thick">
        <color indexed="48"/>
      </top>
      <bottom style="thin">
        <color indexed="1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1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34" borderId="10" xfId="47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wrapText="1"/>
    </xf>
    <xf numFmtId="0" fontId="5" fillId="34" borderId="10" xfId="47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49" fontId="0" fillId="0" borderId="12" xfId="47" applyNumberFormat="1" applyFont="1" applyBorder="1" applyAlignment="1">
      <alignment horizontal="center" vertical="center"/>
      <protection/>
    </xf>
    <xf numFmtId="0" fontId="0" fillId="0" borderId="13" xfId="47" applyFont="1" applyBorder="1" applyAlignment="1">
      <alignment horizontal="center" vertical="center"/>
      <protection/>
    </xf>
    <xf numFmtId="4" fontId="6" fillId="0" borderId="12" xfId="64" applyNumberFormat="1" applyFont="1" applyBorder="1" applyAlignment="1">
      <alignment horizontal="center" vertical="center"/>
    </xf>
    <xf numFmtId="4" fontId="0" fillId="0" borderId="12" xfId="63" applyNumberFormat="1" applyFont="1" applyBorder="1" applyAlignment="1">
      <alignment horizontal="center" vertical="center"/>
    </xf>
    <xf numFmtId="0" fontId="7" fillId="0" borderId="12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" fontId="8" fillId="0" borderId="12" xfId="63" applyNumberFormat="1" applyFont="1" applyBorder="1" applyAlignment="1">
      <alignment horizontal="center" vertical="center"/>
    </xf>
    <xf numFmtId="4" fontId="8" fillId="0" borderId="14" xfId="63" applyNumberFormat="1" applyFont="1" applyBorder="1" applyAlignment="1">
      <alignment horizontal="center" vertical="center"/>
    </xf>
    <xf numFmtId="2" fontId="0" fillId="0" borderId="12" xfId="47" applyNumberFormat="1" applyFont="1" applyBorder="1" applyAlignment="1">
      <alignment horizontal="center" vertical="center"/>
      <protection/>
    </xf>
    <xf numFmtId="0" fontId="0" fillId="0" borderId="12" xfId="47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49" fontId="0" fillId="0" borderId="13" xfId="47" applyNumberFormat="1" applyFont="1" applyBorder="1" applyAlignment="1">
      <alignment horizontal="center" vertical="center"/>
      <protection/>
    </xf>
    <xf numFmtId="0" fontId="0" fillId="0" borderId="13" xfId="47" applyFont="1" applyBorder="1" applyAlignment="1">
      <alignment vertical="center"/>
      <protection/>
    </xf>
    <xf numFmtId="0" fontId="7" fillId="0" borderId="13" xfId="47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0" fillId="0" borderId="18" xfId="47" applyFont="1" applyBorder="1" applyAlignment="1">
      <alignment horizontal="center" vertical="center"/>
      <protection/>
    </xf>
    <xf numFmtId="4" fontId="6" fillId="0" borderId="18" xfId="64" applyNumberFormat="1" applyFont="1" applyBorder="1" applyAlignment="1">
      <alignment horizontal="center" vertical="center"/>
    </xf>
    <xf numFmtId="4" fontId="5" fillId="0" borderId="10" xfId="47" applyNumberFormat="1" applyFont="1" applyBorder="1" applyAlignment="1">
      <alignment horizontal="center" vertical="center"/>
      <protection/>
    </xf>
    <xf numFmtId="0" fontId="5" fillId="0" borderId="10" xfId="47" applyFont="1" applyBorder="1" applyAlignment="1">
      <alignment horizontal="center" vertical="center"/>
      <protection/>
    </xf>
    <xf numFmtId="0" fontId="5" fillId="34" borderId="19" xfId="47" applyFont="1" applyFill="1" applyBorder="1" applyAlignment="1">
      <alignment horizontal="center" vertical="center"/>
      <protection/>
    </xf>
    <xf numFmtId="0" fontId="7" fillId="0" borderId="20" xfId="47" applyFont="1" applyBorder="1" applyAlignment="1">
      <alignment horizontal="center" vertical="center"/>
      <protection/>
    </xf>
    <xf numFmtId="0" fontId="7" fillId="0" borderId="21" xfId="47" applyFont="1" applyBorder="1" applyAlignment="1">
      <alignment horizontal="center" vertical="center"/>
      <protection/>
    </xf>
    <xf numFmtId="0" fontId="5" fillId="34" borderId="22" xfId="0" applyFont="1" applyFill="1" applyBorder="1" applyAlignment="1">
      <alignment horizontal="center" wrapText="1"/>
    </xf>
    <xf numFmtId="0" fontId="5" fillId="34" borderId="22" xfId="47" applyFont="1" applyFill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/>
    </xf>
    <xf numFmtId="49" fontId="0" fillId="0" borderId="23" xfId="47" applyNumberFormat="1" applyFont="1" applyBorder="1" applyAlignment="1">
      <alignment horizontal="center" vertical="center"/>
      <protection/>
    </xf>
    <xf numFmtId="0" fontId="0" fillId="0" borderId="23" xfId="47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/>
    </xf>
    <xf numFmtId="2" fontId="0" fillId="0" borderId="23" xfId="47" applyNumberFormat="1" applyFont="1" applyBorder="1" applyAlignment="1">
      <alignment horizontal="center" vertical="center"/>
      <protection/>
    </xf>
    <xf numFmtId="0" fontId="5" fillId="34" borderId="23" xfId="47" applyFont="1" applyFill="1" applyBorder="1" applyAlignment="1">
      <alignment horizontal="center" vertical="center"/>
      <protection/>
    </xf>
    <xf numFmtId="4" fontId="5" fillId="0" borderId="23" xfId="47" applyNumberFormat="1" applyFont="1" applyBorder="1" applyAlignment="1">
      <alignment horizontal="center" vertical="center"/>
      <protection/>
    </xf>
    <xf numFmtId="0" fontId="5" fillId="14" borderId="23" xfId="47" applyFont="1" applyFill="1" applyBorder="1" applyAlignment="1">
      <alignment horizontal="center" vertical="center"/>
      <protection/>
    </xf>
    <xf numFmtId="0" fontId="5" fillId="34" borderId="23" xfId="0" applyFont="1" applyFill="1" applyBorder="1" applyAlignment="1">
      <alignment horizontal="center" wrapText="1"/>
    </xf>
    <xf numFmtId="0" fontId="5" fillId="34" borderId="23" xfId="47" applyFont="1" applyFill="1" applyBorder="1" applyAlignment="1">
      <alignment horizontal="center" vertical="center" wrapText="1"/>
      <protection/>
    </xf>
    <xf numFmtId="0" fontId="5" fillId="8" borderId="23" xfId="47" applyFont="1" applyFill="1" applyBorder="1" applyAlignment="1">
      <alignment horizontal="center" vertical="center"/>
      <protection/>
    </xf>
    <xf numFmtId="0" fontId="0" fillId="35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36" borderId="0" xfId="0" applyFont="1" applyFill="1" applyBorder="1" applyAlignment="1">
      <alignment/>
    </xf>
    <xf numFmtId="1" fontId="10" fillId="36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2" fillId="36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36" borderId="24" xfId="0" applyFont="1" applyFill="1" applyBorder="1" applyAlignment="1">
      <alignment/>
    </xf>
    <xf numFmtId="49" fontId="12" fillId="36" borderId="0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36" borderId="0" xfId="0" applyFont="1" applyFill="1" applyBorder="1" applyAlignment="1">
      <alignment horizontal="right"/>
    </xf>
    <xf numFmtId="14" fontId="12" fillId="36" borderId="25" xfId="0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/>
    </xf>
    <xf numFmtId="14" fontId="12" fillId="0" borderId="25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49" fontId="12" fillId="36" borderId="26" xfId="0" applyNumberFormat="1" applyFont="1" applyFill="1" applyBorder="1" applyAlignment="1">
      <alignment horizontal="left"/>
    </xf>
    <xf numFmtId="49" fontId="9" fillId="36" borderId="26" xfId="0" applyNumberFormat="1" applyFont="1" applyFill="1" applyBorder="1" applyAlignment="1">
      <alignment horizontal="left"/>
    </xf>
    <xf numFmtId="49" fontId="9" fillId="36" borderId="0" xfId="0" applyNumberFormat="1" applyFont="1" applyFill="1" applyBorder="1" applyAlignment="1">
      <alignment horizontal="left"/>
    </xf>
    <xf numFmtId="14" fontId="12" fillId="36" borderId="27" xfId="0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36" borderId="27" xfId="0" applyFont="1" applyFill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10" fontId="12" fillId="0" borderId="10" xfId="0" applyNumberFormat="1" applyFont="1" applyBorder="1" applyAlignment="1">
      <alignment horizontal="center"/>
    </xf>
    <xf numFmtId="4" fontId="12" fillId="37" borderId="10" xfId="0" applyNumberFormat="1" applyFont="1" applyFill="1" applyBorder="1" applyAlignment="1">
      <alignment horizontal="center"/>
    </xf>
    <xf numFmtId="10" fontId="12" fillId="37" borderId="10" xfId="0" applyNumberFormat="1" applyFont="1" applyFill="1" applyBorder="1" applyAlignment="1">
      <alignment horizontal="center"/>
    </xf>
    <xf numFmtId="166" fontId="16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2" fontId="9" fillId="0" borderId="10" xfId="62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right" vertical="center"/>
    </xf>
    <xf numFmtId="167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0" fontId="12" fillId="0" borderId="10" xfId="0" applyNumberFormat="1" applyFont="1" applyBorder="1" applyAlignment="1">
      <alignment vertical="center"/>
    </xf>
    <xf numFmtId="4" fontId="9" fillId="37" borderId="10" xfId="0" applyNumberFormat="1" applyFont="1" applyFill="1" applyBorder="1" applyAlignment="1">
      <alignment vertical="center"/>
    </xf>
    <xf numFmtId="10" fontId="9" fillId="37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69" fontId="15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167" fontId="12" fillId="0" borderId="10" xfId="0" applyNumberFormat="1" applyFont="1" applyBorder="1" applyAlignment="1">
      <alignment vertical="center"/>
    </xf>
    <xf numFmtId="10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4" fontId="9" fillId="0" borderId="10" xfId="62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10" fontId="12" fillId="0" borderId="0" xfId="0" applyNumberFormat="1" applyFont="1" applyBorder="1" applyAlignment="1">
      <alignment vertical="center"/>
    </xf>
    <xf numFmtId="170" fontId="1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/>
    </xf>
    <xf numFmtId="0" fontId="9" fillId="0" borderId="28" xfId="0" applyFont="1" applyBorder="1" applyAlignment="1">
      <alignment horizontal="center" vertical="top"/>
    </xf>
    <xf numFmtId="0" fontId="9" fillId="0" borderId="28" xfId="0" applyFont="1" applyBorder="1" applyAlignment="1">
      <alignment horizontal="justify" vertical="top" wrapText="1"/>
    </xf>
    <xf numFmtId="0" fontId="9" fillId="0" borderId="28" xfId="0" applyFont="1" applyBorder="1" applyAlignment="1">
      <alignment horizontal="center"/>
    </xf>
    <xf numFmtId="4" fontId="9" fillId="0" borderId="28" xfId="0" applyNumberFormat="1" applyFont="1" applyBorder="1" applyAlignment="1">
      <alignment/>
    </xf>
    <xf numFmtId="10" fontId="9" fillId="0" borderId="28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36" borderId="30" xfId="0" applyFont="1" applyFill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36" borderId="33" xfId="0" applyFont="1" applyFill="1" applyBorder="1" applyAlignment="1">
      <alignment horizontal="center"/>
    </xf>
    <xf numFmtId="0" fontId="9" fillId="0" borderId="34" xfId="0" applyFont="1" applyBorder="1" applyAlignment="1">
      <alignment/>
    </xf>
    <xf numFmtId="0" fontId="9" fillId="36" borderId="35" xfId="0" applyFont="1" applyFill="1" applyBorder="1" applyAlignment="1">
      <alignment/>
    </xf>
    <xf numFmtId="14" fontId="12" fillId="0" borderId="33" xfId="0" applyNumberFormat="1" applyFont="1" applyBorder="1" applyAlignment="1">
      <alignment horizontal="left"/>
    </xf>
    <xf numFmtId="10" fontId="12" fillId="0" borderId="36" xfId="0" applyNumberFormat="1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10" fontId="9" fillId="0" borderId="36" xfId="0" applyNumberFormat="1" applyFont="1" applyBorder="1" applyAlignment="1">
      <alignment vertical="center"/>
    </xf>
    <xf numFmtId="0" fontId="11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top"/>
    </xf>
    <xf numFmtId="10" fontId="12" fillId="0" borderId="36" xfId="0" applyNumberFormat="1" applyFont="1" applyBorder="1" applyAlignment="1">
      <alignment vertical="center"/>
    </xf>
    <xf numFmtId="0" fontId="12" fillId="0" borderId="32" xfId="0" applyFont="1" applyBorder="1" applyAlignment="1">
      <alignment horizontal="center" vertical="center" wrapText="1"/>
    </xf>
    <xf numFmtId="10" fontId="12" fillId="0" borderId="33" xfId="0" applyNumberFormat="1" applyFont="1" applyBorder="1" applyAlignment="1">
      <alignment vertical="center"/>
    </xf>
    <xf numFmtId="170" fontId="12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top"/>
    </xf>
    <xf numFmtId="10" fontId="9" fillId="0" borderId="33" xfId="0" applyNumberFormat="1" applyFont="1" applyBorder="1" applyAlignment="1">
      <alignment/>
    </xf>
    <xf numFmtId="0" fontId="9" fillId="0" borderId="38" xfId="0" applyFont="1" applyBorder="1" applyAlignment="1">
      <alignment horizontal="center" vertical="top"/>
    </xf>
    <xf numFmtId="10" fontId="9" fillId="0" borderId="39" xfId="0" applyNumberFormat="1" applyFont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wrapText="1"/>
    </xf>
    <xf numFmtId="0" fontId="17" fillId="0" borderId="0" xfId="0" applyFont="1" applyAlignment="1">
      <alignment vertical="center"/>
    </xf>
    <xf numFmtId="0" fontId="12" fillId="36" borderId="0" xfId="0" applyFont="1" applyFill="1" applyBorder="1" applyAlignment="1">
      <alignment horizontal="center"/>
    </xf>
    <xf numFmtId="0" fontId="12" fillId="36" borderId="33" xfId="0" applyFont="1" applyFill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36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2" fillId="36" borderId="26" xfId="0" applyNumberFormat="1" applyFont="1" applyFill="1" applyBorder="1" applyAlignment="1">
      <alignment horizontal="left" wrapText="1"/>
    </xf>
    <xf numFmtId="4" fontId="12" fillId="0" borderId="10" xfId="0" applyNumberFormat="1" applyFont="1" applyBorder="1" applyAlignment="1">
      <alignment horizontal="center" vertical="center"/>
    </xf>
    <xf numFmtId="170" fontId="12" fillId="0" borderId="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center"/>
    </xf>
    <xf numFmtId="170" fontId="12" fillId="0" borderId="0" xfId="0" applyNumberFormat="1" applyFont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0" fontId="5" fillId="34" borderId="10" xfId="47" applyFont="1" applyFill="1" applyBorder="1" applyAlignment="1">
      <alignment horizontal="center" vertical="center"/>
      <protection/>
    </xf>
    <xf numFmtId="0" fontId="5" fillId="34" borderId="10" xfId="47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4" fontId="6" fillId="0" borderId="23" xfId="64" applyNumberFormat="1" applyFont="1" applyBorder="1" applyAlignment="1">
      <alignment horizontal="center" vertical="center"/>
    </xf>
    <xf numFmtId="4" fontId="6" fillId="0" borderId="41" xfId="64" applyNumberFormat="1" applyFont="1" applyBorder="1" applyAlignment="1">
      <alignment horizontal="center" vertical="center"/>
    </xf>
    <xf numFmtId="4" fontId="6" fillId="0" borderId="42" xfId="64" applyNumberFormat="1" applyFont="1" applyBorder="1" applyAlignment="1">
      <alignment horizontal="center" vertical="center"/>
    </xf>
    <xf numFmtId="4" fontId="6" fillId="0" borderId="43" xfId="64" applyNumberFormat="1" applyFont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5" fillId="34" borderId="45" xfId="47" applyFont="1" applyFill="1" applyBorder="1" applyAlignment="1">
      <alignment horizontal="center" vertical="center"/>
      <protection/>
    </xf>
    <xf numFmtId="0" fontId="5" fillId="34" borderId="45" xfId="47" applyFont="1" applyFill="1" applyBorder="1" applyAlignment="1">
      <alignment horizontal="left" vertical="center" wrapText="1"/>
      <protection/>
    </xf>
    <xf numFmtId="0" fontId="5" fillId="34" borderId="47" xfId="47" applyFont="1" applyFill="1" applyBorder="1" applyAlignment="1">
      <alignment horizontal="left" vertical="center" wrapText="1"/>
      <protection/>
    </xf>
    <xf numFmtId="0" fontId="5" fillId="34" borderId="48" xfId="47" applyFont="1" applyFill="1" applyBorder="1" applyAlignment="1">
      <alignment horizontal="left" vertical="center" wrapText="1"/>
      <protection/>
    </xf>
    <xf numFmtId="0" fontId="5" fillId="34" borderId="46" xfId="0" applyFont="1" applyFill="1" applyBorder="1" applyAlignment="1">
      <alignment horizontal="center" vertical="center"/>
    </xf>
    <xf numFmtId="0" fontId="5" fillId="34" borderId="22" xfId="47" applyFont="1" applyFill="1" applyBorder="1" applyAlignment="1">
      <alignment horizontal="center" vertical="center"/>
      <protection/>
    </xf>
    <xf numFmtId="0" fontId="5" fillId="34" borderId="49" xfId="47" applyFont="1" applyFill="1" applyBorder="1" applyAlignment="1">
      <alignment horizontal="center" vertical="center"/>
      <protection/>
    </xf>
    <xf numFmtId="0" fontId="5" fillId="34" borderId="50" xfId="47" applyFont="1" applyFill="1" applyBorder="1" applyAlignment="1">
      <alignment horizontal="center" vertical="center"/>
      <protection/>
    </xf>
    <xf numFmtId="0" fontId="5" fillId="34" borderId="51" xfId="47" applyFont="1" applyFill="1" applyBorder="1" applyAlignment="1">
      <alignment horizontal="center" vertical="center"/>
      <protection/>
    </xf>
    <xf numFmtId="0" fontId="5" fillId="34" borderId="52" xfId="47" applyFont="1" applyFill="1" applyBorder="1" applyAlignment="1">
      <alignment horizontal="center" vertical="center"/>
      <protection/>
    </xf>
    <xf numFmtId="0" fontId="5" fillId="34" borderId="0" xfId="47" applyFont="1" applyFill="1" applyBorder="1" applyAlignment="1">
      <alignment horizontal="center" vertical="center"/>
      <protection/>
    </xf>
    <xf numFmtId="0" fontId="5" fillId="34" borderId="53" xfId="47" applyFont="1" applyFill="1" applyBorder="1" applyAlignment="1">
      <alignment horizontal="center" vertical="center"/>
      <protection/>
    </xf>
    <xf numFmtId="0" fontId="5" fillId="34" borderId="54" xfId="47" applyFont="1" applyFill="1" applyBorder="1" applyAlignment="1">
      <alignment horizontal="center" vertical="center"/>
      <protection/>
    </xf>
    <xf numFmtId="0" fontId="5" fillId="34" borderId="0" xfId="47" applyFont="1" applyFill="1" applyAlignment="1">
      <alignment horizontal="center" vertical="center"/>
      <protection/>
    </xf>
    <xf numFmtId="0" fontId="5" fillId="34" borderId="55" xfId="47" applyFont="1" applyFill="1" applyBorder="1" applyAlignment="1">
      <alignment horizontal="center" vertical="center"/>
      <protection/>
    </xf>
    <xf numFmtId="0" fontId="5" fillId="34" borderId="56" xfId="47" applyFont="1" applyFill="1" applyBorder="1" applyAlignment="1">
      <alignment horizontal="center" vertical="center"/>
      <protection/>
    </xf>
    <xf numFmtId="0" fontId="5" fillId="34" borderId="28" xfId="47" applyFont="1" applyFill="1" applyBorder="1" applyAlignment="1">
      <alignment horizontal="center" vertical="center"/>
      <protection/>
    </xf>
    <xf numFmtId="0" fontId="5" fillId="34" borderId="57" xfId="47" applyFont="1" applyFill="1" applyBorder="1" applyAlignment="1">
      <alignment horizontal="center" vertical="center"/>
      <protection/>
    </xf>
    <xf numFmtId="0" fontId="5" fillId="34" borderId="58" xfId="47" applyFont="1" applyFill="1" applyBorder="1" applyAlignment="1">
      <alignment horizontal="center" vertical="center"/>
      <protection/>
    </xf>
    <xf numFmtId="0" fontId="0" fillId="34" borderId="23" xfId="0" applyFont="1" applyFill="1" applyBorder="1" applyAlignment="1">
      <alignment horizontal="center" vertical="center"/>
    </xf>
    <xf numFmtId="0" fontId="5" fillId="34" borderId="23" xfId="47" applyFont="1" applyFill="1" applyBorder="1" applyAlignment="1">
      <alignment horizontal="center" vertical="center"/>
      <protection/>
    </xf>
    <xf numFmtId="0" fontId="5" fillId="34" borderId="23" xfId="47" applyFont="1" applyFill="1" applyBorder="1" applyAlignment="1">
      <alignment horizontal="left" vertical="center" wrapText="1"/>
      <protection/>
    </xf>
    <xf numFmtId="0" fontId="5" fillId="34" borderId="23" xfId="0" applyFont="1" applyFill="1" applyBorder="1" applyAlignment="1">
      <alignment horizontal="center" vertical="center"/>
    </xf>
    <xf numFmtId="0" fontId="5" fillId="34" borderId="59" xfId="47" applyFont="1" applyFill="1" applyBorder="1" applyAlignment="1">
      <alignment horizontal="center" vertical="center"/>
      <protection/>
    </xf>
    <xf numFmtId="0" fontId="5" fillId="34" borderId="60" xfId="47" applyFont="1" applyFill="1" applyBorder="1" applyAlignment="1">
      <alignment horizontal="center" vertical="center"/>
      <protection/>
    </xf>
    <xf numFmtId="0" fontId="5" fillId="34" borderId="61" xfId="47" applyFont="1" applyFill="1" applyBorder="1" applyAlignment="1">
      <alignment horizontal="center" vertical="center"/>
      <protection/>
    </xf>
    <xf numFmtId="0" fontId="5" fillId="34" borderId="62" xfId="47" applyFont="1" applyFill="1" applyBorder="1" applyAlignment="1">
      <alignment horizontal="center" vertical="center"/>
      <protection/>
    </xf>
    <xf numFmtId="0" fontId="0" fillId="0" borderId="23" xfId="47" applyFont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10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  <cellStyle name="Vírgula 2 3" xfId="64"/>
  </cellStyles>
  <dxfs count="19"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</xdr:row>
      <xdr:rowOff>171450</xdr:rowOff>
    </xdr:from>
    <xdr:to>
      <xdr:col>15</xdr:col>
      <xdr:colOff>323850</xdr:colOff>
      <xdr:row>5</xdr:row>
      <xdr:rowOff>180975</xdr:rowOff>
    </xdr:to>
    <xdr:sp fLocksText="0">
      <xdr:nvSpPr>
        <xdr:cNvPr id="1" name="LBL"/>
        <xdr:cNvSpPr txBox="1">
          <a:spLocks noChangeArrowheads="1"/>
        </xdr:cNvSpPr>
      </xdr:nvSpPr>
      <xdr:spPr>
        <a:xfrm>
          <a:off x="16402050" y="1076325"/>
          <a:ext cx="36576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2680" rIns="36360" bIns="2268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MEDIÇÃO Nº 4</a:t>
          </a:r>
        </a:p>
      </xdr:txBody>
    </xdr:sp>
    <xdr:clientData/>
  </xdr:twoCellAnchor>
  <xdr:twoCellAnchor>
    <xdr:from>
      <xdr:col>6</xdr:col>
      <xdr:colOff>762000</xdr:colOff>
      <xdr:row>7</xdr:row>
      <xdr:rowOff>38100</xdr:rowOff>
    </xdr:from>
    <xdr:to>
      <xdr:col>10</xdr:col>
      <xdr:colOff>190500</xdr:colOff>
      <xdr:row>10</xdr:row>
      <xdr:rowOff>171450</xdr:rowOff>
    </xdr:to>
    <xdr:sp>
      <xdr:nvSpPr>
        <xdr:cNvPr id="2" name="PORDB1"/>
        <xdr:cNvSpPr>
          <a:spLocks/>
        </xdr:cNvSpPr>
      </xdr:nvSpPr>
      <xdr:spPr>
        <a:xfrm>
          <a:off x="11763375" y="1400175"/>
          <a:ext cx="3619500" cy="9144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28575</xdr:rowOff>
    </xdr:from>
    <xdr:to>
      <xdr:col>12</xdr:col>
      <xdr:colOff>781050</xdr:colOff>
      <xdr:row>10</xdr:row>
      <xdr:rowOff>161925</xdr:rowOff>
    </xdr:to>
    <xdr:sp>
      <xdr:nvSpPr>
        <xdr:cNvPr id="3" name="PORDB1"/>
        <xdr:cNvSpPr>
          <a:spLocks/>
        </xdr:cNvSpPr>
      </xdr:nvSpPr>
      <xdr:spPr>
        <a:xfrm>
          <a:off x="15430500" y="1390650"/>
          <a:ext cx="2505075" cy="9144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7</xdr:row>
      <xdr:rowOff>28575</xdr:rowOff>
    </xdr:from>
    <xdr:to>
      <xdr:col>15</xdr:col>
      <xdr:colOff>600075</xdr:colOff>
      <xdr:row>10</xdr:row>
      <xdr:rowOff>161925</xdr:rowOff>
    </xdr:to>
    <xdr:sp>
      <xdr:nvSpPr>
        <xdr:cNvPr id="4" name="PORDB1"/>
        <xdr:cNvSpPr>
          <a:spLocks/>
        </xdr:cNvSpPr>
      </xdr:nvSpPr>
      <xdr:spPr>
        <a:xfrm>
          <a:off x="18268950" y="1390650"/>
          <a:ext cx="2066925" cy="9144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35</xdr:row>
      <xdr:rowOff>28575</xdr:rowOff>
    </xdr:from>
    <xdr:to>
      <xdr:col>11</xdr:col>
      <xdr:colOff>276225</xdr:colOff>
      <xdr:row>41</xdr:row>
      <xdr:rowOff>95250</xdr:rowOff>
    </xdr:to>
    <xdr:sp>
      <xdr:nvSpPr>
        <xdr:cNvPr id="5" name="PORDB1"/>
        <xdr:cNvSpPr>
          <a:spLocks/>
        </xdr:cNvSpPr>
      </xdr:nvSpPr>
      <xdr:spPr>
        <a:xfrm>
          <a:off x="12439650" y="8248650"/>
          <a:ext cx="3695700" cy="103822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200025</xdr:rowOff>
    </xdr:from>
    <xdr:to>
      <xdr:col>10</xdr:col>
      <xdr:colOff>123825</xdr:colOff>
      <xdr:row>35</xdr:row>
      <xdr:rowOff>142875</xdr:rowOff>
    </xdr:to>
    <xdr:sp fLocksText="0">
      <xdr:nvSpPr>
        <xdr:cNvPr id="6" name="PORD1"/>
        <xdr:cNvSpPr txBox="1">
          <a:spLocks noChangeArrowheads="1"/>
        </xdr:cNvSpPr>
      </xdr:nvSpPr>
      <xdr:spPr>
        <a:xfrm>
          <a:off x="12744450" y="8201025"/>
          <a:ext cx="2571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Física do Contrato</a:t>
          </a:r>
        </a:p>
      </xdr:txBody>
    </xdr:sp>
    <xdr:clientData/>
  </xdr:twoCellAnchor>
  <xdr:twoCellAnchor>
    <xdr:from>
      <xdr:col>11</xdr:col>
      <xdr:colOff>428625</xdr:colOff>
      <xdr:row>34</xdr:row>
      <xdr:rowOff>200025</xdr:rowOff>
    </xdr:from>
    <xdr:to>
      <xdr:col>15</xdr:col>
      <xdr:colOff>600075</xdr:colOff>
      <xdr:row>41</xdr:row>
      <xdr:rowOff>66675</xdr:rowOff>
    </xdr:to>
    <xdr:sp>
      <xdr:nvSpPr>
        <xdr:cNvPr id="7" name="PORDB1"/>
        <xdr:cNvSpPr>
          <a:spLocks/>
        </xdr:cNvSpPr>
      </xdr:nvSpPr>
      <xdr:spPr>
        <a:xfrm>
          <a:off x="16287750" y="8201025"/>
          <a:ext cx="4048125" cy="10572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666750</xdr:colOff>
      <xdr:row>34</xdr:row>
      <xdr:rowOff>142875</xdr:rowOff>
    </xdr:from>
    <xdr:to>
      <xdr:col>14</xdr:col>
      <xdr:colOff>714375</xdr:colOff>
      <xdr:row>35</xdr:row>
      <xdr:rowOff>152400</xdr:rowOff>
    </xdr:to>
    <xdr:sp fLocksText="0">
      <xdr:nvSpPr>
        <xdr:cNvPr id="8" name="PORD1"/>
        <xdr:cNvSpPr txBox="1">
          <a:spLocks noChangeArrowheads="1"/>
        </xdr:cNvSpPr>
      </xdr:nvSpPr>
      <xdr:spPr>
        <a:xfrm>
          <a:off x="16525875" y="8143875"/>
          <a:ext cx="3076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Financeira do Contrato</a:t>
          </a:r>
        </a:p>
      </xdr:txBody>
    </xdr:sp>
    <xdr:clientData/>
  </xdr:twoCellAnchor>
  <xdr:twoCellAnchor>
    <xdr:from>
      <xdr:col>0</xdr:col>
      <xdr:colOff>485775</xdr:colOff>
      <xdr:row>34</xdr:row>
      <xdr:rowOff>123825</xdr:rowOff>
    </xdr:from>
    <xdr:to>
      <xdr:col>7</xdr:col>
      <xdr:colOff>9525</xdr:colOff>
      <xdr:row>36</xdr:row>
      <xdr:rowOff>19050</xdr:rowOff>
    </xdr:to>
    <xdr:sp>
      <xdr:nvSpPr>
        <xdr:cNvPr id="9" name="PORDB1"/>
        <xdr:cNvSpPr>
          <a:spLocks/>
        </xdr:cNvSpPr>
      </xdr:nvSpPr>
      <xdr:spPr>
        <a:xfrm>
          <a:off x="485775" y="8124825"/>
          <a:ext cx="11753850" cy="27622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34</xdr:row>
      <xdr:rowOff>142875</xdr:rowOff>
    </xdr:from>
    <xdr:to>
      <xdr:col>2</xdr:col>
      <xdr:colOff>1133475</xdr:colOff>
      <xdr:row>35</xdr:row>
      <xdr:rowOff>152400</xdr:rowOff>
    </xdr:to>
    <xdr:sp fLocksText="0">
      <xdr:nvSpPr>
        <xdr:cNvPr id="10" name="PORD1"/>
        <xdr:cNvSpPr txBox="1">
          <a:spLocks noChangeArrowheads="1"/>
        </xdr:cNvSpPr>
      </xdr:nvSpPr>
      <xdr:spPr>
        <a:xfrm>
          <a:off x="1400175" y="8143875"/>
          <a:ext cx="1333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do Contrato</a:t>
          </a:r>
        </a:p>
      </xdr:txBody>
    </xdr:sp>
    <xdr:clientData/>
  </xdr:twoCellAnchor>
  <xdr:twoCellAnchor>
    <xdr:from>
      <xdr:col>0</xdr:col>
      <xdr:colOff>447675</xdr:colOff>
      <xdr:row>37</xdr:row>
      <xdr:rowOff>47625</xdr:rowOff>
    </xdr:from>
    <xdr:to>
      <xdr:col>6</xdr:col>
      <xdr:colOff>981075</xdr:colOff>
      <xdr:row>42</xdr:row>
      <xdr:rowOff>9525</xdr:rowOff>
    </xdr:to>
    <xdr:sp>
      <xdr:nvSpPr>
        <xdr:cNvPr id="11" name="PORDB1"/>
        <xdr:cNvSpPr>
          <a:spLocks/>
        </xdr:cNvSpPr>
      </xdr:nvSpPr>
      <xdr:spPr>
        <a:xfrm>
          <a:off x="447675" y="8591550"/>
          <a:ext cx="11534775" cy="7048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6</xdr:col>
      <xdr:colOff>714375</xdr:colOff>
      <xdr:row>10</xdr:row>
      <xdr:rowOff>161925</xdr:rowOff>
    </xdr:to>
    <xdr:sp>
      <xdr:nvSpPr>
        <xdr:cNvPr id="12" name="PORDB1"/>
        <xdr:cNvSpPr>
          <a:spLocks/>
        </xdr:cNvSpPr>
      </xdr:nvSpPr>
      <xdr:spPr>
        <a:xfrm>
          <a:off x="0" y="1390650"/>
          <a:ext cx="11715750" cy="9144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1466850</xdr:colOff>
      <xdr:row>40</xdr:row>
      <xdr:rowOff>0</xdr:rowOff>
    </xdr:from>
    <xdr:to>
      <xdr:col>2</xdr:col>
      <xdr:colOff>2457450</xdr:colOff>
      <xdr:row>41</xdr:row>
      <xdr:rowOff>85725</xdr:rowOff>
    </xdr:to>
    <xdr:sp fLocksText="0">
      <xdr:nvSpPr>
        <xdr:cNvPr id="13" name="PORD1"/>
        <xdr:cNvSpPr txBox="1">
          <a:spLocks noChangeArrowheads="1"/>
        </xdr:cNvSpPr>
      </xdr:nvSpPr>
      <xdr:spPr>
        <a:xfrm>
          <a:off x="3067050" y="9029700"/>
          <a:ext cx="9810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Diogo Wagner
</a:t>
          </a:r>
          <a:r>
            <a:rPr lang="en-US" cap="none" sz="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Fiscal do contrato</a:t>
          </a:r>
        </a:p>
      </xdr:txBody>
    </xdr:sp>
    <xdr:clientData/>
  </xdr:twoCellAnchor>
  <xdr:twoCellAnchor>
    <xdr:from>
      <xdr:col>2</xdr:col>
      <xdr:colOff>57150</xdr:colOff>
      <xdr:row>39</xdr:row>
      <xdr:rowOff>142875</xdr:rowOff>
    </xdr:from>
    <xdr:to>
      <xdr:col>2</xdr:col>
      <xdr:colOff>1276350</xdr:colOff>
      <xdr:row>41</xdr:row>
      <xdr:rowOff>76200</xdr:rowOff>
    </xdr:to>
    <xdr:sp fLocksText="0">
      <xdr:nvSpPr>
        <xdr:cNvPr id="14" name="PORD1"/>
        <xdr:cNvSpPr txBox="1">
          <a:spLocks noChangeArrowheads="1"/>
        </xdr:cNvSpPr>
      </xdr:nvSpPr>
      <xdr:spPr>
        <a:xfrm>
          <a:off x="1657350" y="9010650"/>
          <a:ext cx="1219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Miguel Qualhano
</a:t>
          </a:r>
          <a:r>
            <a:rPr lang="en-US" cap="none" sz="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Secretário  Municipal de Obras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923925</xdr:colOff>
      <xdr:row>2</xdr:row>
      <xdr:rowOff>190500</xdr:rowOff>
    </xdr:to>
    <xdr:pic>
      <xdr:nvPicPr>
        <xdr:cNvPr id="1" name="Imagem 16" descr="C:\Users\Walter\Deskto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923925</xdr:colOff>
      <xdr:row>2</xdr:row>
      <xdr:rowOff>190500</xdr:rowOff>
    </xdr:to>
    <xdr:pic>
      <xdr:nvPicPr>
        <xdr:cNvPr id="1" name="Imagem 16" descr="C:\Users\Walter\Deskto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45"/>
  <sheetViews>
    <sheetView showZeros="0" view="pageBreakPreview" zoomScale="70" zoomScaleNormal="111" zoomScaleSheetLayoutView="70" zoomScalePageLayoutView="0" workbookViewId="0" topLeftCell="C19">
      <selection activeCell="L33" sqref="L33"/>
    </sheetView>
  </sheetViews>
  <sheetFormatPr defaultColWidth="9.8515625" defaultRowHeight="12.75"/>
  <cols>
    <col min="1" max="1" width="13.00390625" style="142" bestFit="1" customWidth="1"/>
    <col min="2" max="2" width="11.00390625" style="114" bestFit="1" customWidth="1"/>
    <col min="3" max="3" width="112.8515625" style="115" bestFit="1" customWidth="1"/>
    <col min="4" max="4" width="6.7109375" style="116" bestFit="1" customWidth="1"/>
    <col min="5" max="5" width="10.00390625" style="66" bestFit="1" customWidth="1"/>
    <col min="6" max="6" width="11.421875" style="66" bestFit="1" customWidth="1"/>
    <col min="7" max="7" width="18.421875" style="66" bestFit="1" customWidth="1"/>
    <col min="8" max="8" width="10.00390625" style="66" bestFit="1" customWidth="1"/>
    <col min="9" max="9" width="21.7109375" style="66" bestFit="1" customWidth="1"/>
    <col min="10" max="10" width="12.7109375" style="117" bestFit="1" customWidth="1"/>
    <col min="11" max="11" width="10.00390625" style="66" bestFit="1" customWidth="1"/>
    <col min="12" max="12" width="19.421875" style="66" bestFit="1" customWidth="1"/>
    <col min="13" max="13" width="16.00390625" style="117" bestFit="1" customWidth="1"/>
    <col min="14" max="14" width="10.00390625" style="66" bestFit="1" customWidth="1"/>
    <col min="15" max="15" width="12.7109375" style="66" bestFit="1" customWidth="1"/>
    <col min="16" max="16" width="9.00390625" style="143" bestFit="1" customWidth="1"/>
    <col min="17" max="17" width="14.57421875" style="1" customWidth="1"/>
    <col min="18" max="18" width="24.421875" style="1" customWidth="1"/>
    <col min="19" max="16384" width="9.8515625" style="1" customWidth="1"/>
  </cols>
  <sheetData>
    <row r="1" spans="1:16" s="2" customFormat="1" ht="15">
      <c r="A1" s="123"/>
      <c r="B1" s="124"/>
      <c r="C1" s="125"/>
      <c r="D1" s="125"/>
      <c r="E1" s="125"/>
      <c r="F1" s="125"/>
      <c r="G1" s="125"/>
      <c r="H1" s="124"/>
      <c r="I1" s="125"/>
      <c r="J1" s="125"/>
      <c r="K1" s="124"/>
      <c r="L1" s="124"/>
      <c r="M1" s="124"/>
      <c r="N1" s="124"/>
      <c r="O1" s="124"/>
      <c r="P1" s="126"/>
    </row>
    <row r="2" spans="1:18" s="2" customFormat="1" ht="15.75">
      <c r="A2" s="127"/>
      <c r="B2" s="54"/>
      <c r="C2" s="55"/>
      <c r="D2" s="55"/>
      <c r="E2" s="55"/>
      <c r="F2" s="55"/>
      <c r="G2" s="55"/>
      <c r="H2" s="54"/>
      <c r="I2" s="56"/>
      <c r="J2" s="55"/>
      <c r="K2" s="54"/>
      <c r="L2" s="54"/>
      <c r="M2" s="54"/>
      <c r="N2" s="54"/>
      <c r="O2" s="54"/>
      <c r="P2" s="128"/>
      <c r="R2" s="3">
        <f>5494697.53/11600327.48</f>
        <v>0.4736674494296259</v>
      </c>
    </row>
    <row r="3" spans="1:16" s="2" customFormat="1" ht="22.5" customHeight="1">
      <c r="A3" s="127"/>
      <c r="B3" s="54"/>
      <c r="C3" s="157" t="s">
        <v>0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54"/>
      <c r="O3" s="54"/>
      <c r="P3" s="128"/>
    </row>
    <row r="4" spans="1:16" s="2" customFormat="1" ht="18" customHeight="1">
      <c r="A4" s="127"/>
      <c r="B4" s="54"/>
      <c r="C4" s="55"/>
      <c r="D4" s="158" t="s">
        <v>1</v>
      </c>
      <c r="E4" s="158"/>
      <c r="F4" s="158"/>
      <c r="G4" s="158"/>
      <c r="H4" s="158"/>
      <c r="I4" s="158"/>
      <c r="J4" s="55"/>
      <c r="K4" s="54"/>
      <c r="L4" s="54"/>
      <c r="M4" s="54"/>
      <c r="N4" s="54"/>
      <c r="O4" s="54"/>
      <c r="P4" s="128"/>
    </row>
    <row r="5" spans="1:16" s="2" customFormat="1" ht="16.5" customHeight="1">
      <c r="A5" s="127"/>
      <c r="B5" s="54"/>
      <c r="C5" s="55"/>
      <c r="D5" s="157" t="s">
        <v>2</v>
      </c>
      <c r="E5" s="157"/>
      <c r="F5" s="157"/>
      <c r="G5" s="157"/>
      <c r="H5" s="157"/>
      <c r="I5" s="157"/>
      <c r="J5" s="55"/>
      <c r="K5" s="54"/>
      <c r="L5" s="54"/>
      <c r="M5" s="54"/>
      <c r="N5" s="54"/>
      <c r="O5" s="58"/>
      <c r="P5" s="129"/>
    </row>
    <row r="6" spans="1:16" s="2" customFormat="1" ht="15.75" thickBot="1">
      <c r="A6" s="127"/>
      <c r="B6" s="54"/>
      <c r="C6" s="55"/>
      <c r="D6" s="59"/>
      <c r="E6" s="57"/>
      <c r="F6" s="55"/>
      <c r="G6" s="59"/>
      <c r="H6" s="54"/>
      <c r="I6" s="55"/>
      <c r="J6" s="55"/>
      <c r="K6" s="54"/>
      <c r="L6" s="54"/>
      <c r="M6" s="54"/>
      <c r="N6" s="54"/>
      <c r="O6" s="54"/>
      <c r="P6" s="128"/>
    </row>
    <row r="7" spans="1:16" s="2" customFormat="1" ht="3.75" customHeight="1" thickTop="1">
      <c r="A7" s="130"/>
      <c r="B7" s="60"/>
      <c r="C7" s="61"/>
      <c r="D7" s="61"/>
      <c r="E7" s="61"/>
      <c r="F7" s="61"/>
      <c r="G7" s="61"/>
      <c r="H7" s="60"/>
      <c r="I7" s="61"/>
      <c r="J7" s="61"/>
      <c r="K7" s="60"/>
      <c r="L7" s="61"/>
      <c r="M7" s="61"/>
      <c r="N7" s="61"/>
      <c r="O7" s="61"/>
      <c r="P7" s="131"/>
    </row>
    <row r="8" spans="1:16" s="2" customFormat="1" ht="8.25" customHeight="1">
      <c r="A8" s="127"/>
      <c r="B8" s="54"/>
      <c r="C8" s="55"/>
      <c r="D8" s="55"/>
      <c r="E8" s="55"/>
      <c r="F8" s="55"/>
      <c r="G8" s="55"/>
      <c r="H8" s="54"/>
      <c r="I8" s="55"/>
      <c r="J8" s="55"/>
      <c r="K8" s="54"/>
      <c r="L8" s="54"/>
      <c r="M8" s="54"/>
      <c r="N8" s="54"/>
      <c r="O8" s="54"/>
      <c r="P8" s="128"/>
    </row>
    <row r="9" spans="1:16" s="2" customFormat="1" ht="39.75" customHeight="1">
      <c r="A9" s="127" t="s">
        <v>3</v>
      </c>
      <c r="B9" s="54"/>
      <c r="C9" s="159" t="s">
        <v>4</v>
      </c>
      <c r="D9" s="159"/>
      <c r="E9" s="159"/>
      <c r="F9" s="159"/>
      <c r="G9" s="62"/>
      <c r="H9" s="63"/>
      <c r="I9" s="64" t="s">
        <v>5</v>
      </c>
      <c r="J9" s="65" t="s">
        <v>6</v>
      </c>
      <c r="K9" s="66"/>
      <c r="L9" s="64" t="s">
        <v>7</v>
      </c>
      <c r="M9" s="67">
        <v>43453</v>
      </c>
      <c r="N9" s="64"/>
      <c r="O9" s="68"/>
      <c r="P9" s="132"/>
    </row>
    <row r="10" spans="1:16" s="2" customFormat="1" ht="13.5" customHeight="1">
      <c r="A10" s="127" t="s">
        <v>8</v>
      </c>
      <c r="B10" s="54"/>
      <c r="C10" s="69" t="s">
        <v>9</v>
      </c>
      <c r="D10" s="69"/>
      <c r="E10" s="70"/>
      <c r="F10" s="70"/>
      <c r="G10" s="71"/>
      <c r="H10" s="63"/>
      <c r="I10" s="64" t="s">
        <v>10</v>
      </c>
      <c r="J10" s="72">
        <v>43427</v>
      </c>
      <c r="K10" s="73"/>
      <c r="L10" s="55"/>
      <c r="M10" s="74"/>
      <c r="N10" s="149" t="s">
        <v>86</v>
      </c>
      <c r="O10" s="149"/>
      <c r="P10" s="150"/>
    </row>
    <row r="11" spans="1:16" s="2" customFormat="1" ht="13.5" customHeight="1">
      <c r="A11" s="127" t="s">
        <v>11</v>
      </c>
      <c r="B11" s="54"/>
      <c r="C11" s="69" t="s">
        <v>12</v>
      </c>
      <c r="D11" s="69"/>
      <c r="E11" s="70"/>
      <c r="F11" s="70"/>
      <c r="G11" s="71"/>
      <c r="H11" s="63"/>
      <c r="I11" s="64" t="s">
        <v>13</v>
      </c>
      <c r="J11" s="75" t="s">
        <v>14</v>
      </c>
      <c r="K11" s="66"/>
      <c r="L11" s="64" t="s">
        <v>15</v>
      </c>
      <c r="M11" s="67">
        <v>43585</v>
      </c>
      <c r="N11" s="64"/>
      <c r="O11" s="68"/>
      <c r="P11" s="132"/>
    </row>
    <row r="12" spans="1:16" s="2" customFormat="1" ht="15" customHeight="1">
      <c r="A12" s="127"/>
      <c r="B12" s="54"/>
      <c r="C12" s="55"/>
      <c r="D12" s="55"/>
      <c r="E12" s="55"/>
      <c r="F12" s="55"/>
      <c r="G12" s="55"/>
      <c r="H12" s="54"/>
      <c r="I12" s="55"/>
      <c r="J12" s="55"/>
      <c r="K12" s="54"/>
      <c r="L12" s="54"/>
      <c r="M12" s="54"/>
      <c r="N12" s="54"/>
      <c r="O12" s="54"/>
      <c r="P12" s="128"/>
    </row>
    <row r="13" spans="1:16" ht="15" customHeight="1">
      <c r="A13" s="155" t="s">
        <v>16</v>
      </c>
      <c r="B13" s="153" t="s">
        <v>17</v>
      </c>
      <c r="C13" s="153" t="s">
        <v>18</v>
      </c>
      <c r="D13" s="153" t="s">
        <v>19</v>
      </c>
      <c r="E13" s="154" t="s">
        <v>20</v>
      </c>
      <c r="F13" s="154" t="s">
        <v>21</v>
      </c>
      <c r="G13" s="154" t="s">
        <v>22</v>
      </c>
      <c r="H13" s="151" t="s">
        <v>23</v>
      </c>
      <c r="I13" s="151"/>
      <c r="J13" s="151"/>
      <c r="K13" s="162" t="s">
        <v>85</v>
      </c>
      <c r="L13" s="162"/>
      <c r="M13" s="162"/>
      <c r="N13" s="151" t="s">
        <v>24</v>
      </c>
      <c r="O13" s="151"/>
      <c r="P13" s="152"/>
    </row>
    <row r="14" spans="1:16" ht="15.75">
      <c r="A14" s="155"/>
      <c r="B14" s="153"/>
      <c r="C14" s="153"/>
      <c r="D14" s="153"/>
      <c r="E14" s="154"/>
      <c r="F14" s="154"/>
      <c r="G14" s="154"/>
      <c r="H14" s="76" t="s">
        <v>20</v>
      </c>
      <c r="I14" s="76" t="s">
        <v>25</v>
      </c>
      <c r="J14" s="77" t="s">
        <v>26</v>
      </c>
      <c r="K14" s="78" t="s">
        <v>20</v>
      </c>
      <c r="L14" s="78" t="s">
        <v>25</v>
      </c>
      <c r="M14" s="79" t="s">
        <v>26</v>
      </c>
      <c r="N14" s="76" t="s">
        <v>20</v>
      </c>
      <c r="O14" s="76" t="s">
        <v>25</v>
      </c>
      <c r="P14" s="133" t="s">
        <v>26</v>
      </c>
    </row>
    <row r="15" spans="1:16" ht="15.75">
      <c r="A15" s="134">
        <v>1</v>
      </c>
      <c r="B15" s="80" t="s">
        <v>27</v>
      </c>
      <c r="C15" s="81" t="s">
        <v>28</v>
      </c>
      <c r="D15" s="82" t="s">
        <v>29</v>
      </c>
      <c r="E15" s="83">
        <v>15</v>
      </c>
      <c r="F15" s="84">
        <v>7613.3</v>
      </c>
      <c r="G15" s="85">
        <v>114199.57</v>
      </c>
      <c r="H15" s="86">
        <v>2</v>
      </c>
      <c r="I15" s="87">
        <f>H15*F15</f>
        <v>15226.6</v>
      </c>
      <c r="J15" s="88">
        <f>IF(H15&gt;0,I15/(E15*F15),H15)</f>
        <v>0.13333333333333333</v>
      </c>
      <c r="K15" s="89">
        <v>0</v>
      </c>
      <c r="L15" s="89">
        <f aca="true" t="shared" si="0" ref="L15:L32">K15*F15</f>
        <v>0</v>
      </c>
      <c r="M15" s="90">
        <f aca="true" t="shared" si="1" ref="M15:M32">IF(K15&gt;0,L15/(E15*F15),K15)</f>
        <v>0</v>
      </c>
      <c r="N15" s="86">
        <f>K15+H15</f>
        <v>2</v>
      </c>
      <c r="O15" s="86">
        <f aca="true" t="shared" si="2" ref="O15:O32">L15+I15</f>
        <v>15226.6</v>
      </c>
      <c r="P15" s="135">
        <f aca="true" t="shared" si="3" ref="P15:P32">IF(N15&gt;0,O15/(E15*F15),N15)</f>
        <v>0.13333333333333333</v>
      </c>
    </row>
    <row r="16" spans="1:18" s="5" customFormat="1" ht="15.75">
      <c r="A16" s="134">
        <v>2</v>
      </c>
      <c r="B16" s="80" t="s">
        <v>30</v>
      </c>
      <c r="C16" s="81" t="s">
        <v>31</v>
      </c>
      <c r="D16" s="82" t="s">
        <v>29</v>
      </c>
      <c r="E16" s="83">
        <v>142</v>
      </c>
      <c r="F16" s="91">
        <v>5826.53</v>
      </c>
      <c r="G16" s="85">
        <v>827367.24</v>
      </c>
      <c r="H16" s="86">
        <f>1+5</f>
        <v>6</v>
      </c>
      <c r="I16" s="87">
        <f>H16*F16</f>
        <v>34959.18</v>
      </c>
      <c r="J16" s="88">
        <f>IF(H16&gt;0,I16/(E16*F16),H16)</f>
        <v>0.04225352112676056</v>
      </c>
      <c r="K16" s="89">
        <f>'ITEF 02'!C21</f>
        <v>3</v>
      </c>
      <c r="L16" s="89">
        <f t="shared" si="0"/>
        <v>17479.59</v>
      </c>
      <c r="M16" s="90">
        <f t="shared" si="1"/>
        <v>0.02112676056338028</v>
      </c>
      <c r="N16" s="86">
        <f>K16+H16</f>
        <v>9</v>
      </c>
      <c r="O16" s="86">
        <f t="shared" si="2"/>
        <v>52438.770000000004</v>
      </c>
      <c r="P16" s="135">
        <f t="shared" si="3"/>
        <v>0.06338028169014084</v>
      </c>
      <c r="R16" s="1"/>
    </row>
    <row r="17" spans="1:18" s="5" customFormat="1" ht="31.5">
      <c r="A17" s="134">
        <v>3</v>
      </c>
      <c r="B17" s="80" t="s">
        <v>32</v>
      </c>
      <c r="C17" s="92" t="s">
        <v>33</v>
      </c>
      <c r="D17" s="82" t="s">
        <v>29</v>
      </c>
      <c r="E17" s="83">
        <v>20</v>
      </c>
      <c r="F17" s="91">
        <v>4242.18</v>
      </c>
      <c r="G17" s="85">
        <v>84843.67</v>
      </c>
      <c r="H17" s="86"/>
      <c r="I17" s="93"/>
      <c r="J17" s="88">
        <f>IF(H17&gt;0,I17/(E17*F17),H17)</f>
        <v>0</v>
      </c>
      <c r="K17" s="89"/>
      <c r="L17" s="89">
        <f t="shared" si="0"/>
        <v>0</v>
      </c>
      <c r="M17" s="90">
        <f t="shared" si="1"/>
        <v>0</v>
      </c>
      <c r="N17" s="86">
        <f aca="true" t="shared" si="4" ref="N17:N32">K17+H17</f>
        <v>0</v>
      </c>
      <c r="O17" s="86">
        <f t="shared" si="2"/>
        <v>0</v>
      </c>
      <c r="P17" s="135">
        <f t="shared" si="3"/>
        <v>0</v>
      </c>
      <c r="R17" s="1"/>
    </row>
    <row r="18" spans="1:18" s="5" customFormat="1" ht="15.75">
      <c r="A18" s="134">
        <v>4</v>
      </c>
      <c r="B18" s="80" t="s">
        <v>34</v>
      </c>
      <c r="C18" s="92" t="s">
        <v>35</v>
      </c>
      <c r="D18" s="82" t="s">
        <v>29</v>
      </c>
      <c r="E18" s="83">
        <v>142</v>
      </c>
      <c r="F18" s="91">
        <v>4121.17</v>
      </c>
      <c r="G18" s="85">
        <v>585206.33</v>
      </c>
      <c r="H18" s="86">
        <f>5+3</f>
        <v>8</v>
      </c>
      <c r="I18" s="87">
        <f>H18*F18</f>
        <v>32969.36</v>
      </c>
      <c r="J18" s="88">
        <f>IF(H18&gt;0,I18/(E18*F18),H18)</f>
        <v>0.056338028169014086</v>
      </c>
      <c r="K18" s="89">
        <f>ITPF_01!C21</f>
        <v>3</v>
      </c>
      <c r="L18" s="89">
        <f t="shared" si="0"/>
        <v>12363.51</v>
      </c>
      <c r="M18" s="90">
        <f t="shared" si="1"/>
        <v>0.02112676056338028</v>
      </c>
      <c r="N18" s="86">
        <f>K18+H18</f>
        <v>11</v>
      </c>
      <c r="O18" s="86">
        <f t="shared" si="2"/>
        <v>45332.87</v>
      </c>
      <c r="P18" s="135">
        <f t="shared" si="3"/>
        <v>0.07746478873239437</v>
      </c>
      <c r="R18" s="1"/>
    </row>
    <row r="19" spans="1:18" s="5" customFormat="1" ht="31.5">
      <c r="A19" s="134">
        <v>5</v>
      </c>
      <c r="B19" s="80" t="s">
        <v>36</v>
      </c>
      <c r="C19" s="92" t="s">
        <v>37</v>
      </c>
      <c r="D19" s="82" t="s">
        <v>29</v>
      </c>
      <c r="E19" s="83">
        <v>142</v>
      </c>
      <c r="F19" s="91">
        <v>6454.99</v>
      </c>
      <c r="G19" s="85">
        <v>916608.59</v>
      </c>
      <c r="H19" s="86">
        <f>2+5</f>
        <v>7</v>
      </c>
      <c r="I19" s="87">
        <f>H19*F19</f>
        <v>45184.93</v>
      </c>
      <c r="J19" s="88">
        <f>IF(H19&gt;0,I19/(E19*F19),H19)</f>
        <v>0.04929577464788733</v>
      </c>
      <c r="K19" s="89">
        <f>ITOP_02!C21</f>
        <v>3</v>
      </c>
      <c r="L19" s="89">
        <f t="shared" si="0"/>
        <v>19364.97</v>
      </c>
      <c r="M19" s="90">
        <f t="shared" si="1"/>
        <v>0.021126760563380285</v>
      </c>
      <c r="N19" s="86">
        <f>K19+H19</f>
        <v>10</v>
      </c>
      <c r="O19" s="86">
        <f t="shared" si="2"/>
        <v>64549.9</v>
      </c>
      <c r="P19" s="135">
        <f t="shared" si="3"/>
        <v>0.07042253521126761</v>
      </c>
      <c r="R19" s="1"/>
    </row>
    <row r="20" spans="1:18" s="5" customFormat="1" ht="31.5">
      <c r="A20" s="134">
        <v>6</v>
      </c>
      <c r="B20" s="80" t="s">
        <v>38</v>
      </c>
      <c r="C20" s="92" t="s">
        <v>39</v>
      </c>
      <c r="D20" s="82" t="s">
        <v>29</v>
      </c>
      <c r="E20" s="83">
        <v>142</v>
      </c>
      <c r="F20" s="91">
        <v>6855.68</v>
      </c>
      <c r="G20" s="85">
        <v>973507.17</v>
      </c>
      <c r="H20" s="86">
        <f>4+3</f>
        <v>7</v>
      </c>
      <c r="I20" s="87">
        <f>H20*F20</f>
        <v>47989.76</v>
      </c>
      <c r="J20" s="88">
        <f aca="true" t="shared" si="5" ref="J20:J30">IF(H20&gt;0,I20/(E20*F20),H20)</f>
        <v>0.04929577464788732</v>
      </c>
      <c r="K20" s="89">
        <f>ITAM_01!C21</f>
        <v>3</v>
      </c>
      <c r="L20" s="89">
        <f t="shared" si="0"/>
        <v>20567.04</v>
      </c>
      <c r="M20" s="90">
        <f t="shared" si="1"/>
        <v>0.02112676056338028</v>
      </c>
      <c r="N20" s="86">
        <f>K20+H20</f>
        <v>10</v>
      </c>
      <c r="O20" s="86">
        <f t="shared" si="2"/>
        <v>68556.8</v>
      </c>
      <c r="P20" s="135">
        <f t="shared" si="3"/>
        <v>0.07042253521126761</v>
      </c>
      <c r="R20" s="1"/>
    </row>
    <row r="21" spans="1:18" s="5" customFormat="1" ht="15.75">
      <c r="A21" s="134">
        <v>7</v>
      </c>
      <c r="B21" s="80" t="s">
        <v>40</v>
      </c>
      <c r="C21" s="81" t="s">
        <v>41</v>
      </c>
      <c r="D21" s="82" t="s">
        <v>29</v>
      </c>
      <c r="E21" s="83">
        <v>142</v>
      </c>
      <c r="F21" s="91">
        <v>3090.26</v>
      </c>
      <c r="G21" s="85">
        <v>438817.32</v>
      </c>
      <c r="H21" s="86">
        <f>3+3</f>
        <v>6</v>
      </c>
      <c r="I21" s="87">
        <f>H21*F21</f>
        <v>18541.56</v>
      </c>
      <c r="J21" s="88">
        <f t="shared" si="5"/>
        <v>0.04225352112676056</v>
      </c>
      <c r="K21" s="89">
        <f>'IREG 01'!C21</f>
        <v>3</v>
      </c>
      <c r="L21" s="89">
        <f t="shared" si="0"/>
        <v>9270.78</v>
      </c>
      <c r="M21" s="90">
        <f t="shared" si="1"/>
        <v>0.02112676056338028</v>
      </c>
      <c r="N21" s="86">
        <f>K21+H21</f>
        <v>9</v>
      </c>
      <c r="O21" s="86">
        <f t="shared" si="2"/>
        <v>27812.340000000004</v>
      </c>
      <c r="P21" s="135">
        <f t="shared" si="3"/>
        <v>0.06338028169014084</v>
      </c>
      <c r="R21" s="1"/>
    </row>
    <row r="22" spans="1:18" s="5" customFormat="1" ht="15.75">
      <c r="A22" s="134">
        <v>8</v>
      </c>
      <c r="B22" s="80" t="s">
        <v>42</v>
      </c>
      <c r="C22" s="92" t="s">
        <v>43</v>
      </c>
      <c r="D22" s="82" t="s">
        <v>29</v>
      </c>
      <c r="E22" s="83">
        <v>142</v>
      </c>
      <c r="F22" s="91">
        <v>3654.03</v>
      </c>
      <c r="G22" s="85">
        <v>518872.43</v>
      </c>
      <c r="H22" s="86">
        <v>5</v>
      </c>
      <c r="I22" s="93"/>
      <c r="J22" s="88">
        <f t="shared" si="5"/>
        <v>0</v>
      </c>
      <c r="K22" s="89">
        <f>'CMED 01'!C21</f>
        <v>5</v>
      </c>
      <c r="L22" s="89">
        <f t="shared" si="0"/>
        <v>18270.15</v>
      </c>
      <c r="M22" s="90">
        <f t="shared" si="1"/>
        <v>0.035211267605633804</v>
      </c>
      <c r="N22" s="86">
        <f>K22+H22</f>
        <v>10</v>
      </c>
      <c r="O22" s="86">
        <f t="shared" si="2"/>
        <v>18270.15</v>
      </c>
      <c r="P22" s="135">
        <f t="shared" si="3"/>
        <v>0.035211267605633804</v>
      </c>
      <c r="R22" s="1"/>
    </row>
    <row r="23" spans="1:18" s="5" customFormat="1" ht="44.25" customHeight="1">
      <c r="A23" s="134">
        <v>9</v>
      </c>
      <c r="B23" s="94" t="s">
        <v>44</v>
      </c>
      <c r="C23" s="81" t="s">
        <v>45</v>
      </c>
      <c r="D23" s="82" t="s">
        <v>29</v>
      </c>
      <c r="E23" s="83">
        <v>15</v>
      </c>
      <c r="F23" s="91">
        <v>6676.45</v>
      </c>
      <c r="G23" s="85">
        <v>100146.8</v>
      </c>
      <c r="H23" s="86"/>
      <c r="I23" s="86">
        <f aca="true" t="shared" si="6" ref="I23:I31">H23*F23</f>
        <v>0</v>
      </c>
      <c r="J23" s="88">
        <f t="shared" si="5"/>
        <v>0</v>
      </c>
      <c r="K23" s="89"/>
      <c r="L23" s="89">
        <f t="shared" si="0"/>
        <v>0</v>
      </c>
      <c r="M23" s="90">
        <f t="shared" si="1"/>
        <v>0</v>
      </c>
      <c r="N23" s="86">
        <f t="shared" si="4"/>
        <v>0</v>
      </c>
      <c r="O23" s="86">
        <f t="shared" si="2"/>
        <v>0</v>
      </c>
      <c r="P23" s="135">
        <f t="shared" si="3"/>
        <v>0</v>
      </c>
      <c r="R23" s="6"/>
    </row>
    <row r="24" spans="1:18" s="5" customFormat="1" ht="15.75">
      <c r="A24" s="134">
        <v>10</v>
      </c>
      <c r="B24" s="94" t="s">
        <v>46</v>
      </c>
      <c r="C24" s="81" t="s">
        <v>47</v>
      </c>
      <c r="D24" s="82" t="s">
        <v>29</v>
      </c>
      <c r="E24" s="83">
        <v>15</v>
      </c>
      <c r="F24" s="91">
        <v>4320.43</v>
      </c>
      <c r="G24" s="85">
        <v>64806.5</v>
      </c>
      <c r="H24" s="86"/>
      <c r="I24" s="86">
        <f t="shared" si="6"/>
        <v>0</v>
      </c>
      <c r="J24" s="88">
        <f t="shared" si="5"/>
        <v>0</v>
      </c>
      <c r="K24" s="89"/>
      <c r="L24" s="89">
        <f t="shared" si="0"/>
        <v>0</v>
      </c>
      <c r="M24" s="90">
        <f t="shared" si="1"/>
        <v>0</v>
      </c>
      <c r="N24" s="86">
        <f t="shared" si="4"/>
        <v>0</v>
      </c>
      <c r="O24" s="86">
        <f t="shared" si="2"/>
        <v>0</v>
      </c>
      <c r="P24" s="135">
        <f t="shared" si="3"/>
        <v>0</v>
      </c>
      <c r="R24" s="1"/>
    </row>
    <row r="25" spans="1:18" s="5" customFormat="1" ht="15.75">
      <c r="A25" s="134">
        <v>11</v>
      </c>
      <c r="B25" s="94" t="s">
        <v>48</v>
      </c>
      <c r="C25" s="81" t="s">
        <v>49</v>
      </c>
      <c r="D25" s="82" t="s">
        <v>29</v>
      </c>
      <c r="E25" s="83">
        <v>15</v>
      </c>
      <c r="F25" s="91">
        <v>20455.31</v>
      </c>
      <c r="G25" s="85">
        <v>306829.58</v>
      </c>
      <c r="H25" s="86"/>
      <c r="I25" s="86">
        <f t="shared" si="6"/>
        <v>0</v>
      </c>
      <c r="J25" s="88">
        <f t="shared" si="5"/>
        <v>0</v>
      </c>
      <c r="K25" s="89"/>
      <c r="L25" s="89">
        <f t="shared" si="0"/>
        <v>0</v>
      </c>
      <c r="M25" s="90">
        <f t="shared" si="1"/>
        <v>0</v>
      </c>
      <c r="N25" s="86">
        <f t="shared" si="4"/>
        <v>0</v>
      </c>
      <c r="O25" s="86">
        <f t="shared" si="2"/>
        <v>0</v>
      </c>
      <c r="P25" s="135">
        <f t="shared" si="3"/>
        <v>0</v>
      </c>
      <c r="R25" s="1"/>
    </row>
    <row r="26" spans="1:18" s="5" customFormat="1" ht="15.75">
      <c r="A26" s="134">
        <v>12</v>
      </c>
      <c r="B26" s="94" t="s">
        <v>50</v>
      </c>
      <c r="C26" s="92" t="s">
        <v>51</v>
      </c>
      <c r="D26" s="82" t="s">
        <v>29</v>
      </c>
      <c r="E26" s="83">
        <v>15</v>
      </c>
      <c r="F26" s="91">
        <v>5609.7</v>
      </c>
      <c r="G26" s="85">
        <v>84145.47</v>
      </c>
      <c r="H26" s="86"/>
      <c r="I26" s="86">
        <f t="shared" si="6"/>
        <v>0</v>
      </c>
      <c r="J26" s="88">
        <f t="shared" si="5"/>
        <v>0</v>
      </c>
      <c r="K26" s="89"/>
      <c r="L26" s="89">
        <f t="shared" si="0"/>
        <v>0</v>
      </c>
      <c r="M26" s="90">
        <f t="shared" si="1"/>
        <v>0</v>
      </c>
      <c r="N26" s="86">
        <f t="shared" si="4"/>
        <v>0</v>
      </c>
      <c r="O26" s="86">
        <f t="shared" si="2"/>
        <v>0</v>
      </c>
      <c r="P26" s="135">
        <f t="shared" si="3"/>
        <v>0</v>
      </c>
      <c r="R26" s="1"/>
    </row>
    <row r="27" spans="1:18" s="5" customFormat="1" ht="15.75">
      <c r="A27" s="134">
        <v>13</v>
      </c>
      <c r="B27" s="94" t="s">
        <v>52</v>
      </c>
      <c r="C27" s="81" t="s">
        <v>53</v>
      </c>
      <c r="D27" s="82" t="s">
        <v>29</v>
      </c>
      <c r="E27" s="95">
        <v>15</v>
      </c>
      <c r="F27" s="91">
        <v>2873.09</v>
      </c>
      <c r="G27" s="85">
        <v>43096.32</v>
      </c>
      <c r="H27" s="86">
        <v>1</v>
      </c>
      <c r="I27" s="86">
        <f t="shared" si="6"/>
        <v>2873.09</v>
      </c>
      <c r="J27" s="88">
        <f t="shared" si="5"/>
        <v>0.06666666666666667</v>
      </c>
      <c r="K27" s="89"/>
      <c r="L27" s="89">
        <f t="shared" si="0"/>
        <v>0</v>
      </c>
      <c r="M27" s="90">
        <f t="shared" si="1"/>
        <v>0</v>
      </c>
      <c r="N27" s="86">
        <f>K27+H27</f>
        <v>1</v>
      </c>
      <c r="O27" s="86">
        <f t="shared" si="2"/>
        <v>2873.09</v>
      </c>
      <c r="P27" s="135">
        <f t="shared" si="3"/>
        <v>0.06666666666666667</v>
      </c>
      <c r="R27" s="1"/>
    </row>
    <row r="28" spans="1:19" s="5" customFormat="1" ht="15.75">
      <c r="A28" s="134">
        <v>14</v>
      </c>
      <c r="B28" s="94" t="s">
        <v>54</v>
      </c>
      <c r="C28" s="81" t="s">
        <v>55</v>
      </c>
      <c r="D28" s="82" t="s">
        <v>29</v>
      </c>
      <c r="E28" s="83">
        <v>15</v>
      </c>
      <c r="F28" s="91">
        <v>16784.17</v>
      </c>
      <c r="G28" s="85">
        <v>251762.61</v>
      </c>
      <c r="H28" s="86"/>
      <c r="I28" s="86">
        <f t="shared" si="6"/>
        <v>0</v>
      </c>
      <c r="J28" s="88">
        <f t="shared" si="5"/>
        <v>0</v>
      </c>
      <c r="K28" s="89"/>
      <c r="L28" s="89">
        <f t="shared" si="0"/>
        <v>0</v>
      </c>
      <c r="M28" s="90">
        <f t="shared" si="1"/>
        <v>0</v>
      </c>
      <c r="N28" s="86">
        <f t="shared" si="4"/>
        <v>0</v>
      </c>
      <c r="O28" s="86">
        <f t="shared" si="2"/>
        <v>0</v>
      </c>
      <c r="P28" s="135">
        <f t="shared" si="3"/>
        <v>0</v>
      </c>
      <c r="R28" s="1"/>
      <c r="S28" s="7">
        <f>R28*F28</f>
        <v>0</v>
      </c>
    </row>
    <row r="29" spans="1:19" s="5" customFormat="1" ht="15.75">
      <c r="A29" s="134">
        <v>15</v>
      </c>
      <c r="B29" s="94" t="s">
        <v>56</v>
      </c>
      <c r="C29" s="81" t="s">
        <v>57</v>
      </c>
      <c r="D29" s="82" t="s">
        <v>29</v>
      </c>
      <c r="E29" s="95">
        <v>15</v>
      </c>
      <c r="F29" s="91">
        <v>2058.7</v>
      </c>
      <c r="G29" s="85">
        <v>30880.55</v>
      </c>
      <c r="H29" s="86"/>
      <c r="I29" s="86">
        <f t="shared" si="6"/>
        <v>0</v>
      </c>
      <c r="J29" s="88">
        <f t="shared" si="5"/>
        <v>0</v>
      </c>
      <c r="K29" s="89"/>
      <c r="L29" s="89">
        <f t="shared" si="0"/>
        <v>0</v>
      </c>
      <c r="M29" s="90">
        <f t="shared" si="1"/>
        <v>0</v>
      </c>
      <c r="N29" s="86">
        <f t="shared" si="4"/>
        <v>0</v>
      </c>
      <c r="O29" s="86">
        <f t="shared" si="2"/>
        <v>0</v>
      </c>
      <c r="P29" s="135">
        <f t="shared" si="3"/>
        <v>0</v>
      </c>
      <c r="R29" s="1"/>
      <c r="S29" s="7">
        <f>R29*F29</f>
        <v>0</v>
      </c>
    </row>
    <row r="30" spans="1:19" s="4" customFormat="1" ht="30">
      <c r="A30" s="134">
        <v>16</v>
      </c>
      <c r="B30" s="94" t="s">
        <v>58</v>
      </c>
      <c r="C30" s="81" t="s">
        <v>59</v>
      </c>
      <c r="D30" s="82" t="s">
        <v>29</v>
      </c>
      <c r="E30" s="95">
        <v>12</v>
      </c>
      <c r="F30" s="91">
        <v>12800.61</v>
      </c>
      <c r="G30" s="85">
        <v>153607.38</v>
      </c>
      <c r="H30" s="86">
        <f>2+1</f>
        <v>3</v>
      </c>
      <c r="I30" s="93">
        <f t="shared" si="6"/>
        <v>38401.83</v>
      </c>
      <c r="J30" s="88">
        <f t="shared" si="5"/>
        <v>0.25</v>
      </c>
      <c r="K30" s="89">
        <f>CSPV_01!C21</f>
        <v>1</v>
      </c>
      <c r="L30" s="89">
        <f t="shared" si="0"/>
        <v>12800.61</v>
      </c>
      <c r="M30" s="90">
        <f t="shared" si="1"/>
        <v>0.08333333333333333</v>
      </c>
      <c r="N30" s="86">
        <f>K30+H30</f>
        <v>4</v>
      </c>
      <c r="O30" s="86">
        <f t="shared" si="2"/>
        <v>51202.44</v>
      </c>
      <c r="P30" s="135">
        <f t="shared" si="3"/>
        <v>0.3333333333333333</v>
      </c>
      <c r="R30" s="8"/>
      <c r="S30" s="7">
        <f>R30*F30</f>
        <v>0</v>
      </c>
    </row>
    <row r="31" spans="1:18" s="5" customFormat="1" ht="15.75">
      <c r="A31" s="136"/>
      <c r="B31" s="96"/>
      <c r="C31" s="97"/>
      <c r="D31" s="98"/>
      <c r="E31" s="99"/>
      <c r="F31" s="86"/>
      <c r="G31" s="100">
        <v>5494697.53</v>
      </c>
      <c r="H31" s="86"/>
      <c r="I31" s="86">
        <f t="shared" si="6"/>
        <v>0</v>
      </c>
      <c r="J31" s="101">
        <f>IF(H31&gt;0,I31/(E31*F31),H31)</f>
        <v>0</v>
      </c>
      <c r="K31" s="86"/>
      <c r="L31" s="86">
        <f t="shared" si="0"/>
        <v>0</v>
      </c>
      <c r="M31" s="101">
        <f t="shared" si="1"/>
        <v>0</v>
      </c>
      <c r="N31" s="86">
        <f t="shared" si="4"/>
        <v>0</v>
      </c>
      <c r="O31" s="86">
        <f t="shared" si="2"/>
        <v>0</v>
      </c>
      <c r="P31" s="135">
        <f t="shared" si="3"/>
        <v>0</v>
      </c>
      <c r="R31" s="1"/>
    </row>
    <row r="32" spans="1:18" s="5" customFormat="1" ht="15">
      <c r="A32" s="137"/>
      <c r="B32" s="102"/>
      <c r="C32" s="81"/>
      <c r="D32" s="103"/>
      <c r="E32" s="83"/>
      <c r="F32" s="104"/>
      <c r="G32" s="86">
        <f>E32*F32</f>
        <v>0</v>
      </c>
      <c r="H32" s="86"/>
      <c r="I32" s="86"/>
      <c r="J32" s="101"/>
      <c r="K32" s="86"/>
      <c r="L32" s="86">
        <f t="shared" si="0"/>
        <v>0</v>
      </c>
      <c r="M32" s="101">
        <f t="shared" si="1"/>
        <v>0</v>
      </c>
      <c r="N32" s="86">
        <f t="shared" si="4"/>
        <v>0</v>
      </c>
      <c r="O32" s="86">
        <f t="shared" si="2"/>
        <v>0</v>
      </c>
      <c r="P32" s="135">
        <f t="shared" si="3"/>
        <v>0</v>
      </c>
      <c r="R32" s="1"/>
    </row>
    <row r="33" spans="1:18" s="9" customFormat="1" ht="16.5" customHeight="1">
      <c r="A33" s="155" t="s">
        <v>25</v>
      </c>
      <c r="B33" s="153"/>
      <c r="C33" s="153"/>
      <c r="D33" s="160">
        <f>G31</f>
        <v>5494697.53</v>
      </c>
      <c r="E33" s="160"/>
      <c r="F33" s="160"/>
      <c r="G33" s="86"/>
      <c r="H33" s="86"/>
      <c r="I33" s="93">
        <f>SUM(I15:I31)</f>
        <v>236146.31</v>
      </c>
      <c r="J33" s="88">
        <f>I33/D33</f>
        <v>0.0429771263496646</v>
      </c>
      <c r="K33" s="86"/>
      <c r="L33" s="93">
        <f>SUM(L15:L30)</f>
        <v>110116.65000000001</v>
      </c>
      <c r="M33" s="88">
        <f>L33/D33</f>
        <v>0.02004052987426225</v>
      </c>
      <c r="N33" s="86"/>
      <c r="O33" s="93">
        <f>SUM(O15:O30)</f>
        <v>346262.9600000001</v>
      </c>
      <c r="P33" s="138">
        <f>O33/D33</f>
        <v>0.06301765622392687</v>
      </c>
      <c r="R33" s="1">
        <f>ROUND(E36*F36,2)</f>
        <v>0</v>
      </c>
    </row>
    <row r="34" spans="1:16" s="9" customFormat="1" ht="12.75" customHeight="1">
      <c r="A34" s="139"/>
      <c r="B34" s="105"/>
      <c r="C34" s="105"/>
      <c r="D34" s="106"/>
      <c r="E34" s="107"/>
      <c r="F34" s="107"/>
      <c r="G34" s="107"/>
      <c r="H34" s="108"/>
      <c r="I34" s="109"/>
      <c r="J34" s="110"/>
      <c r="K34" s="108"/>
      <c r="L34" s="109"/>
      <c r="M34" s="110"/>
      <c r="N34" s="108"/>
      <c r="O34" s="109"/>
      <c r="P34" s="140"/>
    </row>
    <row r="35" spans="1:16" s="9" customFormat="1" ht="17.25" customHeight="1">
      <c r="A35" s="139"/>
      <c r="B35" s="105"/>
      <c r="C35" s="105"/>
      <c r="D35" s="106"/>
      <c r="E35" s="107"/>
      <c r="F35" s="107"/>
      <c r="G35" s="107"/>
      <c r="H35" s="108"/>
      <c r="I35" s="109"/>
      <c r="J35" s="110"/>
      <c r="K35" s="108"/>
      <c r="L35" s="109"/>
      <c r="M35" s="110"/>
      <c r="N35" s="108"/>
      <c r="O35" s="109"/>
      <c r="P35" s="140"/>
    </row>
    <row r="36" spans="1:16" s="9" customFormat="1" ht="12.75" customHeight="1">
      <c r="A36" s="141"/>
      <c r="B36" s="111"/>
      <c r="C36" s="156">
        <f>D33</f>
        <v>5494697.53</v>
      </c>
      <c r="D36" s="156"/>
      <c r="E36" s="156"/>
      <c r="F36" s="108"/>
      <c r="G36" s="108"/>
      <c r="H36" s="108"/>
      <c r="I36" s="109"/>
      <c r="J36" s="110"/>
      <c r="K36" s="108"/>
      <c r="L36" s="109"/>
      <c r="M36" s="110"/>
      <c r="N36" s="108"/>
      <c r="O36" s="109"/>
      <c r="P36" s="140"/>
    </row>
    <row r="37" spans="1:19" s="9" customFormat="1" ht="12.75" customHeight="1">
      <c r="A37" s="139"/>
      <c r="B37" s="105"/>
      <c r="C37" s="105"/>
      <c r="D37" s="106"/>
      <c r="E37" s="107"/>
      <c r="F37" s="107"/>
      <c r="G37" s="107"/>
      <c r="H37" s="108"/>
      <c r="I37" s="109"/>
      <c r="J37" s="112"/>
      <c r="K37" s="112"/>
      <c r="L37" s="109"/>
      <c r="M37" s="110"/>
      <c r="N37" s="108"/>
      <c r="O37" s="109"/>
      <c r="P37" s="140"/>
      <c r="S37" s="53"/>
    </row>
    <row r="38" spans="1:18" s="9" customFormat="1" ht="12.75" customHeight="1">
      <c r="A38" s="139"/>
      <c r="B38" s="105"/>
      <c r="C38" s="105"/>
      <c r="D38" s="106"/>
      <c r="E38" s="112"/>
      <c r="F38" s="107"/>
      <c r="G38" s="112"/>
      <c r="H38" s="108"/>
      <c r="I38" s="108" t="str">
        <f>CONCATENATE("% DA ",K13)</f>
        <v>% DA 3ª MEDIÇÃO</v>
      </c>
      <c r="J38" s="110"/>
      <c r="K38" s="110">
        <f>M33</f>
        <v>0.02004052987426225</v>
      </c>
      <c r="L38" s="112"/>
      <c r="M38" s="108" t="str">
        <f>K13</f>
        <v>3ª MEDIÇÃO</v>
      </c>
      <c r="N38" s="163">
        <f>L33</f>
        <v>110116.65000000001</v>
      </c>
      <c r="O38" s="163"/>
      <c r="P38" s="140"/>
      <c r="R38" s="148">
        <v>134679.69</v>
      </c>
    </row>
    <row r="39" spans="1:16" s="9" customFormat="1" ht="12.75" customHeight="1">
      <c r="A39" s="139"/>
      <c r="B39" s="105"/>
      <c r="C39" s="105"/>
      <c r="D39" s="106"/>
      <c r="E39" s="108"/>
      <c r="F39" s="107"/>
      <c r="G39" s="108"/>
      <c r="H39" s="108"/>
      <c r="I39" s="112"/>
      <c r="J39" s="112"/>
      <c r="K39" s="112"/>
      <c r="L39" s="112"/>
      <c r="M39" s="108" t="s">
        <v>60</v>
      </c>
      <c r="N39" s="163">
        <f>O33</f>
        <v>346262.9600000001</v>
      </c>
      <c r="O39" s="163"/>
      <c r="P39" s="140"/>
    </row>
    <row r="40" spans="1:16" s="9" customFormat="1" ht="12.75" customHeight="1">
      <c r="A40" s="139"/>
      <c r="B40" s="105"/>
      <c r="C40" s="113"/>
      <c r="D40" s="106"/>
      <c r="E40" s="112"/>
      <c r="F40" s="107"/>
      <c r="G40" s="112"/>
      <c r="H40" s="108"/>
      <c r="I40" s="108" t="s">
        <v>61</v>
      </c>
      <c r="J40" s="110"/>
      <c r="K40" s="110">
        <f>P33</f>
        <v>0.06301765622392687</v>
      </c>
      <c r="L40" s="112"/>
      <c r="M40" s="108" t="s">
        <v>62</v>
      </c>
      <c r="N40" s="161">
        <f>C36-N39</f>
        <v>5148434.57</v>
      </c>
      <c r="O40" s="161"/>
      <c r="P40" s="140"/>
    </row>
    <row r="42" ht="7.5" customHeight="1"/>
    <row r="43" ht="12.75" customHeight="1"/>
    <row r="44" spans="1:16" ht="12.75" customHeight="1">
      <c r="A44" s="144"/>
      <c r="B44" s="118"/>
      <c r="C44" s="119"/>
      <c r="D44" s="120"/>
      <c r="E44" s="121"/>
      <c r="F44" s="121"/>
      <c r="G44" s="121"/>
      <c r="H44" s="121"/>
      <c r="I44" s="121"/>
      <c r="J44" s="122"/>
      <c r="K44" s="121"/>
      <c r="L44" s="121"/>
      <c r="M44" s="122"/>
      <c r="N44" s="121"/>
      <c r="O44" s="121"/>
      <c r="P44" s="145"/>
    </row>
    <row r="45" ht="12.75" customHeight="1">
      <c r="D45" s="116" t="s">
        <v>63</v>
      </c>
    </row>
  </sheetData>
  <sheetProtection selectLockedCells="1" selectUnlockedCells="1"/>
  <mergeCells count="21">
    <mergeCell ref="N40:O40"/>
    <mergeCell ref="F13:F14"/>
    <mergeCell ref="G13:G14"/>
    <mergeCell ref="H13:J13"/>
    <mergeCell ref="K13:M13"/>
    <mergeCell ref="N38:O38"/>
    <mergeCell ref="N39:O39"/>
    <mergeCell ref="C36:E36"/>
    <mergeCell ref="C3:M3"/>
    <mergeCell ref="D4:I4"/>
    <mergeCell ref="D5:I5"/>
    <mergeCell ref="C9:F9"/>
    <mergeCell ref="D33:F33"/>
    <mergeCell ref="N10:P10"/>
    <mergeCell ref="N13:P13"/>
    <mergeCell ref="D13:D14"/>
    <mergeCell ref="E13:E14"/>
    <mergeCell ref="C13:C14"/>
    <mergeCell ref="A33:C33"/>
    <mergeCell ref="A13:A14"/>
    <mergeCell ref="B13:B14"/>
  </mergeCells>
  <conditionalFormatting sqref="P16:P33">
    <cfRule type="cellIs" priority="1" dxfId="0" operator="greaterThan" stopIfTrue="1">
      <formula>1</formula>
    </cfRule>
  </conditionalFormatting>
  <conditionalFormatting sqref="P15">
    <cfRule type="cellIs" priority="2" dxfId="0" operator="greaterThan" stopIfTrue="1">
      <formula>1</formula>
    </cfRule>
  </conditionalFormatting>
  <conditionalFormatting sqref="P16">
    <cfRule type="cellIs" priority="3" dxfId="0" operator="greaterThan" stopIfTrue="1">
      <formula>1</formula>
    </cfRule>
  </conditionalFormatting>
  <conditionalFormatting sqref="P17">
    <cfRule type="cellIs" priority="4" dxfId="0" operator="greaterThan" stopIfTrue="1">
      <formula>1</formula>
    </cfRule>
  </conditionalFormatting>
  <conditionalFormatting sqref="P18">
    <cfRule type="cellIs" priority="5" dxfId="0" operator="greaterThan" stopIfTrue="1">
      <formula>1</formula>
    </cfRule>
  </conditionalFormatting>
  <conditionalFormatting sqref="P19">
    <cfRule type="cellIs" priority="6" dxfId="0" operator="greaterThan" stopIfTrue="1">
      <formula>1</formula>
    </cfRule>
  </conditionalFormatting>
  <conditionalFormatting sqref="P20">
    <cfRule type="cellIs" priority="7" dxfId="0" operator="greaterThan" stopIfTrue="1">
      <formula>1</formula>
    </cfRule>
  </conditionalFormatting>
  <conditionalFormatting sqref="P21">
    <cfRule type="cellIs" priority="8" dxfId="0" operator="greaterThan" stopIfTrue="1">
      <formula>1</formula>
    </cfRule>
  </conditionalFormatting>
  <conditionalFormatting sqref="P22">
    <cfRule type="cellIs" priority="9" dxfId="0" operator="greaterThan" stopIfTrue="1">
      <formula>1</formula>
    </cfRule>
  </conditionalFormatting>
  <conditionalFormatting sqref="P23">
    <cfRule type="cellIs" priority="10" dxfId="0" operator="greaterThan" stopIfTrue="1">
      <formula>1</formula>
    </cfRule>
  </conditionalFormatting>
  <conditionalFormatting sqref="P24">
    <cfRule type="cellIs" priority="11" dxfId="0" operator="greaterThan" stopIfTrue="1">
      <formula>1</formula>
    </cfRule>
  </conditionalFormatting>
  <conditionalFormatting sqref="P25">
    <cfRule type="cellIs" priority="12" dxfId="0" operator="greaterThan" stopIfTrue="1">
      <formula>1</formula>
    </cfRule>
  </conditionalFormatting>
  <conditionalFormatting sqref="P26">
    <cfRule type="cellIs" priority="13" dxfId="0" operator="greaterThan" stopIfTrue="1">
      <formula>1</formula>
    </cfRule>
  </conditionalFormatting>
  <conditionalFormatting sqref="P27">
    <cfRule type="cellIs" priority="14" dxfId="0" operator="greaterThan" stopIfTrue="1">
      <formula>1</formula>
    </cfRule>
  </conditionalFormatting>
  <conditionalFormatting sqref="P28">
    <cfRule type="cellIs" priority="15" dxfId="0" operator="greaterThan" stopIfTrue="1">
      <formula>1</formula>
    </cfRule>
  </conditionalFormatting>
  <conditionalFormatting sqref="P29">
    <cfRule type="cellIs" priority="16" dxfId="0" operator="greaterThan" stopIfTrue="1">
      <formula>1</formula>
    </cfRule>
  </conditionalFormatting>
  <conditionalFormatting sqref="P30">
    <cfRule type="cellIs" priority="17" dxfId="0" operator="greaterThan" stopIfTrue="1">
      <formula>1</formula>
    </cfRule>
  </conditionalFormatting>
  <conditionalFormatting sqref="P31">
    <cfRule type="cellIs" priority="18" dxfId="0" operator="greaterThan" stopIfTrue="1">
      <formula>1</formula>
    </cfRule>
  </conditionalFormatting>
  <conditionalFormatting sqref="P32">
    <cfRule type="cellIs" priority="19" dxfId="0" operator="greaterThan" stopIfTrue="1">
      <formula>1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4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tabSelected="1" view="pageBreakPreview" zoomScale="90" zoomScaleNormal="75" zoomScaleSheetLayoutView="90" zoomScalePageLayoutView="0" workbookViewId="0" topLeftCell="A1">
      <selection activeCell="K15" sqref="K15"/>
    </sheetView>
  </sheetViews>
  <sheetFormatPr defaultColWidth="11.421875" defaultRowHeight="12.75"/>
  <cols>
    <col min="1" max="1" width="59.42187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21.75" customHeight="1">
      <c r="A1" s="194"/>
      <c r="B1" s="194"/>
      <c r="C1" s="195" t="s">
        <v>64</v>
      </c>
      <c r="D1" s="196" t="str">
        <f>VLOOKUP(C3,'4ª MEDIÇÃO'!A15:G30,3,0)</f>
        <v>Consolidação dos serviços especializados de engenharia rodoviária de supervisão e apoio técnico à fiscalização das obras</v>
      </c>
      <c r="E1" s="196"/>
      <c r="F1" s="196"/>
      <c r="G1" s="196"/>
      <c r="H1" s="196"/>
      <c r="I1" s="196"/>
    </row>
    <row r="2" spans="1:9" ht="20.25" customHeight="1">
      <c r="A2" s="194"/>
      <c r="B2" s="194"/>
      <c r="C2" s="195"/>
      <c r="D2" s="196"/>
      <c r="E2" s="196"/>
      <c r="F2" s="196"/>
      <c r="G2" s="196"/>
      <c r="H2" s="196"/>
      <c r="I2" s="196"/>
    </row>
    <row r="3" spans="1:9" ht="17.25" customHeight="1">
      <c r="A3" s="194"/>
      <c r="B3" s="194"/>
      <c r="C3" s="46">
        <v>16</v>
      </c>
      <c r="D3" s="196"/>
      <c r="E3" s="196"/>
      <c r="F3" s="196"/>
      <c r="G3" s="196"/>
      <c r="H3" s="196"/>
      <c r="I3" s="196"/>
    </row>
    <row r="4" spans="1:9" ht="12.75">
      <c r="A4" s="197" t="s">
        <v>65</v>
      </c>
      <c r="B4" s="197"/>
      <c r="C4" s="195"/>
      <c r="D4" s="198" t="s">
        <v>66</v>
      </c>
      <c r="E4" s="199"/>
      <c r="F4" s="199"/>
      <c r="G4" s="199"/>
      <c r="H4" s="199"/>
      <c r="I4" s="200"/>
    </row>
    <row r="5" spans="1:9" ht="24" customHeight="1">
      <c r="A5" s="49" t="s">
        <v>67</v>
      </c>
      <c r="B5" s="50" t="s">
        <v>68</v>
      </c>
      <c r="C5" s="195"/>
      <c r="D5" s="201"/>
      <c r="E5" s="191"/>
      <c r="F5" s="191"/>
      <c r="G5" s="191"/>
      <c r="H5" s="191"/>
      <c r="I5" s="192"/>
    </row>
    <row r="6" spans="1:9" ht="13.5" customHeight="1">
      <c r="A6" s="146" t="s">
        <v>76</v>
      </c>
      <c r="B6" s="42" t="s">
        <v>77</v>
      </c>
      <c r="C6" s="202">
        <v>1</v>
      </c>
      <c r="D6" s="168" t="s">
        <v>78</v>
      </c>
      <c r="E6" s="168"/>
      <c r="F6" s="168"/>
      <c r="G6" s="168"/>
      <c r="H6" s="168"/>
      <c r="I6" s="168"/>
    </row>
    <row r="7" spans="1:9" ht="13.5" customHeight="1">
      <c r="A7" s="146" t="s">
        <v>72</v>
      </c>
      <c r="B7" s="42" t="s">
        <v>73</v>
      </c>
      <c r="C7" s="202"/>
      <c r="D7" s="168" t="s">
        <v>74</v>
      </c>
      <c r="E7" s="168"/>
      <c r="F7" s="168"/>
      <c r="G7" s="168"/>
      <c r="H7" s="168"/>
      <c r="I7" s="168"/>
    </row>
    <row r="8" spans="1:9" ht="13.5" customHeight="1">
      <c r="A8" s="146" t="s">
        <v>70</v>
      </c>
      <c r="B8" s="42" t="s">
        <v>71</v>
      </c>
      <c r="C8" s="202"/>
      <c r="D8" s="168" t="s">
        <v>75</v>
      </c>
      <c r="E8" s="168"/>
      <c r="F8" s="168"/>
      <c r="G8" s="168"/>
      <c r="H8" s="168"/>
      <c r="I8" s="168"/>
    </row>
    <row r="9" spans="1:9" ht="13.5" customHeight="1">
      <c r="A9" s="41"/>
      <c r="B9" s="42"/>
      <c r="C9" s="43"/>
      <c r="D9" s="168"/>
      <c r="E9" s="168"/>
      <c r="F9" s="168"/>
      <c r="G9" s="168"/>
      <c r="H9" s="168"/>
      <c r="I9" s="168"/>
    </row>
    <row r="10" spans="1:9" ht="13.5" customHeight="1">
      <c r="A10" s="41"/>
      <c r="B10" s="42"/>
      <c r="C10" s="43"/>
      <c r="D10" s="168"/>
      <c r="E10" s="168"/>
      <c r="F10" s="168"/>
      <c r="G10" s="168"/>
      <c r="H10" s="168"/>
      <c r="I10" s="168"/>
    </row>
    <row r="11" spans="1:9" ht="13.5" customHeight="1">
      <c r="A11" s="41"/>
      <c r="B11" s="42"/>
      <c r="C11" s="43"/>
      <c r="D11" s="168"/>
      <c r="E11" s="168"/>
      <c r="F11" s="168"/>
      <c r="G11" s="168"/>
      <c r="H11" s="168"/>
      <c r="I11" s="168"/>
    </row>
    <row r="12" spans="1:9" ht="13.5" customHeight="1">
      <c r="A12" s="44"/>
      <c r="B12" s="42"/>
      <c r="C12" s="43"/>
      <c r="D12" s="168"/>
      <c r="E12" s="168"/>
      <c r="F12" s="168"/>
      <c r="G12" s="168"/>
      <c r="H12" s="168"/>
      <c r="I12" s="168"/>
    </row>
    <row r="13" spans="1:9" ht="13.5" customHeight="1">
      <c r="A13" s="41"/>
      <c r="B13" s="42"/>
      <c r="C13" s="43"/>
      <c r="D13" s="168"/>
      <c r="E13" s="168"/>
      <c r="F13" s="168"/>
      <c r="G13" s="168"/>
      <c r="H13" s="168"/>
      <c r="I13" s="168"/>
    </row>
    <row r="14" spans="1:9" ht="13.5" customHeight="1">
      <c r="A14" s="41"/>
      <c r="B14" s="42"/>
      <c r="C14" s="43"/>
      <c r="D14" s="168"/>
      <c r="E14" s="168"/>
      <c r="F14" s="168"/>
      <c r="G14" s="168"/>
      <c r="H14" s="168"/>
      <c r="I14" s="168"/>
    </row>
    <row r="15" spans="1:9" ht="13.5" customHeight="1">
      <c r="A15" s="44"/>
      <c r="B15" s="45"/>
      <c r="C15" s="43"/>
      <c r="D15" s="168"/>
      <c r="E15" s="168"/>
      <c r="F15" s="168"/>
      <c r="G15" s="168"/>
      <c r="H15" s="168"/>
      <c r="I15" s="168"/>
    </row>
    <row r="16" spans="1:9" ht="13.5" customHeight="1">
      <c r="A16" s="41"/>
      <c r="B16" s="42"/>
      <c r="C16" s="43"/>
      <c r="D16" s="168"/>
      <c r="E16" s="168"/>
      <c r="F16" s="168"/>
      <c r="G16" s="168"/>
      <c r="H16" s="168"/>
      <c r="I16" s="168"/>
    </row>
    <row r="17" spans="1:9" ht="13.5" customHeight="1">
      <c r="A17" s="44"/>
      <c r="B17" s="45"/>
      <c r="C17" s="43"/>
      <c r="D17" s="168"/>
      <c r="E17" s="168"/>
      <c r="F17" s="168"/>
      <c r="G17" s="168"/>
      <c r="H17" s="168"/>
      <c r="I17" s="168"/>
    </row>
    <row r="18" spans="1:9" ht="13.5" customHeight="1">
      <c r="A18" s="44"/>
      <c r="B18" s="45"/>
      <c r="C18" s="43"/>
      <c r="D18" s="168"/>
      <c r="E18" s="168"/>
      <c r="F18" s="168"/>
      <c r="G18" s="168"/>
      <c r="H18" s="168"/>
      <c r="I18" s="168"/>
    </row>
    <row r="19" spans="1:9" ht="13.5" customHeight="1">
      <c r="A19" s="44"/>
      <c r="B19" s="45"/>
      <c r="C19" s="43"/>
      <c r="D19" s="168"/>
      <c r="E19" s="168"/>
      <c r="F19" s="168"/>
      <c r="G19" s="168"/>
      <c r="H19" s="168"/>
      <c r="I19" s="168"/>
    </row>
    <row r="20" spans="1:9" ht="13.5" customHeight="1">
      <c r="A20" s="44"/>
      <c r="B20" s="45"/>
      <c r="C20" s="43"/>
      <c r="D20" s="168"/>
      <c r="E20" s="168"/>
      <c r="F20" s="168"/>
      <c r="G20" s="168"/>
      <c r="H20" s="168"/>
      <c r="I20" s="168"/>
    </row>
    <row r="21" spans="1:9" ht="13.5" customHeight="1">
      <c r="A21" s="46" t="s">
        <v>69</v>
      </c>
      <c r="B21" s="47">
        <f>SUM(B6:B17)</f>
        <v>0</v>
      </c>
      <c r="C21" s="48">
        <f>SUM(C6:C20)</f>
        <v>1</v>
      </c>
      <c r="D21" s="168"/>
      <c r="E21" s="168"/>
      <c r="F21" s="168"/>
      <c r="G21" s="168"/>
      <c r="H21" s="168"/>
      <c r="I21" s="168"/>
    </row>
  </sheetData>
  <sheetProtection selectLockedCells="1" selectUnlockedCells="1"/>
  <mergeCells count="23">
    <mergeCell ref="D17:I17"/>
    <mergeCell ref="D18:I18"/>
    <mergeCell ref="D19:I19"/>
    <mergeCell ref="D20:I20"/>
    <mergeCell ref="D21:I21"/>
    <mergeCell ref="D11:I11"/>
    <mergeCell ref="D12:I12"/>
    <mergeCell ref="D13:I13"/>
    <mergeCell ref="D14:I14"/>
    <mergeCell ref="D15:I15"/>
    <mergeCell ref="D16:I16"/>
    <mergeCell ref="D6:I6"/>
    <mergeCell ref="D7:I7"/>
    <mergeCell ref="D8:I8"/>
    <mergeCell ref="C6:C8"/>
    <mergeCell ref="D9:I9"/>
    <mergeCell ref="D10:I10"/>
    <mergeCell ref="A1:B3"/>
    <mergeCell ref="C1:C2"/>
    <mergeCell ref="D1:I3"/>
    <mergeCell ref="A4:B4"/>
    <mergeCell ref="C4:C5"/>
    <mergeCell ref="D4:I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3" sqref="C3"/>
    </sheetView>
  </sheetViews>
  <sheetFormatPr defaultColWidth="11.421875" defaultRowHeight="12.75"/>
  <cols>
    <col min="1" max="1" width="55.28125" style="10" bestFit="1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4"/>
      <c r="B1" s="164"/>
      <c r="C1" s="165" t="s">
        <v>64</v>
      </c>
      <c r="D1" s="166" t="str">
        <f>VLOOKUP(C3,'4ª MEDIÇÃO'!A15:G30,3,0)</f>
        <v>Análise do Plano de Trabalho (PT) e Plano de Controle e Gestão da Qualidade (PCGQ)</v>
      </c>
      <c r="E1" s="166"/>
      <c r="F1" s="166"/>
      <c r="G1" s="166"/>
      <c r="H1" s="166"/>
      <c r="I1" s="166"/>
    </row>
    <row r="2" spans="1:9" ht="20.25" customHeight="1">
      <c r="A2" s="164"/>
      <c r="B2" s="164"/>
      <c r="C2" s="165"/>
      <c r="D2" s="166"/>
      <c r="E2" s="166"/>
      <c r="F2" s="166"/>
      <c r="G2" s="166"/>
      <c r="H2" s="166"/>
      <c r="I2" s="166"/>
    </row>
    <row r="3" spans="1:9" ht="17.25" customHeight="1">
      <c r="A3" s="164"/>
      <c r="B3" s="164"/>
      <c r="C3" s="11">
        <v>1</v>
      </c>
      <c r="D3" s="166"/>
      <c r="E3" s="166"/>
      <c r="F3" s="166"/>
      <c r="G3" s="166"/>
      <c r="H3" s="166"/>
      <c r="I3" s="166"/>
    </row>
    <row r="4" spans="1:9" ht="12.75">
      <c r="A4" s="167" t="s">
        <v>65</v>
      </c>
      <c r="B4" s="167"/>
      <c r="C4" s="165" t="s">
        <v>79</v>
      </c>
      <c r="D4" s="181" t="s">
        <v>66</v>
      </c>
      <c r="E4" s="182"/>
      <c r="F4" s="182"/>
      <c r="G4" s="182"/>
      <c r="H4" s="182"/>
      <c r="I4" s="187"/>
    </row>
    <row r="5" spans="1:9" ht="24" customHeight="1">
      <c r="A5" s="39" t="s">
        <v>67</v>
      </c>
      <c r="B5" s="40" t="s">
        <v>68</v>
      </c>
      <c r="C5" s="180"/>
      <c r="D5" s="184"/>
      <c r="E5" s="188"/>
      <c r="F5" s="188"/>
      <c r="G5" s="188"/>
      <c r="H5" s="188"/>
      <c r="I5" s="189"/>
    </row>
    <row r="6" spans="1:9" ht="13.5" customHeight="1">
      <c r="A6" s="52" t="s">
        <v>81</v>
      </c>
      <c r="B6" s="42" t="s">
        <v>73</v>
      </c>
      <c r="C6" s="43"/>
      <c r="D6" s="168" t="s">
        <v>80</v>
      </c>
      <c r="E6" s="168"/>
      <c r="F6" s="168"/>
      <c r="G6" s="168"/>
      <c r="H6" s="168"/>
      <c r="I6" s="168"/>
    </row>
    <row r="7" spans="1:9" ht="13.5" customHeight="1">
      <c r="A7" s="41"/>
      <c r="B7" s="42"/>
      <c r="C7" s="43"/>
      <c r="D7" s="168"/>
      <c r="E7" s="168"/>
      <c r="F7" s="168"/>
      <c r="G7" s="168"/>
      <c r="H7" s="168"/>
      <c r="I7" s="168"/>
    </row>
    <row r="8" spans="1:9" ht="13.5" customHeight="1">
      <c r="A8" s="41"/>
      <c r="B8" s="42"/>
      <c r="C8" s="43"/>
      <c r="D8" s="168"/>
      <c r="E8" s="168"/>
      <c r="F8" s="168"/>
      <c r="G8" s="168"/>
      <c r="H8" s="168"/>
      <c r="I8" s="168"/>
    </row>
    <row r="9" spans="1:9" ht="13.5" customHeight="1">
      <c r="A9" s="41"/>
      <c r="B9" s="42"/>
      <c r="C9" s="43"/>
      <c r="D9" s="168"/>
      <c r="E9" s="168"/>
      <c r="F9" s="168"/>
      <c r="G9" s="168"/>
      <c r="H9" s="168"/>
      <c r="I9" s="168"/>
    </row>
    <row r="10" spans="1:9" ht="13.5" customHeight="1">
      <c r="A10" s="41"/>
      <c r="B10" s="42"/>
      <c r="C10" s="43"/>
      <c r="D10" s="168"/>
      <c r="E10" s="168"/>
      <c r="F10" s="168"/>
      <c r="G10" s="168"/>
      <c r="H10" s="168"/>
      <c r="I10" s="168"/>
    </row>
    <row r="11" spans="1:9" ht="13.5" customHeight="1">
      <c r="A11" s="41"/>
      <c r="B11" s="42"/>
      <c r="C11" s="43"/>
      <c r="D11" s="168"/>
      <c r="E11" s="168"/>
      <c r="F11" s="168"/>
      <c r="G11" s="168"/>
      <c r="H11" s="168"/>
      <c r="I11" s="168"/>
    </row>
    <row r="12" spans="1:9" ht="13.5" customHeight="1">
      <c r="A12" s="44"/>
      <c r="B12" s="42"/>
      <c r="C12" s="43"/>
      <c r="D12" s="168"/>
      <c r="E12" s="168"/>
      <c r="F12" s="168"/>
      <c r="G12" s="168"/>
      <c r="H12" s="168"/>
      <c r="I12" s="168"/>
    </row>
    <row r="13" spans="1:9" ht="13.5" customHeight="1">
      <c r="A13" s="41"/>
      <c r="B13" s="42"/>
      <c r="C13" s="43"/>
      <c r="D13" s="168"/>
      <c r="E13" s="168"/>
      <c r="F13" s="168"/>
      <c r="G13" s="168"/>
      <c r="H13" s="168"/>
      <c r="I13" s="168"/>
    </row>
    <row r="14" spans="1:9" ht="13.5" customHeight="1">
      <c r="A14" s="41"/>
      <c r="B14" s="42"/>
      <c r="C14" s="43"/>
      <c r="D14" s="168"/>
      <c r="E14" s="168"/>
      <c r="F14" s="168"/>
      <c r="G14" s="168"/>
      <c r="H14" s="168"/>
      <c r="I14" s="168"/>
    </row>
    <row r="15" spans="1:9" ht="13.5" customHeight="1">
      <c r="A15" s="44"/>
      <c r="B15" s="45"/>
      <c r="C15" s="43"/>
      <c r="D15" s="168"/>
      <c r="E15" s="168"/>
      <c r="F15" s="168"/>
      <c r="G15" s="168"/>
      <c r="H15" s="168"/>
      <c r="I15" s="168"/>
    </row>
    <row r="16" spans="1:9" ht="13.5" customHeight="1">
      <c r="A16" s="41"/>
      <c r="B16" s="42"/>
      <c r="C16" s="43"/>
      <c r="D16" s="168"/>
      <c r="E16" s="168"/>
      <c r="F16" s="168"/>
      <c r="G16" s="168"/>
      <c r="H16" s="168"/>
      <c r="I16" s="168"/>
    </row>
    <row r="17" spans="1:9" ht="13.5" customHeight="1">
      <c r="A17" s="44"/>
      <c r="B17" s="45"/>
      <c r="C17" s="43"/>
      <c r="D17" s="168"/>
      <c r="E17" s="168"/>
      <c r="F17" s="168"/>
      <c r="G17" s="168"/>
      <c r="H17" s="168"/>
      <c r="I17" s="168"/>
    </row>
    <row r="18" spans="1:9" ht="13.5" customHeight="1">
      <c r="A18" s="44"/>
      <c r="B18" s="45"/>
      <c r="C18" s="43"/>
      <c r="D18" s="168"/>
      <c r="E18" s="168"/>
      <c r="F18" s="168"/>
      <c r="G18" s="168"/>
      <c r="H18" s="168"/>
      <c r="I18" s="168"/>
    </row>
    <row r="19" spans="1:9" ht="13.5" customHeight="1">
      <c r="A19" s="44"/>
      <c r="B19" s="45"/>
      <c r="C19" s="43"/>
      <c r="D19" s="168"/>
      <c r="E19" s="168"/>
      <c r="F19" s="168"/>
      <c r="G19" s="168"/>
      <c r="H19" s="168"/>
      <c r="I19" s="168"/>
    </row>
    <row r="20" spans="1:9" ht="13.5" customHeight="1">
      <c r="A20" s="44"/>
      <c r="B20" s="45"/>
      <c r="C20" s="43"/>
      <c r="D20" s="168"/>
      <c r="E20" s="168"/>
      <c r="F20" s="168"/>
      <c r="G20" s="168"/>
      <c r="H20" s="168"/>
      <c r="I20" s="168"/>
    </row>
    <row r="21" spans="1:9" ht="13.5" customHeight="1">
      <c r="A21" s="46" t="s">
        <v>69</v>
      </c>
      <c r="B21" s="47">
        <f>SUM(B6:B17)</f>
        <v>0</v>
      </c>
      <c r="C21" s="48">
        <f>SUM(C6:C20)</f>
        <v>0</v>
      </c>
      <c r="D21" s="168"/>
      <c r="E21" s="168"/>
      <c r="F21" s="168"/>
      <c r="G21" s="168"/>
      <c r="H21" s="168"/>
      <c r="I21" s="168"/>
    </row>
  </sheetData>
  <sheetProtection selectLockedCells="1" selectUnlockedCells="1"/>
  <mergeCells count="22"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17:I17"/>
    <mergeCell ref="D6:I6"/>
    <mergeCell ref="D7:I7"/>
    <mergeCell ref="D8:I8"/>
    <mergeCell ref="D9:I9"/>
    <mergeCell ref="D10:I10"/>
    <mergeCell ref="D11:I11"/>
    <mergeCell ref="A1:B3"/>
    <mergeCell ref="C1:C2"/>
    <mergeCell ref="D1:I3"/>
    <mergeCell ref="A4:B4"/>
    <mergeCell ref="C4:C5"/>
    <mergeCell ref="D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D13" sqref="D13:I13"/>
    </sheetView>
  </sheetViews>
  <sheetFormatPr defaultColWidth="11.421875" defaultRowHeight="12.75"/>
  <cols>
    <col min="1" max="1" width="55.28125" style="10" bestFit="1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4"/>
      <c r="B1" s="164"/>
      <c r="C1" s="165" t="s">
        <v>64</v>
      </c>
      <c r="D1" s="166" t="str">
        <f>VLOOKUP(C3,'4ª MEDIÇÃO'!A15:G30,3,0)</f>
        <v>Apoio na solução de interferências em redes de serviços públicos</v>
      </c>
      <c r="E1" s="166"/>
      <c r="F1" s="166"/>
      <c r="G1" s="166"/>
      <c r="H1" s="166"/>
      <c r="I1" s="166"/>
    </row>
    <row r="2" spans="1:9" ht="20.25" customHeight="1">
      <c r="A2" s="164"/>
      <c r="B2" s="164"/>
      <c r="C2" s="165"/>
      <c r="D2" s="166"/>
      <c r="E2" s="166"/>
      <c r="F2" s="166"/>
      <c r="G2" s="166"/>
      <c r="H2" s="166"/>
      <c r="I2" s="166"/>
    </row>
    <row r="3" spans="1:9" ht="17.25" customHeight="1">
      <c r="A3" s="164"/>
      <c r="B3" s="164"/>
      <c r="C3" s="11">
        <v>13</v>
      </c>
      <c r="D3" s="166"/>
      <c r="E3" s="166"/>
      <c r="F3" s="166"/>
      <c r="G3" s="166"/>
      <c r="H3" s="166"/>
      <c r="I3" s="166"/>
    </row>
    <row r="4" spans="1:9" ht="12.75">
      <c r="A4" s="167" t="s">
        <v>65</v>
      </c>
      <c r="B4" s="167"/>
      <c r="C4" s="165" t="s">
        <v>79</v>
      </c>
      <c r="D4" s="181" t="s">
        <v>66</v>
      </c>
      <c r="E4" s="182"/>
      <c r="F4" s="182"/>
      <c r="G4" s="182"/>
      <c r="H4" s="182"/>
      <c r="I4" s="187"/>
    </row>
    <row r="5" spans="1:9" ht="24" customHeight="1">
      <c r="A5" s="39" t="s">
        <v>67</v>
      </c>
      <c r="B5" s="40" t="s">
        <v>68</v>
      </c>
      <c r="C5" s="180"/>
      <c r="D5" s="184"/>
      <c r="E5" s="188"/>
      <c r="F5" s="188"/>
      <c r="G5" s="188"/>
      <c r="H5" s="188"/>
      <c r="I5" s="189"/>
    </row>
    <row r="6" spans="1:9" ht="13.5" customHeight="1">
      <c r="A6" s="52" t="s">
        <v>81</v>
      </c>
      <c r="B6" s="42" t="s">
        <v>73</v>
      </c>
      <c r="C6" s="43"/>
      <c r="D6" s="168" t="s">
        <v>80</v>
      </c>
      <c r="E6" s="168"/>
      <c r="F6" s="168"/>
      <c r="G6" s="168"/>
      <c r="H6" s="168"/>
      <c r="I6" s="168"/>
    </row>
    <row r="7" spans="1:9" ht="13.5" customHeight="1">
      <c r="A7" s="41"/>
      <c r="B7" s="42"/>
      <c r="C7" s="43"/>
      <c r="D7" s="168"/>
      <c r="E7" s="168"/>
      <c r="F7" s="168"/>
      <c r="G7" s="168"/>
      <c r="H7" s="168"/>
      <c r="I7" s="168"/>
    </row>
    <row r="8" spans="1:9" ht="13.5" customHeight="1">
      <c r="A8" s="41"/>
      <c r="B8" s="42"/>
      <c r="C8" s="43"/>
      <c r="D8" s="168"/>
      <c r="E8" s="168"/>
      <c r="F8" s="168"/>
      <c r="G8" s="168"/>
      <c r="H8" s="168"/>
      <c r="I8" s="168"/>
    </row>
    <row r="9" spans="1:9" ht="13.5" customHeight="1">
      <c r="A9" s="41"/>
      <c r="B9" s="42"/>
      <c r="C9" s="43"/>
      <c r="D9" s="168"/>
      <c r="E9" s="168"/>
      <c r="F9" s="168"/>
      <c r="G9" s="168"/>
      <c r="H9" s="168"/>
      <c r="I9" s="168"/>
    </row>
    <row r="10" spans="1:9" ht="13.5" customHeight="1">
      <c r="A10" s="41"/>
      <c r="B10" s="42"/>
      <c r="C10" s="43"/>
      <c r="D10" s="168"/>
      <c r="E10" s="168"/>
      <c r="F10" s="168"/>
      <c r="G10" s="168"/>
      <c r="H10" s="168"/>
      <c r="I10" s="168"/>
    </row>
    <row r="11" spans="1:9" ht="13.5" customHeight="1">
      <c r="A11" s="41"/>
      <c r="B11" s="42"/>
      <c r="C11" s="43"/>
      <c r="D11" s="168"/>
      <c r="E11" s="168"/>
      <c r="F11" s="168"/>
      <c r="G11" s="168"/>
      <c r="H11" s="168"/>
      <c r="I11" s="168"/>
    </row>
    <row r="12" spans="1:9" ht="13.5" customHeight="1">
      <c r="A12" s="44"/>
      <c r="B12" s="42"/>
      <c r="C12" s="43"/>
      <c r="D12" s="168"/>
      <c r="E12" s="168"/>
      <c r="F12" s="168"/>
      <c r="G12" s="168"/>
      <c r="H12" s="168"/>
      <c r="I12" s="168"/>
    </row>
    <row r="13" spans="1:9" ht="13.5" customHeight="1">
      <c r="A13" s="41"/>
      <c r="B13" s="42"/>
      <c r="C13" s="43"/>
      <c r="D13" s="168"/>
      <c r="E13" s="168"/>
      <c r="F13" s="168"/>
      <c r="G13" s="168"/>
      <c r="H13" s="168"/>
      <c r="I13" s="168"/>
    </row>
    <row r="14" spans="1:9" ht="13.5" customHeight="1">
      <c r="A14" s="41"/>
      <c r="B14" s="42"/>
      <c r="C14" s="43"/>
      <c r="D14" s="168"/>
      <c r="E14" s="168"/>
      <c r="F14" s="168"/>
      <c r="G14" s="168"/>
      <c r="H14" s="168"/>
      <c r="I14" s="168"/>
    </row>
    <row r="15" spans="1:9" ht="13.5" customHeight="1">
      <c r="A15" s="44"/>
      <c r="B15" s="45"/>
      <c r="C15" s="43"/>
      <c r="D15" s="168"/>
      <c r="E15" s="168"/>
      <c r="F15" s="168"/>
      <c r="G15" s="168"/>
      <c r="H15" s="168"/>
      <c r="I15" s="168"/>
    </row>
    <row r="16" spans="1:9" ht="13.5" customHeight="1">
      <c r="A16" s="41"/>
      <c r="B16" s="42"/>
      <c r="C16" s="43"/>
      <c r="D16" s="168"/>
      <c r="E16" s="168"/>
      <c r="F16" s="168"/>
      <c r="G16" s="168"/>
      <c r="H16" s="168"/>
      <c r="I16" s="168"/>
    </row>
    <row r="17" spans="1:9" ht="13.5" customHeight="1">
      <c r="A17" s="44"/>
      <c r="B17" s="45"/>
      <c r="C17" s="43"/>
      <c r="D17" s="168"/>
      <c r="E17" s="168"/>
      <c r="F17" s="168"/>
      <c r="G17" s="168"/>
      <c r="H17" s="168"/>
      <c r="I17" s="168"/>
    </row>
    <row r="18" spans="1:9" ht="13.5" customHeight="1">
      <c r="A18" s="44"/>
      <c r="B18" s="45"/>
      <c r="C18" s="43"/>
      <c r="D18" s="168"/>
      <c r="E18" s="168"/>
      <c r="F18" s="168"/>
      <c r="G18" s="168"/>
      <c r="H18" s="168"/>
      <c r="I18" s="168"/>
    </row>
    <row r="19" spans="1:9" ht="13.5" customHeight="1">
      <c r="A19" s="44"/>
      <c r="B19" s="45"/>
      <c r="C19" s="43"/>
      <c r="D19" s="168"/>
      <c r="E19" s="168"/>
      <c r="F19" s="168"/>
      <c r="G19" s="168"/>
      <c r="H19" s="168"/>
      <c r="I19" s="168"/>
    </row>
    <row r="20" spans="1:9" ht="13.5" customHeight="1">
      <c r="A20" s="44"/>
      <c r="B20" s="45"/>
      <c r="C20" s="43"/>
      <c r="D20" s="168"/>
      <c r="E20" s="168"/>
      <c r="F20" s="168"/>
      <c r="G20" s="168"/>
      <c r="H20" s="168"/>
      <c r="I20" s="168"/>
    </row>
    <row r="21" spans="1:9" ht="13.5" customHeight="1">
      <c r="A21" s="46" t="s">
        <v>69</v>
      </c>
      <c r="B21" s="47">
        <f>SUM(B6:B17)</f>
        <v>0</v>
      </c>
      <c r="C21" s="48">
        <f>SUM(C6:C20)</f>
        <v>0</v>
      </c>
      <c r="D21" s="168"/>
      <c r="E21" s="168"/>
      <c r="F21" s="168"/>
      <c r="G21" s="168"/>
      <c r="H21" s="168"/>
      <c r="I21" s="168"/>
    </row>
  </sheetData>
  <sheetProtection selectLockedCells="1" selectUnlockedCells="1"/>
  <mergeCells count="22">
    <mergeCell ref="A1:B3"/>
    <mergeCell ref="C1:C2"/>
    <mergeCell ref="D1:I3"/>
    <mergeCell ref="A4:B4"/>
    <mergeCell ref="C4:C5"/>
    <mergeCell ref="D4:I5"/>
    <mergeCell ref="D6:I6"/>
    <mergeCell ref="D7:I7"/>
    <mergeCell ref="D8:I8"/>
    <mergeCell ref="D9:I9"/>
    <mergeCell ref="D10:I10"/>
    <mergeCell ref="D11:I11"/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17:I17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4"/>
      <c r="B1" s="164"/>
      <c r="C1" s="165" t="s">
        <v>64</v>
      </c>
      <c r="D1" s="166" t="str">
        <f>VLOOKUP(C3,'4ª MEDIÇÃO'!A15:G30,3,0)</f>
        <v>Inspeção e supervisão das condições de regularidade fiscal, previdenciária e trabalhista</v>
      </c>
      <c r="E1" s="166"/>
      <c r="F1" s="166"/>
      <c r="G1" s="166"/>
      <c r="H1" s="166"/>
      <c r="I1" s="166"/>
    </row>
    <row r="2" spans="1:9" ht="20.25" customHeight="1">
      <c r="A2" s="164"/>
      <c r="B2" s="164"/>
      <c r="C2" s="165"/>
      <c r="D2" s="166"/>
      <c r="E2" s="166"/>
      <c r="F2" s="166"/>
      <c r="G2" s="166"/>
      <c r="H2" s="166"/>
      <c r="I2" s="166"/>
    </row>
    <row r="3" spans="1:9" ht="17.25" customHeight="1">
      <c r="A3" s="164"/>
      <c r="B3" s="164"/>
      <c r="C3" s="11">
        <v>7</v>
      </c>
      <c r="D3" s="166"/>
      <c r="E3" s="166"/>
      <c r="F3" s="166"/>
      <c r="G3" s="166"/>
      <c r="H3" s="166"/>
      <c r="I3" s="166"/>
    </row>
    <row r="4" spans="1:9" ht="12.75">
      <c r="A4" s="167" t="s">
        <v>65</v>
      </c>
      <c r="B4" s="167"/>
      <c r="C4" s="165"/>
      <c r="D4" s="11"/>
      <c r="E4" s="11"/>
      <c r="F4" s="165" t="s">
        <v>66</v>
      </c>
      <c r="G4" s="165"/>
      <c r="H4" s="165"/>
      <c r="I4" s="165"/>
    </row>
    <row r="5" spans="1:9" ht="24" customHeight="1">
      <c r="A5" s="12" t="s">
        <v>67</v>
      </c>
      <c r="B5" s="13" t="s">
        <v>68</v>
      </c>
      <c r="C5" s="165"/>
      <c r="D5" s="11"/>
      <c r="E5" s="11"/>
      <c r="F5" s="165"/>
      <c r="G5" s="165"/>
      <c r="H5" s="165"/>
      <c r="I5" s="165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41375336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4"/>
      <c r="B1" s="164"/>
      <c r="C1" s="165" t="s">
        <v>64</v>
      </c>
      <c r="D1" s="166" t="str">
        <f>VLOOKUP(C3,'4ª MEDIÇÃO'!A15:G30,3,0)</f>
        <v>Consolidação de elementos de medição de obras e serviços de engenharia</v>
      </c>
      <c r="E1" s="166"/>
      <c r="F1" s="166"/>
      <c r="G1" s="166"/>
      <c r="H1" s="166"/>
      <c r="I1" s="166"/>
    </row>
    <row r="2" spans="1:9" ht="20.25" customHeight="1">
      <c r="A2" s="164"/>
      <c r="B2" s="164"/>
      <c r="C2" s="165"/>
      <c r="D2" s="166"/>
      <c r="E2" s="166"/>
      <c r="F2" s="166"/>
      <c r="G2" s="166"/>
      <c r="H2" s="166"/>
      <c r="I2" s="166"/>
    </row>
    <row r="3" spans="1:9" ht="17.25" customHeight="1">
      <c r="A3" s="164"/>
      <c r="B3" s="164"/>
      <c r="C3" s="11">
        <v>8</v>
      </c>
      <c r="D3" s="166"/>
      <c r="E3" s="166"/>
      <c r="F3" s="166"/>
      <c r="G3" s="166"/>
      <c r="H3" s="166"/>
      <c r="I3" s="166"/>
    </row>
    <row r="4" spans="1:9" ht="12.75">
      <c r="A4" s="167" t="s">
        <v>65</v>
      </c>
      <c r="B4" s="167"/>
      <c r="C4" s="165"/>
      <c r="D4" s="11"/>
      <c r="E4" s="11"/>
      <c r="F4" s="165" t="s">
        <v>66</v>
      </c>
      <c r="G4" s="165"/>
      <c r="H4" s="165"/>
      <c r="I4" s="165"/>
    </row>
    <row r="5" spans="1:9" ht="24" customHeight="1">
      <c r="A5" s="12" t="s">
        <v>67</v>
      </c>
      <c r="B5" s="13" t="s">
        <v>68</v>
      </c>
      <c r="C5" s="165"/>
      <c r="D5" s="11"/>
      <c r="E5" s="11"/>
      <c r="F5" s="165"/>
      <c r="G5" s="165"/>
      <c r="H5" s="165"/>
      <c r="I5" s="165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445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4"/>
      <c r="B1" s="164"/>
      <c r="C1" s="165" t="s">
        <v>64</v>
      </c>
      <c r="D1" s="166" t="str">
        <f>VLOOKUP(C3,'4ª MEDIÇÃO'!A15:G30,3,0)</f>
        <v>Laudo técnico de especialistas em obras, projetos e serviços de engenharia rodoviária</v>
      </c>
      <c r="E1" s="166"/>
      <c r="F1" s="166"/>
      <c r="G1" s="166"/>
      <c r="H1" s="166"/>
      <c r="I1" s="166"/>
    </row>
    <row r="2" spans="1:9" ht="20.25" customHeight="1">
      <c r="A2" s="164"/>
      <c r="B2" s="164"/>
      <c r="C2" s="165"/>
      <c r="D2" s="166"/>
      <c r="E2" s="166"/>
      <c r="F2" s="166"/>
      <c r="G2" s="166"/>
      <c r="H2" s="166"/>
      <c r="I2" s="166"/>
    </row>
    <row r="3" spans="1:9" ht="17.25" customHeight="1">
      <c r="A3" s="164"/>
      <c r="B3" s="164"/>
      <c r="C3" s="11">
        <v>9</v>
      </c>
      <c r="D3" s="166"/>
      <c r="E3" s="166"/>
      <c r="F3" s="166"/>
      <c r="G3" s="166"/>
      <c r="H3" s="166"/>
      <c r="I3" s="166"/>
    </row>
    <row r="4" spans="1:9" ht="12.75">
      <c r="A4" s="167" t="s">
        <v>65</v>
      </c>
      <c r="B4" s="167"/>
      <c r="C4" s="165"/>
      <c r="D4" s="11"/>
      <c r="E4" s="11"/>
      <c r="F4" s="165" t="s">
        <v>66</v>
      </c>
      <c r="G4" s="165"/>
      <c r="H4" s="165"/>
      <c r="I4" s="165"/>
    </row>
    <row r="5" spans="1:9" ht="24" customHeight="1">
      <c r="A5" s="12" t="s">
        <v>67</v>
      </c>
      <c r="B5" s="13" t="s">
        <v>68</v>
      </c>
      <c r="C5" s="165"/>
      <c r="D5" s="11"/>
      <c r="E5" s="11"/>
      <c r="F5" s="165"/>
      <c r="G5" s="165"/>
      <c r="H5" s="165"/>
      <c r="I5" s="165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4648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4"/>
      <c r="B1" s="164"/>
      <c r="C1" s="165" t="s">
        <v>64</v>
      </c>
      <c r="D1" s="166" t="str">
        <f>VLOOKUP(C3,'4ª MEDIÇÃO'!A15:G30,3,0)</f>
        <v>Laudo geotécnico elementar</v>
      </c>
      <c r="E1" s="166"/>
      <c r="F1" s="166"/>
      <c r="G1" s="166"/>
      <c r="H1" s="166"/>
      <c r="I1" s="166"/>
    </row>
    <row r="2" spans="1:9" ht="20.25" customHeight="1">
      <c r="A2" s="164"/>
      <c r="B2" s="164"/>
      <c r="C2" s="165"/>
      <c r="D2" s="166"/>
      <c r="E2" s="166"/>
      <c r="F2" s="166"/>
      <c r="G2" s="166"/>
      <c r="H2" s="166"/>
      <c r="I2" s="166"/>
    </row>
    <row r="3" spans="1:9" ht="17.25" customHeight="1">
      <c r="A3" s="164"/>
      <c r="B3" s="164"/>
      <c r="C3" s="11">
        <v>10</v>
      </c>
      <c r="D3" s="166"/>
      <c r="E3" s="166"/>
      <c r="F3" s="166"/>
      <c r="G3" s="166"/>
      <c r="H3" s="166"/>
      <c r="I3" s="166"/>
    </row>
    <row r="4" spans="1:9" ht="12.75">
      <c r="A4" s="167" t="s">
        <v>65</v>
      </c>
      <c r="B4" s="167"/>
      <c r="C4" s="165"/>
      <c r="D4" s="11"/>
      <c r="E4" s="11"/>
      <c r="F4" s="165" t="s">
        <v>66</v>
      </c>
      <c r="G4" s="165"/>
      <c r="H4" s="165"/>
      <c r="I4" s="165"/>
    </row>
    <row r="5" spans="1:9" ht="24" customHeight="1">
      <c r="A5" s="12" t="s">
        <v>67</v>
      </c>
      <c r="B5" s="13" t="s">
        <v>68</v>
      </c>
      <c r="C5" s="165"/>
      <c r="D5" s="11"/>
      <c r="E5" s="11"/>
      <c r="F5" s="165"/>
      <c r="G5" s="165"/>
      <c r="H5" s="165"/>
      <c r="I5" s="165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4816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4"/>
      <c r="B1" s="164"/>
      <c r="C1" s="165" t="s">
        <v>64</v>
      </c>
      <c r="D1" s="166" t="str">
        <f>VLOOKUP(C3,'4ª MEDIÇÃO'!A15:G30,3,0)</f>
        <v>Revisão de projetos na fase de obra</v>
      </c>
      <c r="E1" s="166"/>
      <c r="F1" s="166"/>
      <c r="G1" s="166"/>
      <c r="H1" s="166"/>
      <c r="I1" s="166"/>
    </row>
    <row r="2" spans="1:9" ht="20.25" customHeight="1">
      <c r="A2" s="164"/>
      <c r="B2" s="164"/>
      <c r="C2" s="165"/>
      <c r="D2" s="166"/>
      <c r="E2" s="166"/>
      <c r="F2" s="166"/>
      <c r="G2" s="166"/>
      <c r="H2" s="166"/>
      <c r="I2" s="166"/>
    </row>
    <row r="3" spans="1:9" ht="17.25" customHeight="1">
      <c r="A3" s="164"/>
      <c r="B3" s="164"/>
      <c r="C3" s="11">
        <v>11</v>
      </c>
      <c r="D3" s="166"/>
      <c r="E3" s="166"/>
      <c r="F3" s="166"/>
      <c r="G3" s="166"/>
      <c r="H3" s="166"/>
      <c r="I3" s="166"/>
    </row>
    <row r="4" spans="1:9" ht="12.75">
      <c r="A4" s="167" t="s">
        <v>65</v>
      </c>
      <c r="B4" s="167"/>
      <c r="C4" s="165"/>
      <c r="D4" s="11"/>
      <c r="E4" s="11"/>
      <c r="F4" s="165" t="s">
        <v>66</v>
      </c>
      <c r="G4" s="165"/>
      <c r="H4" s="165"/>
      <c r="I4" s="165"/>
    </row>
    <row r="5" spans="1:9" ht="24" customHeight="1">
      <c r="A5" s="12" t="s">
        <v>67</v>
      </c>
      <c r="B5" s="13" t="s">
        <v>68</v>
      </c>
      <c r="C5" s="165"/>
      <c r="D5" s="11"/>
      <c r="E5" s="11"/>
      <c r="F5" s="165"/>
      <c r="G5" s="165"/>
      <c r="H5" s="165"/>
      <c r="I5" s="165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4984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4"/>
      <c r="B1" s="164"/>
      <c r="C1" s="165" t="s">
        <v>64</v>
      </c>
      <c r="D1" s="166" t="str">
        <f>VLOOKUP(C3,'4ª MEDIÇÃO'!A15:G30,3,0)</f>
        <v>Consolidação de elementos para celebração de termos de aditamento aos contratos de obras e serviços rodoviários</v>
      </c>
      <c r="E1" s="166"/>
      <c r="F1" s="166"/>
      <c r="G1" s="166"/>
      <c r="H1" s="166"/>
      <c r="I1" s="166"/>
    </row>
    <row r="2" spans="1:9" ht="20.25" customHeight="1">
      <c r="A2" s="164"/>
      <c r="B2" s="164"/>
      <c r="C2" s="165"/>
      <c r="D2" s="166"/>
      <c r="E2" s="166"/>
      <c r="F2" s="166"/>
      <c r="G2" s="166"/>
      <c r="H2" s="166"/>
      <c r="I2" s="166"/>
    </row>
    <row r="3" spans="1:9" ht="17.25" customHeight="1">
      <c r="A3" s="164"/>
      <c r="B3" s="164"/>
      <c r="C3" s="11">
        <v>12</v>
      </c>
      <c r="D3" s="166"/>
      <c r="E3" s="166"/>
      <c r="F3" s="166"/>
      <c r="G3" s="166"/>
      <c r="H3" s="166"/>
      <c r="I3" s="166"/>
    </row>
    <row r="4" spans="1:9" ht="12.75">
      <c r="A4" s="167" t="s">
        <v>65</v>
      </c>
      <c r="B4" s="167"/>
      <c r="C4" s="165"/>
      <c r="D4" s="11"/>
      <c r="E4" s="11"/>
      <c r="F4" s="165" t="s">
        <v>66</v>
      </c>
      <c r="G4" s="165"/>
      <c r="H4" s="165"/>
      <c r="I4" s="165"/>
    </row>
    <row r="5" spans="1:9" ht="24" customHeight="1">
      <c r="A5" s="12" t="s">
        <v>67</v>
      </c>
      <c r="B5" s="13" t="s">
        <v>68</v>
      </c>
      <c r="C5" s="165"/>
      <c r="D5" s="11"/>
      <c r="E5" s="11"/>
      <c r="F5" s="165"/>
      <c r="G5" s="165"/>
      <c r="H5" s="165"/>
      <c r="I5" s="165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5152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4"/>
      <c r="B1" s="164"/>
      <c r="C1" s="165" t="s">
        <v>64</v>
      </c>
      <c r="D1" s="166" t="str">
        <f>VLOOKUP(C3,'4ª MEDIÇÃO'!A15:G30,3,0)</f>
        <v>Apoio na solução de interferências em redes de serviços públicos</v>
      </c>
      <c r="E1" s="166"/>
      <c r="F1" s="166"/>
      <c r="G1" s="166"/>
      <c r="H1" s="166"/>
      <c r="I1" s="166"/>
    </row>
    <row r="2" spans="1:9" ht="20.25" customHeight="1">
      <c r="A2" s="164"/>
      <c r="B2" s="164"/>
      <c r="C2" s="165"/>
      <c r="D2" s="166"/>
      <c r="E2" s="166"/>
      <c r="F2" s="166"/>
      <c r="G2" s="166"/>
      <c r="H2" s="166"/>
      <c r="I2" s="166"/>
    </row>
    <row r="3" spans="1:9" ht="17.25" customHeight="1">
      <c r="A3" s="164"/>
      <c r="B3" s="164"/>
      <c r="C3" s="11">
        <v>13</v>
      </c>
      <c r="D3" s="166"/>
      <c r="E3" s="166"/>
      <c r="F3" s="166"/>
      <c r="G3" s="166"/>
      <c r="H3" s="166"/>
      <c r="I3" s="166"/>
    </row>
    <row r="4" spans="1:9" ht="12.75">
      <c r="A4" s="167" t="s">
        <v>65</v>
      </c>
      <c r="B4" s="167"/>
      <c r="C4" s="165"/>
      <c r="D4" s="11"/>
      <c r="E4" s="11"/>
      <c r="F4" s="165" t="s">
        <v>66</v>
      </c>
      <c r="G4" s="165"/>
      <c r="H4" s="165"/>
      <c r="I4" s="165"/>
    </row>
    <row r="5" spans="1:9" ht="24" customHeight="1">
      <c r="A5" s="12" t="s">
        <v>67</v>
      </c>
      <c r="B5" s="13" t="s">
        <v>68</v>
      </c>
      <c r="C5" s="165"/>
      <c r="D5" s="11"/>
      <c r="E5" s="11"/>
      <c r="F5" s="165"/>
      <c r="G5" s="165"/>
      <c r="H5" s="165"/>
      <c r="I5" s="165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53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:C5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4"/>
      <c r="B1" s="164"/>
      <c r="C1" s="165" t="s">
        <v>64</v>
      </c>
      <c r="D1" s="166" t="str">
        <f>VLOOKUP(C3,'4ª MEDIÇÃO'!A15:G30,3,0)</f>
        <v>Inspeção técnica de engenharia em serviços de implantação ou pavimentação ou duplicação de rodovias</v>
      </c>
      <c r="E1" s="166"/>
      <c r="F1" s="166"/>
      <c r="G1" s="166"/>
      <c r="H1" s="166"/>
      <c r="I1" s="166"/>
    </row>
    <row r="2" spans="1:9" ht="20.25" customHeight="1">
      <c r="A2" s="164"/>
      <c r="B2" s="164"/>
      <c r="C2" s="165"/>
      <c r="D2" s="166"/>
      <c r="E2" s="166"/>
      <c r="F2" s="166"/>
      <c r="G2" s="166"/>
      <c r="H2" s="166"/>
      <c r="I2" s="166"/>
    </row>
    <row r="3" spans="1:9" ht="17.25" customHeight="1">
      <c r="A3" s="164"/>
      <c r="B3" s="164"/>
      <c r="C3" s="11">
        <v>2</v>
      </c>
      <c r="D3" s="166"/>
      <c r="E3" s="166"/>
      <c r="F3" s="166"/>
      <c r="G3" s="166"/>
      <c r="H3" s="166"/>
      <c r="I3" s="166"/>
    </row>
    <row r="4" spans="1:9" ht="12.75">
      <c r="A4" s="167" t="s">
        <v>65</v>
      </c>
      <c r="B4" s="167"/>
      <c r="C4" s="165"/>
      <c r="D4" s="11"/>
      <c r="E4" s="11"/>
      <c r="F4" s="165" t="s">
        <v>66</v>
      </c>
      <c r="G4" s="165"/>
      <c r="H4" s="165"/>
      <c r="I4" s="165"/>
    </row>
    <row r="5" spans="1:9" ht="24" customHeight="1">
      <c r="A5" s="12" t="s">
        <v>67</v>
      </c>
      <c r="B5" s="13" t="s">
        <v>68</v>
      </c>
      <c r="C5" s="165"/>
      <c r="D5" s="11"/>
      <c r="E5" s="11"/>
      <c r="F5" s="165"/>
      <c r="G5" s="165"/>
      <c r="H5" s="165"/>
      <c r="I5" s="165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289534644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4"/>
      <c r="B1" s="164"/>
      <c r="C1" s="165" t="s">
        <v>64</v>
      </c>
      <c r="D1" s="166" t="str">
        <f>VLOOKUP(C3,'4ª MEDIÇÃO'!A15:G30,3,0)</f>
        <v>Elaboração de relatório final do projeto "As Built"</v>
      </c>
      <c r="E1" s="166"/>
      <c r="F1" s="166"/>
      <c r="G1" s="166"/>
      <c r="H1" s="166"/>
      <c r="I1" s="166"/>
    </row>
    <row r="2" spans="1:9" ht="20.25" customHeight="1">
      <c r="A2" s="164"/>
      <c r="B2" s="164"/>
      <c r="C2" s="165"/>
      <c r="D2" s="166"/>
      <c r="E2" s="166"/>
      <c r="F2" s="166"/>
      <c r="G2" s="166"/>
      <c r="H2" s="166"/>
      <c r="I2" s="166"/>
    </row>
    <row r="3" spans="1:9" ht="17.25" customHeight="1">
      <c r="A3" s="164"/>
      <c r="B3" s="164"/>
      <c r="C3" s="11">
        <v>14</v>
      </c>
      <c r="D3" s="166"/>
      <c r="E3" s="166"/>
      <c r="F3" s="166"/>
      <c r="G3" s="166"/>
      <c r="H3" s="166"/>
      <c r="I3" s="166"/>
    </row>
    <row r="4" spans="1:9" ht="12.75">
      <c r="A4" s="167" t="s">
        <v>65</v>
      </c>
      <c r="B4" s="167"/>
      <c r="C4" s="165"/>
      <c r="D4" s="11"/>
      <c r="E4" s="11"/>
      <c r="F4" s="165" t="s">
        <v>66</v>
      </c>
      <c r="G4" s="165"/>
      <c r="H4" s="165"/>
      <c r="I4" s="165"/>
    </row>
    <row r="5" spans="1:9" ht="24" customHeight="1">
      <c r="A5" s="12" t="s">
        <v>67</v>
      </c>
      <c r="B5" s="13" t="s">
        <v>68</v>
      </c>
      <c r="C5" s="165"/>
      <c r="D5" s="11"/>
      <c r="E5" s="11"/>
      <c r="F5" s="165"/>
      <c r="G5" s="165"/>
      <c r="H5" s="165"/>
      <c r="I5" s="165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5488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:C5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4"/>
      <c r="B1" s="164"/>
      <c r="C1" s="165" t="s">
        <v>64</v>
      </c>
      <c r="D1" s="166" t="str">
        <f>VLOOKUP(C3,'4ª MEDIÇÃO'!A15:G30,3,0)</f>
        <v>Relatório de Inspeção de entrega de obra</v>
      </c>
      <c r="E1" s="166"/>
      <c r="F1" s="166"/>
      <c r="G1" s="166"/>
      <c r="H1" s="166"/>
      <c r="I1" s="166"/>
    </row>
    <row r="2" spans="1:9" ht="20.25" customHeight="1">
      <c r="A2" s="164"/>
      <c r="B2" s="164"/>
      <c r="C2" s="165"/>
      <c r="D2" s="166"/>
      <c r="E2" s="166"/>
      <c r="F2" s="166"/>
      <c r="G2" s="166"/>
      <c r="H2" s="166"/>
      <c r="I2" s="166"/>
    </row>
    <row r="3" spans="1:9" ht="17.25" customHeight="1">
      <c r="A3" s="164"/>
      <c r="B3" s="164"/>
      <c r="C3" s="11">
        <v>15</v>
      </c>
      <c r="D3" s="166"/>
      <c r="E3" s="166"/>
      <c r="F3" s="166"/>
      <c r="G3" s="166"/>
      <c r="H3" s="166"/>
      <c r="I3" s="166"/>
    </row>
    <row r="4" spans="1:9" ht="12.75">
      <c r="A4" s="167" t="s">
        <v>65</v>
      </c>
      <c r="B4" s="167"/>
      <c r="C4" s="165"/>
      <c r="D4" s="11"/>
      <c r="E4" s="11"/>
      <c r="F4" s="165" t="s">
        <v>66</v>
      </c>
      <c r="G4" s="165"/>
      <c r="H4" s="165"/>
      <c r="I4" s="165"/>
    </row>
    <row r="5" spans="1:9" ht="24" customHeight="1">
      <c r="A5" s="12" t="s">
        <v>67</v>
      </c>
      <c r="B5" s="13" t="s">
        <v>68</v>
      </c>
      <c r="C5" s="165"/>
      <c r="D5" s="11"/>
      <c r="E5" s="11"/>
      <c r="F5" s="165"/>
      <c r="G5" s="165"/>
      <c r="H5" s="165"/>
      <c r="I5" s="165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56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:C5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4"/>
      <c r="B1" s="164"/>
      <c r="C1" s="165" t="s">
        <v>64</v>
      </c>
      <c r="D1" s="166" t="str">
        <f>VLOOKUP(C3,'4ª MEDIÇÃO'!A15:G30,3,0)</f>
        <v>Inspeção técnica de engenharia em serviço de construção ou recuperação estrutural ou ampliação de obras de arte especiais (pontes e via dutos) ou estruturas especiais de contenção</v>
      </c>
      <c r="E1" s="166"/>
      <c r="F1" s="166"/>
      <c r="G1" s="166"/>
      <c r="H1" s="166"/>
      <c r="I1" s="166"/>
    </row>
    <row r="2" spans="1:9" ht="20.25" customHeight="1">
      <c r="A2" s="164"/>
      <c r="B2" s="164"/>
      <c r="C2" s="165"/>
      <c r="D2" s="166"/>
      <c r="E2" s="166"/>
      <c r="F2" s="166"/>
      <c r="G2" s="166"/>
      <c r="H2" s="166"/>
      <c r="I2" s="166"/>
    </row>
    <row r="3" spans="1:9" ht="17.25" customHeight="1">
      <c r="A3" s="164"/>
      <c r="B3" s="164"/>
      <c r="C3" s="11">
        <v>3</v>
      </c>
      <c r="D3" s="166"/>
      <c r="E3" s="166"/>
      <c r="F3" s="166"/>
      <c r="G3" s="166"/>
      <c r="H3" s="166"/>
      <c r="I3" s="166"/>
    </row>
    <row r="4" spans="1:9" ht="12.75">
      <c r="A4" s="167" t="s">
        <v>65</v>
      </c>
      <c r="B4" s="167"/>
      <c r="C4" s="165"/>
      <c r="D4" s="11"/>
      <c r="E4" s="11"/>
      <c r="F4" s="165" t="s">
        <v>66</v>
      </c>
      <c r="G4" s="165"/>
      <c r="H4" s="165"/>
      <c r="I4" s="165"/>
    </row>
    <row r="5" spans="1:9" ht="24" customHeight="1">
      <c r="A5" s="12" t="s">
        <v>67</v>
      </c>
      <c r="B5" s="13" t="s">
        <v>68</v>
      </c>
      <c r="C5" s="165"/>
      <c r="D5" s="11"/>
      <c r="E5" s="11"/>
      <c r="F5" s="165"/>
      <c r="G5" s="165"/>
      <c r="H5" s="165"/>
      <c r="I5" s="165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464524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A1" sqref="A1:B3"/>
    </sheetView>
  </sheetViews>
  <sheetFormatPr defaultColWidth="11.421875" defaultRowHeight="12.75"/>
  <cols>
    <col min="1" max="1" width="55.28125" style="10" bestFit="1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72"/>
      <c r="B1" s="173"/>
      <c r="C1" s="175" t="s">
        <v>64</v>
      </c>
      <c r="D1" s="176" t="str">
        <f>VLOOKUP(C3,'4ª MEDIÇÃO'!A15:G30,3,0)</f>
        <v>Inspeção técnica de engenharia em serviços de implantação ou pavimentação ou duplicação de rodovias</v>
      </c>
      <c r="E1" s="176"/>
      <c r="F1" s="176"/>
      <c r="G1" s="176"/>
      <c r="H1" s="176"/>
      <c r="I1" s="177"/>
    </row>
    <row r="2" spans="1:9" ht="20.25" customHeight="1">
      <c r="A2" s="174"/>
      <c r="B2" s="164"/>
      <c r="C2" s="165"/>
      <c r="D2" s="166"/>
      <c r="E2" s="166"/>
      <c r="F2" s="166"/>
      <c r="G2" s="166"/>
      <c r="H2" s="166"/>
      <c r="I2" s="178"/>
    </row>
    <row r="3" spans="1:9" ht="17.25" customHeight="1">
      <c r="A3" s="174"/>
      <c r="B3" s="164"/>
      <c r="C3" s="11">
        <v>2</v>
      </c>
      <c r="D3" s="166"/>
      <c r="E3" s="166"/>
      <c r="F3" s="166"/>
      <c r="G3" s="166"/>
      <c r="H3" s="166"/>
      <c r="I3" s="178"/>
    </row>
    <row r="4" spans="1:9" ht="18" customHeight="1">
      <c r="A4" s="179" t="s">
        <v>65</v>
      </c>
      <c r="B4" s="167"/>
      <c r="C4" s="165" t="s">
        <v>79</v>
      </c>
      <c r="D4" s="181" t="s">
        <v>66</v>
      </c>
      <c r="E4" s="182"/>
      <c r="F4" s="182"/>
      <c r="G4" s="182"/>
      <c r="H4" s="182"/>
      <c r="I4" s="183"/>
    </row>
    <row r="5" spans="1:9" ht="24" customHeight="1">
      <c r="A5" s="147" t="s">
        <v>67</v>
      </c>
      <c r="B5" s="40" t="s">
        <v>68</v>
      </c>
      <c r="C5" s="180"/>
      <c r="D5" s="184"/>
      <c r="E5" s="185"/>
      <c r="F5" s="185"/>
      <c r="G5" s="185"/>
      <c r="H5" s="185"/>
      <c r="I5" s="186"/>
    </row>
    <row r="6" spans="1:9" ht="13.5" customHeight="1">
      <c r="A6" s="146" t="s">
        <v>72</v>
      </c>
      <c r="B6" s="42" t="s">
        <v>73</v>
      </c>
      <c r="C6" s="43">
        <v>1</v>
      </c>
      <c r="D6" s="168" t="s">
        <v>74</v>
      </c>
      <c r="E6" s="168"/>
      <c r="F6" s="168"/>
      <c r="G6" s="168"/>
      <c r="H6" s="168"/>
      <c r="I6" s="168"/>
    </row>
    <row r="7" spans="1:9" ht="13.5" customHeight="1">
      <c r="A7" s="146" t="s">
        <v>76</v>
      </c>
      <c r="B7" s="42" t="s">
        <v>77</v>
      </c>
      <c r="C7" s="43">
        <v>1</v>
      </c>
      <c r="D7" s="168" t="s">
        <v>78</v>
      </c>
      <c r="E7" s="168"/>
      <c r="F7" s="168"/>
      <c r="G7" s="168"/>
      <c r="H7" s="168"/>
      <c r="I7" s="168"/>
    </row>
    <row r="8" spans="1:9" ht="13.5" customHeight="1">
      <c r="A8" s="146" t="s">
        <v>84</v>
      </c>
      <c r="B8" s="42" t="s">
        <v>82</v>
      </c>
      <c r="C8" s="43">
        <v>1</v>
      </c>
      <c r="D8" s="169" t="s">
        <v>83</v>
      </c>
      <c r="E8" s="170"/>
      <c r="F8" s="170"/>
      <c r="G8" s="170"/>
      <c r="H8" s="170"/>
      <c r="I8" s="171"/>
    </row>
    <row r="9" spans="1:9" ht="13.5" customHeight="1">
      <c r="A9" s="41"/>
      <c r="B9" s="42"/>
      <c r="C9" s="43"/>
      <c r="D9" s="169"/>
      <c r="E9" s="170"/>
      <c r="F9" s="170"/>
      <c r="G9" s="170"/>
      <c r="H9" s="170"/>
      <c r="I9" s="171"/>
    </row>
    <row r="10" spans="1:9" ht="13.5" customHeight="1">
      <c r="A10" s="41"/>
      <c r="B10" s="42"/>
      <c r="C10" s="43"/>
      <c r="D10" s="168"/>
      <c r="E10" s="168"/>
      <c r="F10" s="168"/>
      <c r="G10" s="168"/>
      <c r="H10" s="168"/>
      <c r="I10" s="168"/>
    </row>
    <row r="11" spans="1:9" ht="13.5" customHeight="1">
      <c r="A11" s="41"/>
      <c r="B11" s="42"/>
      <c r="C11" s="43"/>
      <c r="D11" s="168"/>
      <c r="E11" s="168"/>
      <c r="F11" s="168"/>
      <c r="G11" s="168"/>
      <c r="H11" s="168"/>
      <c r="I11" s="168"/>
    </row>
    <row r="12" spans="1:9" ht="13.5" customHeight="1">
      <c r="A12" s="44"/>
      <c r="B12" s="42"/>
      <c r="C12" s="43"/>
      <c r="D12" s="168"/>
      <c r="E12" s="168"/>
      <c r="F12" s="168"/>
      <c r="G12" s="168"/>
      <c r="H12" s="168"/>
      <c r="I12" s="168"/>
    </row>
    <row r="13" spans="1:9" ht="13.5" customHeight="1">
      <c r="A13" s="41"/>
      <c r="B13" s="42"/>
      <c r="C13" s="43"/>
      <c r="D13" s="168"/>
      <c r="E13" s="168"/>
      <c r="F13" s="168"/>
      <c r="G13" s="168"/>
      <c r="H13" s="168"/>
      <c r="I13" s="168"/>
    </row>
    <row r="14" spans="1:9" ht="13.5" customHeight="1">
      <c r="A14" s="41"/>
      <c r="B14" s="42"/>
      <c r="C14" s="43"/>
      <c r="D14" s="168"/>
      <c r="E14" s="168"/>
      <c r="F14" s="168"/>
      <c r="G14" s="168"/>
      <c r="H14" s="168"/>
      <c r="I14" s="168"/>
    </row>
    <row r="15" spans="1:9" ht="13.5" customHeight="1">
      <c r="A15" s="44"/>
      <c r="B15" s="45"/>
      <c r="C15" s="43"/>
      <c r="D15" s="168"/>
      <c r="E15" s="168"/>
      <c r="F15" s="168"/>
      <c r="G15" s="168"/>
      <c r="H15" s="168"/>
      <c r="I15" s="168"/>
    </row>
    <row r="16" spans="1:9" ht="13.5" customHeight="1">
      <c r="A16" s="41"/>
      <c r="B16" s="42"/>
      <c r="C16" s="43"/>
      <c r="D16" s="168"/>
      <c r="E16" s="168"/>
      <c r="F16" s="168"/>
      <c r="G16" s="168"/>
      <c r="H16" s="168"/>
      <c r="I16" s="168"/>
    </row>
    <row r="17" spans="1:9" ht="13.5" customHeight="1">
      <c r="A17" s="44"/>
      <c r="B17" s="45"/>
      <c r="C17" s="43"/>
      <c r="D17" s="168"/>
      <c r="E17" s="168"/>
      <c r="F17" s="168"/>
      <c r="G17" s="168"/>
      <c r="H17" s="168"/>
      <c r="I17" s="168"/>
    </row>
    <row r="18" spans="1:9" ht="13.5" customHeight="1">
      <c r="A18" s="44"/>
      <c r="B18" s="45"/>
      <c r="C18" s="43"/>
      <c r="D18" s="168"/>
      <c r="E18" s="168"/>
      <c r="F18" s="168"/>
      <c r="G18" s="168"/>
      <c r="H18" s="168"/>
      <c r="I18" s="168"/>
    </row>
    <row r="19" spans="1:9" ht="13.5" customHeight="1">
      <c r="A19" s="44"/>
      <c r="B19" s="45"/>
      <c r="C19" s="43"/>
      <c r="D19" s="168"/>
      <c r="E19" s="168"/>
      <c r="F19" s="168"/>
      <c r="G19" s="168"/>
      <c r="H19" s="168"/>
      <c r="I19" s="168"/>
    </row>
    <row r="20" spans="1:9" ht="13.5" customHeight="1">
      <c r="A20" s="44"/>
      <c r="B20" s="45"/>
      <c r="C20" s="43"/>
      <c r="D20" s="168"/>
      <c r="E20" s="168"/>
      <c r="F20" s="168"/>
      <c r="G20" s="168"/>
      <c r="H20" s="168"/>
      <c r="I20" s="168"/>
    </row>
    <row r="21" spans="1:9" ht="13.5" customHeight="1">
      <c r="A21" s="46" t="s">
        <v>69</v>
      </c>
      <c r="B21" s="47">
        <f>SUM(B6:B17)</f>
        <v>0</v>
      </c>
      <c r="C21" s="48">
        <f>SUM(C6:C20)</f>
        <v>3</v>
      </c>
      <c r="D21" s="168"/>
      <c r="E21" s="168"/>
      <c r="F21" s="168"/>
      <c r="G21" s="168"/>
      <c r="H21" s="168"/>
      <c r="I21" s="168"/>
    </row>
  </sheetData>
  <sheetProtection selectLockedCells="1" selectUnlockedCells="1"/>
  <mergeCells count="22">
    <mergeCell ref="A1:B3"/>
    <mergeCell ref="C1:C2"/>
    <mergeCell ref="D1:I3"/>
    <mergeCell ref="A4:B4"/>
    <mergeCell ref="C4:C5"/>
    <mergeCell ref="D4:I5"/>
    <mergeCell ref="D6:I6"/>
    <mergeCell ref="D7:I7"/>
    <mergeCell ref="D8:I8"/>
    <mergeCell ref="D9:I9"/>
    <mergeCell ref="D10:I10"/>
    <mergeCell ref="D11:I11"/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17:I1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C23" sqref="C23"/>
    </sheetView>
  </sheetViews>
  <sheetFormatPr defaultColWidth="11.421875" defaultRowHeight="12.75"/>
  <cols>
    <col min="1" max="1" width="51.42187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4"/>
      <c r="B1" s="164"/>
      <c r="C1" s="165" t="s">
        <v>64</v>
      </c>
      <c r="D1" s="166" t="str">
        <f>VLOOKUP(C3,'4ª MEDIÇÃO'!A15:G30,3,0)</f>
        <v>Inspeção técnica permanente em obras e serviços de engenharia</v>
      </c>
      <c r="E1" s="166"/>
      <c r="F1" s="166"/>
      <c r="G1" s="166"/>
      <c r="H1" s="166"/>
      <c r="I1" s="166"/>
    </row>
    <row r="2" spans="1:9" ht="20.25" customHeight="1">
      <c r="A2" s="164"/>
      <c r="B2" s="164"/>
      <c r="C2" s="165"/>
      <c r="D2" s="166"/>
      <c r="E2" s="166"/>
      <c r="F2" s="166"/>
      <c r="G2" s="166"/>
      <c r="H2" s="166"/>
      <c r="I2" s="166"/>
    </row>
    <row r="3" spans="1:9" ht="17.25" customHeight="1">
      <c r="A3" s="164"/>
      <c r="B3" s="164"/>
      <c r="C3" s="11">
        <v>4</v>
      </c>
      <c r="D3" s="166"/>
      <c r="E3" s="166"/>
      <c r="F3" s="166"/>
      <c r="G3" s="166"/>
      <c r="H3" s="166"/>
      <c r="I3" s="166"/>
    </row>
    <row r="4" spans="1:9" ht="12.75">
      <c r="A4" s="167" t="s">
        <v>65</v>
      </c>
      <c r="B4" s="167"/>
      <c r="C4" s="165"/>
      <c r="D4" s="181" t="s">
        <v>66</v>
      </c>
      <c r="E4" s="182"/>
      <c r="F4" s="182"/>
      <c r="G4" s="182"/>
      <c r="H4" s="182"/>
      <c r="I4" s="187"/>
    </row>
    <row r="5" spans="1:9" ht="24" customHeight="1">
      <c r="A5" s="39" t="s">
        <v>67</v>
      </c>
      <c r="B5" s="40" t="s">
        <v>68</v>
      </c>
      <c r="C5" s="180"/>
      <c r="D5" s="184"/>
      <c r="E5" s="188"/>
      <c r="F5" s="188"/>
      <c r="G5" s="188"/>
      <c r="H5" s="188"/>
      <c r="I5" s="189"/>
    </row>
    <row r="6" spans="1:9" ht="13.5" customHeight="1">
      <c r="A6" s="146" t="s">
        <v>72</v>
      </c>
      <c r="B6" s="42" t="s">
        <v>73</v>
      </c>
      <c r="C6" s="43">
        <v>1</v>
      </c>
      <c r="D6" s="168" t="s">
        <v>74</v>
      </c>
      <c r="E6" s="168"/>
      <c r="F6" s="168"/>
      <c r="G6" s="168"/>
      <c r="H6" s="168"/>
      <c r="I6" s="168"/>
    </row>
    <row r="7" spans="1:9" ht="13.5" customHeight="1">
      <c r="A7" s="146" t="s">
        <v>76</v>
      </c>
      <c r="B7" s="42" t="s">
        <v>77</v>
      </c>
      <c r="C7" s="43">
        <v>1</v>
      </c>
      <c r="D7" s="168" t="s">
        <v>78</v>
      </c>
      <c r="E7" s="168"/>
      <c r="F7" s="168"/>
      <c r="G7" s="168"/>
      <c r="H7" s="168"/>
      <c r="I7" s="168"/>
    </row>
    <row r="8" spans="1:9" ht="13.5" customHeight="1">
      <c r="A8" s="146" t="s">
        <v>84</v>
      </c>
      <c r="B8" s="42" t="s">
        <v>82</v>
      </c>
      <c r="C8" s="43">
        <v>1</v>
      </c>
      <c r="D8" s="169" t="s">
        <v>83</v>
      </c>
      <c r="E8" s="170"/>
      <c r="F8" s="170"/>
      <c r="G8" s="170"/>
      <c r="H8" s="170"/>
      <c r="I8" s="171"/>
    </row>
    <row r="9" spans="1:9" ht="13.5" customHeight="1">
      <c r="A9" s="41"/>
      <c r="B9" s="42"/>
      <c r="C9" s="43"/>
      <c r="D9" s="169"/>
      <c r="E9" s="170"/>
      <c r="F9" s="170"/>
      <c r="G9" s="170"/>
      <c r="H9" s="170"/>
      <c r="I9" s="171"/>
    </row>
    <row r="10" spans="1:9" ht="13.5" customHeight="1">
      <c r="A10" s="41"/>
      <c r="B10" s="42"/>
      <c r="C10" s="43"/>
      <c r="D10" s="169"/>
      <c r="E10" s="170"/>
      <c r="F10" s="170"/>
      <c r="G10" s="170"/>
      <c r="H10" s="170"/>
      <c r="I10" s="171"/>
    </row>
    <row r="11" spans="1:9" ht="13.5" customHeight="1">
      <c r="A11" s="41"/>
      <c r="B11" s="42"/>
      <c r="C11" s="43"/>
      <c r="D11" s="169"/>
      <c r="E11" s="170"/>
      <c r="F11" s="170"/>
      <c r="G11" s="170"/>
      <c r="H11" s="170"/>
      <c r="I11" s="171"/>
    </row>
    <row r="12" spans="1:9" ht="13.5" customHeight="1">
      <c r="A12" s="44"/>
      <c r="B12" s="42"/>
      <c r="C12" s="43"/>
      <c r="D12" s="169"/>
      <c r="E12" s="170"/>
      <c r="F12" s="170"/>
      <c r="G12" s="170"/>
      <c r="H12" s="170"/>
      <c r="I12" s="171"/>
    </row>
    <row r="13" spans="1:9" ht="13.5" customHeight="1">
      <c r="A13" s="41"/>
      <c r="B13" s="42"/>
      <c r="C13" s="43"/>
      <c r="D13" s="169"/>
      <c r="E13" s="170"/>
      <c r="F13" s="170"/>
      <c r="G13" s="170"/>
      <c r="H13" s="170"/>
      <c r="I13" s="171"/>
    </row>
    <row r="14" spans="1:9" ht="13.5" customHeight="1">
      <c r="A14" s="41"/>
      <c r="B14" s="42"/>
      <c r="C14" s="43"/>
      <c r="D14" s="169"/>
      <c r="E14" s="170"/>
      <c r="F14" s="170"/>
      <c r="G14" s="170"/>
      <c r="H14" s="170"/>
      <c r="I14" s="171"/>
    </row>
    <row r="15" spans="1:9" ht="13.5" customHeight="1">
      <c r="A15" s="44"/>
      <c r="B15" s="45"/>
      <c r="C15" s="43"/>
      <c r="D15" s="169"/>
      <c r="E15" s="170"/>
      <c r="F15" s="170"/>
      <c r="G15" s="170"/>
      <c r="H15" s="170"/>
      <c r="I15" s="171"/>
    </row>
    <row r="16" spans="1:9" ht="13.5" customHeight="1">
      <c r="A16" s="41"/>
      <c r="B16" s="42"/>
      <c r="C16" s="43"/>
      <c r="D16" s="169"/>
      <c r="E16" s="170"/>
      <c r="F16" s="170"/>
      <c r="G16" s="170"/>
      <c r="H16" s="170"/>
      <c r="I16" s="171"/>
    </row>
    <row r="17" spans="1:9" ht="13.5" customHeight="1">
      <c r="A17" s="44"/>
      <c r="B17" s="45"/>
      <c r="C17" s="43"/>
      <c r="D17" s="169"/>
      <c r="E17" s="170"/>
      <c r="F17" s="170"/>
      <c r="G17" s="170"/>
      <c r="H17" s="170"/>
      <c r="I17" s="171"/>
    </row>
    <row r="18" spans="1:9" ht="13.5" customHeight="1">
      <c r="A18" s="44"/>
      <c r="B18" s="45"/>
      <c r="C18" s="43"/>
      <c r="D18" s="169"/>
      <c r="E18" s="170"/>
      <c r="F18" s="170"/>
      <c r="G18" s="170"/>
      <c r="H18" s="170"/>
      <c r="I18" s="171"/>
    </row>
    <row r="19" spans="1:9" ht="13.5" customHeight="1">
      <c r="A19" s="44"/>
      <c r="B19" s="45"/>
      <c r="C19" s="43"/>
      <c r="D19" s="169"/>
      <c r="E19" s="170"/>
      <c r="F19" s="170"/>
      <c r="G19" s="170"/>
      <c r="H19" s="170"/>
      <c r="I19" s="171"/>
    </row>
    <row r="20" spans="1:9" ht="13.5" customHeight="1">
      <c r="A20" s="44"/>
      <c r="B20" s="45"/>
      <c r="C20" s="43"/>
      <c r="D20" s="169"/>
      <c r="E20" s="170"/>
      <c r="F20" s="170"/>
      <c r="G20" s="170"/>
      <c r="H20" s="170"/>
      <c r="I20" s="171"/>
    </row>
    <row r="21" spans="1:9" ht="13.5" customHeight="1">
      <c r="A21" s="46" t="s">
        <v>69</v>
      </c>
      <c r="B21" s="47">
        <f>SUM(B6:B17)</f>
        <v>0</v>
      </c>
      <c r="C21" s="48">
        <f>SUM(C6:C20)</f>
        <v>3</v>
      </c>
      <c r="D21" s="169"/>
      <c r="E21" s="170"/>
      <c r="F21" s="170"/>
      <c r="G21" s="170"/>
      <c r="H21" s="170"/>
      <c r="I21" s="171"/>
    </row>
  </sheetData>
  <sheetProtection selectLockedCells="1" selectUnlockedCells="1"/>
  <mergeCells count="22"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17:I17"/>
    <mergeCell ref="D6:I6"/>
    <mergeCell ref="D7:I7"/>
    <mergeCell ref="D8:I8"/>
    <mergeCell ref="D9:I9"/>
    <mergeCell ref="D10:I10"/>
    <mergeCell ref="D11:I11"/>
    <mergeCell ref="A1:B3"/>
    <mergeCell ref="C1:C2"/>
    <mergeCell ref="D1:I3"/>
    <mergeCell ref="A4:B4"/>
    <mergeCell ref="C4:C5"/>
    <mergeCell ref="D4:I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L6" sqref="L6"/>
    </sheetView>
  </sheetViews>
  <sheetFormatPr defaultColWidth="11.421875" defaultRowHeight="12.75"/>
  <cols>
    <col min="1" max="1" width="51.140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72"/>
      <c r="B1" s="173"/>
      <c r="C1" s="175" t="s">
        <v>64</v>
      </c>
      <c r="D1" s="176" t="str">
        <f>VLOOKUP(C3,'4ª MEDIÇÃO'!A15:G30,3,0)</f>
        <v>Inspeção topográfica e outros procedimentos de avaliação quantitativa de serviços executados em obras de implantação ou pavimentação ou duplicação de rodovias</v>
      </c>
      <c r="E1" s="176"/>
      <c r="F1" s="176"/>
      <c r="G1" s="176"/>
      <c r="H1" s="176"/>
      <c r="I1" s="177"/>
    </row>
    <row r="2" spans="1:9" ht="20.25" customHeight="1">
      <c r="A2" s="174"/>
      <c r="B2" s="164"/>
      <c r="C2" s="165"/>
      <c r="D2" s="166"/>
      <c r="E2" s="166"/>
      <c r="F2" s="166"/>
      <c r="G2" s="166"/>
      <c r="H2" s="166"/>
      <c r="I2" s="178"/>
    </row>
    <row r="3" spans="1:9" ht="17.25" customHeight="1">
      <c r="A3" s="174"/>
      <c r="B3" s="164"/>
      <c r="C3" s="11">
        <v>5</v>
      </c>
      <c r="D3" s="166"/>
      <c r="E3" s="166"/>
      <c r="F3" s="166"/>
      <c r="G3" s="166"/>
      <c r="H3" s="166"/>
      <c r="I3" s="178"/>
    </row>
    <row r="4" spans="1:9" ht="12.75">
      <c r="A4" s="179" t="s">
        <v>65</v>
      </c>
      <c r="B4" s="167"/>
      <c r="C4" s="165"/>
      <c r="D4" s="181" t="s">
        <v>66</v>
      </c>
      <c r="E4" s="182"/>
      <c r="F4" s="182"/>
      <c r="G4" s="182"/>
      <c r="H4" s="182"/>
      <c r="I4" s="183"/>
    </row>
    <row r="5" spans="1:9" ht="24" customHeight="1">
      <c r="A5" s="147" t="s">
        <v>67</v>
      </c>
      <c r="B5" s="40" t="s">
        <v>68</v>
      </c>
      <c r="C5" s="180"/>
      <c r="D5" s="190"/>
      <c r="E5" s="191"/>
      <c r="F5" s="191"/>
      <c r="G5" s="191"/>
      <c r="H5" s="191"/>
      <c r="I5" s="192"/>
    </row>
    <row r="6" spans="1:9" ht="13.5" customHeight="1">
      <c r="A6" s="146" t="s">
        <v>72</v>
      </c>
      <c r="B6" s="42" t="s">
        <v>73</v>
      </c>
      <c r="C6" s="43">
        <v>1</v>
      </c>
      <c r="D6" s="168" t="s">
        <v>74</v>
      </c>
      <c r="E6" s="168"/>
      <c r="F6" s="168"/>
      <c r="G6" s="168"/>
      <c r="H6" s="168"/>
      <c r="I6" s="168"/>
    </row>
    <row r="7" spans="1:9" ht="13.5" customHeight="1">
      <c r="A7" s="146" t="s">
        <v>76</v>
      </c>
      <c r="B7" s="42" t="s">
        <v>77</v>
      </c>
      <c r="C7" s="43">
        <v>1</v>
      </c>
      <c r="D7" s="168" t="s">
        <v>78</v>
      </c>
      <c r="E7" s="168"/>
      <c r="F7" s="168"/>
      <c r="G7" s="168"/>
      <c r="H7" s="168"/>
      <c r="I7" s="168"/>
    </row>
    <row r="8" spans="1:9" ht="13.5" customHeight="1">
      <c r="A8" s="146" t="s">
        <v>84</v>
      </c>
      <c r="B8" s="42" t="s">
        <v>82</v>
      </c>
      <c r="C8" s="43">
        <v>1</v>
      </c>
      <c r="D8" s="169" t="s">
        <v>83</v>
      </c>
      <c r="E8" s="170"/>
      <c r="F8" s="170"/>
      <c r="G8" s="170"/>
      <c r="H8" s="170"/>
      <c r="I8" s="171"/>
    </row>
    <row r="9" spans="1:9" ht="13.5" customHeight="1">
      <c r="A9" s="41"/>
      <c r="B9" s="42"/>
      <c r="C9" s="43"/>
      <c r="D9" s="169"/>
      <c r="E9" s="170"/>
      <c r="F9" s="170"/>
      <c r="G9" s="170"/>
      <c r="H9" s="170"/>
      <c r="I9" s="171"/>
    </row>
    <row r="10" spans="1:9" ht="13.5" customHeight="1">
      <c r="A10" s="41"/>
      <c r="B10" s="42"/>
      <c r="C10" s="43"/>
      <c r="D10" s="169"/>
      <c r="E10" s="170"/>
      <c r="F10" s="170"/>
      <c r="G10" s="170"/>
      <c r="H10" s="170"/>
      <c r="I10" s="171"/>
    </row>
    <row r="11" spans="1:9" ht="13.5" customHeight="1">
      <c r="A11" s="41"/>
      <c r="B11" s="42"/>
      <c r="C11" s="43"/>
      <c r="D11" s="169"/>
      <c r="E11" s="170"/>
      <c r="F11" s="170"/>
      <c r="G11" s="170"/>
      <c r="H11" s="170"/>
      <c r="I11" s="171"/>
    </row>
    <row r="12" spans="1:9" ht="13.5" customHeight="1">
      <c r="A12" s="44"/>
      <c r="B12" s="42"/>
      <c r="C12" s="43"/>
      <c r="D12" s="169"/>
      <c r="E12" s="170"/>
      <c r="F12" s="170"/>
      <c r="G12" s="170"/>
      <c r="H12" s="170"/>
      <c r="I12" s="171"/>
    </row>
    <row r="13" spans="1:9" ht="13.5" customHeight="1">
      <c r="A13" s="41"/>
      <c r="B13" s="42"/>
      <c r="C13" s="43"/>
      <c r="D13" s="169"/>
      <c r="E13" s="170"/>
      <c r="F13" s="170"/>
      <c r="G13" s="170"/>
      <c r="H13" s="170"/>
      <c r="I13" s="171"/>
    </row>
    <row r="14" spans="1:9" ht="13.5" customHeight="1">
      <c r="A14" s="41"/>
      <c r="B14" s="42"/>
      <c r="C14" s="43"/>
      <c r="D14" s="169"/>
      <c r="E14" s="170"/>
      <c r="F14" s="170"/>
      <c r="G14" s="170"/>
      <c r="H14" s="170"/>
      <c r="I14" s="171"/>
    </row>
    <row r="15" spans="1:9" ht="13.5" customHeight="1">
      <c r="A15" s="44"/>
      <c r="B15" s="45"/>
      <c r="C15" s="43"/>
      <c r="D15" s="169"/>
      <c r="E15" s="170"/>
      <c r="F15" s="170"/>
      <c r="G15" s="170"/>
      <c r="H15" s="170"/>
      <c r="I15" s="171"/>
    </row>
    <row r="16" spans="1:9" ht="13.5" customHeight="1">
      <c r="A16" s="41"/>
      <c r="B16" s="42"/>
      <c r="C16" s="43"/>
      <c r="D16" s="169"/>
      <c r="E16" s="170"/>
      <c r="F16" s="170"/>
      <c r="G16" s="170"/>
      <c r="H16" s="170"/>
      <c r="I16" s="171"/>
    </row>
    <row r="17" spans="1:9" ht="13.5" customHeight="1">
      <c r="A17" s="44"/>
      <c r="B17" s="45"/>
      <c r="C17" s="43"/>
      <c r="D17" s="169"/>
      <c r="E17" s="170"/>
      <c r="F17" s="170"/>
      <c r="G17" s="170"/>
      <c r="H17" s="170"/>
      <c r="I17" s="171"/>
    </row>
    <row r="18" spans="1:9" ht="13.5" customHeight="1">
      <c r="A18" s="44"/>
      <c r="B18" s="45"/>
      <c r="C18" s="43"/>
      <c r="D18" s="169"/>
      <c r="E18" s="170"/>
      <c r="F18" s="170"/>
      <c r="G18" s="170"/>
      <c r="H18" s="170"/>
      <c r="I18" s="171"/>
    </row>
    <row r="19" spans="1:9" ht="13.5" customHeight="1">
      <c r="A19" s="44"/>
      <c r="B19" s="45"/>
      <c r="C19" s="43"/>
      <c r="D19" s="169"/>
      <c r="E19" s="170"/>
      <c r="F19" s="170"/>
      <c r="G19" s="170"/>
      <c r="H19" s="170"/>
      <c r="I19" s="171"/>
    </row>
    <row r="20" spans="1:9" ht="13.5" customHeight="1">
      <c r="A20" s="44"/>
      <c r="B20" s="45"/>
      <c r="C20" s="43"/>
      <c r="D20" s="169"/>
      <c r="E20" s="170"/>
      <c r="F20" s="170"/>
      <c r="G20" s="170"/>
      <c r="H20" s="170"/>
      <c r="I20" s="171"/>
    </row>
    <row r="21" spans="1:9" ht="13.5" customHeight="1">
      <c r="A21" s="46" t="s">
        <v>69</v>
      </c>
      <c r="B21" s="47">
        <f>SUM(B6:B17)</f>
        <v>0</v>
      </c>
      <c r="C21" s="48">
        <f>SUM(C6:C19)</f>
        <v>3</v>
      </c>
      <c r="D21" s="169"/>
      <c r="E21" s="170"/>
      <c r="F21" s="170"/>
      <c r="G21" s="170"/>
      <c r="H21" s="170"/>
      <c r="I21" s="171"/>
    </row>
  </sheetData>
  <sheetProtection selectLockedCells="1" selectUnlockedCells="1"/>
  <mergeCells count="22"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17:I17"/>
    <mergeCell ref="D6:I6"/>
    <mergeCell ref="D7:I7"/>
    <mergeCell ref="D8:I8"/>
    <mergeCell ref="D9:I9"/>
    <mergeCell ref="D10:I10"/>
    <mergeCell ref="D11:I11"/>
    <mergeCell ref="A1:B3"/>
    <mergeCell ref="C1:C2"/>
    <mergeCell ref="D1:I3"/>
    <mergeCell ref="A4:B4"/>
    <mergeCell ref="C4:C5"/>
    <mergeCell ref="D4:I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A1" sqref="A1:B3"/>
    </sheetView>
  </sheetViews>
  <sheetFormatPr defaultColWidth="11.421875" defaultRowHeight="12.75"/>
  <cols>
    <col min="1" max="1" width="54.00390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4"/>
      <c r="B1" s="164"/>
      <c r="C1" s="165" t="s">
        <v>64</v>
      </c>
      <c r="D1" s="166" t="str">
        <f>VLOOKUP(C3,'4ª MEDIÇÃO'!A15:G30,3,0)</f>
        <v>Inspeção técnica ambiental e supervisão da efetivação das medidas recomendadas pelos órgãos ambientais nas obras e serviços rodoviários</v>
      </c>
      <c r="E1" s="166"/>
      <c r="F1" s="166"/>
      <c r="G1" s="166"/>
      <c r="H1" s="166"/>
      <c r="I1" s="166"/>
    </row>
    <row r="2" spans="1:9" ht="20.25" customHeight="1">
      <c r="A2" s="164"/>
      <c r="B2" s="164"/>
      <c r="C2" s="165"/>
      <c r="D2" s="166"/>
      <c r="E2" s="166"/>
      <c r="F2" s="166"/>
      <c r="G2" s="166"/>
      <c r="H2" s="166"/>
      <c r="I2" s="166"/>
    </row>
    <row r="3" spans="1:9" ht="17.25" customHeight="1">
      <c r="A3" s="164"/>
      <c r="B3" s="164"/>
      <c r="C3" s="11">
        <v>6</v>
      </c>
      <c r="D3" s="166"/>
      <c r="E3" s="166"/>
      <c r="F3" s="166"/>
      <c r="G3" s="166"/>
      <c r="H3" s="166"/>
      <c r="I3" s="166"/>
    </row>
    <row r="4" spans="1:9" ht="12.75">
      <c r="A4" s="167" t="s">
        <v>65</v>
      </c>
      <c r="B4" s="167"/>
      <c r="C4" s="165"/>
      <c r="D4" s="181" t="s">
        <v>66</v>
      </c>
      <c r="E4" s="182"/>
      <c r="F4" s="182"/>
      <c r="G4" s="182"/>
      <c r="H4" s="182"/>
      <c r="I4" s="187"/>
    </row>
    <row r="5" spans="1:9" ht="24" customHeight="1">
      <c r="A5" s="39" t="s">
        <v>67</v>
      </c>
      <c r="B5" s="40" t="s">
        <v>68</v>
      </c>
      <c r="C5" s="180"/>
      <c r="D5" s="190"/>
      <c r="E5" s="191"/>
      <c r="F5" s="191"/>
      <c r="G5" s="191"/>
      <c r="H5" s="191"/>
      <c r="I5" s="193"/>
    </row>
    <row r="6" spans="1:9" ht="13.5" customHeight="1">
      <c r="A6" s="146" t="s">
        <v>72</v>
      </c>
      <c r="B6" s="42" t="s">
        <v>73</v>
      </c>
      <c r="C6" s="43">
        <v>1</v>
      </c>
      <c r="D6" s="168" t="s">
        <v>74</v>
      </c>
      <c r="E6" s="168"/>
      <c r="F6" s="168"/>
      <c r="G6" s="168"/>
      <c r="H6" s="168"/>
      <c r="I6" s="168"/>
    </row>
    <row r="7" spans="1:9" ht="13.5" customHeight="1">
      <c r="A7" s="146" t="s">
        <v>76</v>
      </c>
      <c r="B7" s="42" t="s">
        <v>77</v>
      </c>
      <c r="C7" s="43">
        <v>1</v>
      </c>
      <c r="D7" s="168" t="s">
        <v>78</v>
      </c>
      <c r="E7" s="168"/>
      <c r="F7" s="168"/>
      <c r="G7" s="168"/>
      <c r="H7" s="168"/>
      <c r="I7" s="168"/>
    </row>
    <row r="8" spans="1:9" ht="13.5" customHeight="1">
      <c r="A8" s="146" t="s">
        <v>84</v>
      </c>
      <c r="B8" s="42" t="s">
        <v>82</v>
      </c>
      <c r="C8" s="43">
        <v>1</v>
      </c>
      <c r="D8" s="169" t="s">
        <v>83</v>
      </c>
      <c r="E8" s="170"/>
      <c r="F8" s="170"/>
      <c r="G8" s="170"/>
      <c r="H8" s="170"/>
      <c r="I8" s="171"/>
    </row>
    <row r="9" spans="1:9" ht="13.5" customHeight="1">
      <c r="A9" s="41"/>
      <c r="B9" s="42"/>
      <c r="C9" s="43"/>
      <c r="D9" s="169"/>
      <c r="E9" s="170"/>
      <c r="F9" s="170"/>
      <c r="G9" s="170"/>
      <c r="H9" s="170"/>
      <c r="I9" s="171"/>
    </row>
    <row r="10" spans="1:9" ht="13.5" customHeight="1">
      <c r="A10" s="41"/>
      <c r="B10" s="42"/>
      <c r="C10" s="43"/>
      <c r="D10" s="169"/>
      <c r="E10" s="170"/>
      <c r="F10" s="170"/>
      <c r="G10" s="170"/>
      <c r="H10" s="170"/>
      <c r="I10" s="171"/>
    </row>
    <row r="11" spans="1:9" ht="13.5" customHeight="1">
      <c r="A11" s="41"/>
      <c r="B11" s="42"/>
      <c r="C11" s="43"/>
      <c r="D11" s="169"/>
      <c r="E11" s="170"/>
      <c r="F11" s="170"/>
      <c r="G11" s="170"/>
      <c r="H11" s="170"/>
      <c r="I11" s="171"/>
    </row>
    <row r="12" spans="1:9" ht="13.5" customHeight="1">
      <c r="A12" s="44"/>
      <c r="B12" s="42"/>
      <c r="C12" s="43"/>
      <c r="D12" s="169"/>
      <c r="E12" s="170"/>
      <c r="F12" s="170"/>
      <c r="G12" s="170"/>
      <c r="H12" s="170"/>
      <c r="I12" s="171"/>
    </row>
    <row r="13" spans="1:9" ht="13.5" customHeight="1">
      <c r="A13" s="41"/>
      <c r="B13" s="42"/>
      <c r="C13" s="43"/>
      <c r="D13" s="169"/>
      <c r="E13" s="170"/>
      <c r="F13" s="170"/>
      <c r="G13" s="170"/>
      <c r="H13" s="170"/>
      <c r="I13" s="171"/>
    </row>
    <row r="14" spans="1:9" ht="13.5" customHeight="1">
      <c r="A14" s="41"/>
      <c r="B14" s="42"/>
      <c r="C14" s="43"/>
      <c r="D14" s="169"/>
      <c r="E14" s="170"/>
      <c r="F14" s="170"/>
      <c r="G14" s="170"/>
      <c r="H14" s="170"/>
      <c r="I14" s="171"/>
    </row>
    <row r="15" spans="1:9" ht="13.5" customHeight="1">
      <c r="A15" s="44"/>
      <c r="B15" s="45"/>
      <c r="C15" s="43"/>
      <c r="D15" s="169"/>
      <c r="E15" s="170"/>
      <c r="F15" s="170"/>
      <c r="G15" s="170"/>
      <c r="H15" s="170"/>
      <c r="I15" s="171"/>
    </row>
    <row r="16" spans="1:9" ht="13.5" customHeight="1">
      <c r="A16" s="41"/>
      <c r="B16" s="42"/>
      <c r="C16" s="43"/>
      <c r="D16" s="169"/>
      <c r="E16" s="170"/>
      <c r="F16" s="170"/>
      <c r="G16" s="170"/>
      <c r="H16" s="170"/>
      <c r="I16" s="171"/>
    </row>
    <row r="17" spans="1:9" ht="13.5" customHeight="1">
      <c r="A17" s="44"/>
      <c r="B17" s="45"/>
      <c r="C17" s="43"/>
      <c r="D17" s="169"/>
      <c r="E17" s="170"/>
      <c r="F17" s="170"/>
      <c r="G17" s="170"/>
      <c r="H17" s="170"/>
      <c r="I17" s="171"/>
    </row>
    <row r="18" spans="1:9" ht="13.5" customHeight="1">
      <c r="A18" s="44"/>
      <c r="B18" s="45"/>
      <c r="C18" s="43"/>
      <c r="D18" s="169"/>
      <c r="E18" s="170"/>
      <c r="F18" s="170"/>
      <c r="G18" s="170"/>
      <c r="H18" s="170"/>
      <c r="I18" s="171"/>
    </row>
    <row r="19" spans="1:9" ht="13.5" customHeight="1">
      <c r="A19" s="44"/>
      <c r="B19" s="45"/>
      <c r="C19" s="43"/>
      <c r="D19" s="169"/>
      <c r="E19" s="170"/>
      <c r="F19" s="170"/>
      <c r="G19" s="170"/>
      <c r="H19" s="170"/>
      <c r="I19" s="171"/>
    </row>
    <row r="20" spans="1:9" ht="13.5" customHeight="1">
      <c r="A20" s="44"/>
      <c r="B20" s="45"/>
      <c r="C20" s="43"/>
      <c r="D20" s="169"/>
      <c r="E20" s="170"/>
      <c r="F20" s="170"/>
      <c r="G20" s="170"/>
      <c r="H20" s="170"/>
      <c r="I20" s="171"/>
    </row>
    <row r="21" spans="1:9" ht="13.5" customHeight="1">
      <c r="A21" s="46" t="s">
        <v>69</v>
      </c>
      <c r="B21" s="47">
        <f>SUM(B6:B17)</f>
        <v>0</v>
      </c>
      <c r="C21" s="51">
        <f>SUM(C6:C20)</f>
        <v>3</v>
      </c>
      <c r="D21" s="169"/>
      <c r="E21" s="170"/>
      <c r="F21" s="170"/>
      <c r="G21" s="170"/>
      <c r="H21" s="170"/>
      <c r="I21" s="171"/>
    </row>
  </sheetData>
  <sheetProtection selectLockedCells="1" selectUnlockedCells="1"/>
  <mergeCells count="22">
    <mergeCell ref="D6:I6"/>
    <mergeCell ref="A1:B3"/>
    <mergeCell ref="C1:C2"/>
    <mergeCell ref="D1:I3"/>
    <mergeCell ref="A4:B4"/>
    <mergeCell ref="C4:C5"/>
    <mergeCell ref="D11:I11"/>
    <mergeCell ref="D12:I12"/>
    <mergeCell ref="D13:I13"/>
    <mergeCell ref="D14:I14"/>
    <mergeCell ref="D7:I7"/>
    <mergeCell ref="D8:I8"/>
    <mergeCell ref="D21:I21"/>
    <mergeCell ref="D4:I5"/>
    <mergeCell ref="D15:I15"/>
    <mergeCell ref="D16:I16"/>
    <mergeCell ref="D17:I17"/>
    <mergeCell ref="D18:I18"/>
    <mergeCell ref="D19:I19"/>
    <mergeCell ref="D20:I20"/>
    <mergeCell ref="D9:I9"/>
    <mergeCell ref="D10:I1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A1" sqref="A1:B3"/>
    </sheetView>
  </sheetViews>
  <sheetFormatPr defaultColWidth="11.421875" defaultRowHeight="12.75"/>
  <cols>
    <col min="1" max="1" width="52.7109375" style="10" bestFit="1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72"/>
      <c r="B1" s="173"/>
      <c r="C1" s="175" t="s">
        <v>64</v>
      </c>
      <c r="D1" s="176" t="str">
        <f>VLOOKUP(C3,'4ª MEDIÇÃO'!A15:G30,3,0)</f>
        <v>Inspeção e supervisão das condições de regularidade fiscal, previdenciária e trabalhista</v>
      </c>
      <c r="E1" s="176"/>
      <c r="F1" s="176"/>
      <c r="G1" s="176"/>
      <c r="H1" s="176"/>
      <c r="I1" s="177"/>
    </row>
    <row r="2" spans="1:9" ht="20.25" customHeight="1">
      <c r="A2" s="174"/>
      <c r="B2" s="164"/>
      <c r="C2" s="165"/>
      <c r="D2" s="166"/>
      <c r="E2" s="166"/>
      <c r="F2" s="166"/>
      <c r="G2" s="166"/>
      <c r="H2" s="166"/>
      <c r="I2" s="178"/>
    </row>
    <row r="3" spans="1:9" ht="17.25" customHeight="1">
      <c r="A3" s="174"/>
      <c r="B3" s="164"/>
      <c r="C3" s="11">
        <v>7</v>
      </c>
      <c r="D3" s="166"/>
      <c r="E3" s="166"/>
      <c r="F3" s="166"/>
      <c r="G3" s="166"/>
      <c r="H3" s="166"/>
      <c r="I3" s="178"/>
    </row>
    <row r="4" spans="1:9" ht="12.75">
      <c r="A4" s="179" t="s">
        <v>65</v>
      </c>
      <c r="B4" s="167"/>
      <c r="C4" s="165"/>
      <c r="D4" s="181" t="s">
        <v>66</v>
      </c>
      <c r="E4" s="182"/>
      <c r="F4" s="182"/>
      <c r="G4" s="182"/>
      <c r="H4" s="182"/>
      <c r="I4" s="183"/>
    </row>
    <row r="5" spans="1:9" ht="24" customHeight="1">
      <c r="A5" s="147" t="s">
        <v>67</v>
      </c>
      <c r="B5" s="40" t="s">
        <v>68</v>
      </c>
      <c r="C5" s="180"/>
      <c r="D5" s="190"/>
      <c r="E5" s="191"/>
      <c r="F5" s="191"/>
      <c r="G5" s="191"/>
      <c r="H5" s="191"/>
      <c r="I5" s="192"/>
    </row>
    <row r="6" spans="1:9" ht="13.5" customHeight="1">
      <c r="A6" s="146" t="s">
        <v>72</v>
      </c>
      <c r="B6" s="42" t="s">
        <v>73</v>
      </c>
      <c r="C6" s="43">
        <v>1</v>
      </c>
      <c r="D6" s="168" t="s">
        <v>74</v>
      </c>
      <c r="E6" s="168"/>
      <c r="F6" s="168"/>
      <c r="G6" s="168"/>
      <c r="H6" s="168"/>
      <c r="I6" s="168"/>
    </row>
    <row r="7" spans="1:9" ht="13.5" customHeight="1">
      <c r="A7" s="146" t="s">
        <v>76</v>
      </c>
      <c r="B7" s="42" t="s">
        <v>77</v>
      </c>
      <c r="C7" s="43">
        <v>1</v>
      </c>
      <c r="D7" s="168" t="s">
        <v>78</v>
      </c>
      <c r="E7" s="168"/>
      <c r="F7" s="168"/>
      <c r="G7" s="168"/>
      <c r="H7" s="168"/>
      <c r="I7" s="168"/>
    </row>
    <row r="8" spans="1:9" ht="13.5" customHeight="1">
      <c r="A8" s="146" t="s">
        <v>84</v>
      </c>
      <c r="B8" s="42" t="s">
        <v>82</v>
      </c>
      <c r="C8" s="43">
        <v>1</v>
      </c>
      <c r="D8" s="169" t="s">
        <v>83</v>
      </c>
      <c r="E8" s="170"/>
      <c r="F8" s="170"/>
      <c r="G8" s="170"/>
      <c r="H8" s="170"/>
      <c r="I8" s="171"/>
    </row>
    <row r="9" spans="1:9" ht="13.5" customHeight="1">
      <c r="A9" s="41"/>
      <c r="B9" s="42"/>
      <c r="C9" s="43"/>
      <c r="D9" s="169"/>
      <c r="E9" s="170"/>
      <c r="F9" s="170"/>
      <c r="G9" s="170"/>
      <c r="H9" s="170"/>
      <c r="I9" s="171"/>
    </row>
    <row r="10" spans="1:9" ht="13.5" customHeight="1">
      <c r="A10" s="41"/>
      <c r="B10" s="42"/>
      <c r="C10" s="43"/>
      <c r="D10" s="169"/>
      <c r="E10" s="170"/>
      <c r="F10" s="170"/>
      <c r="G10" s="170"/>
      <c r="H10" s="170"/>
      <c r="I10" s="171"/>
    </row>
    <row r="11" spans="1:9" ht="13.5" customHeight="1">
      <c r="A11" s="41"/>
      <c r="B11" s="42"/>
      <c r="C11" s="43"/>
      <c r="D11" s="169"/>
      <c r="E11" s="170"/>
      <c r="F11" s="170"/>
      <c r="G11" s="170"/>
      <c r="H11" s="170"/>
      <c r="I11" s="171"/>
    </row>
    <row r="12" spans="1:9" ht="13.5" customHeight="1">
      <c r="A12" s="44"/>
      <c r="B12" s="42"/>
      <c r="C12" s="43"/>
      <c r="D12" s="169"/>
      <c r="E12" s="170"/>
      <c r="F12" s="170"/>
      <c r="G12" s="170"/>
      <c r="H12" s="170"/>
      <c r="I12" s="171"/>
    </row>
    <row r="13" spans="1:9" ht="13.5" customHeight="1">
      <c r="A13" s="41"/>
      <c r="B13" s="42"/>
      <c r="C13" s="43"/>
      <c r="D13" s="169"/>
      <c r="E13" s="170"/>
      <c r="F13" s="170"/>
      <c r="G13" s="170"/>
      <c r="H13" s="170"/>
      <c r="I13" s="171"/>
    </row>
    <row r="14" spans="1:9" ht="13.5" customHeight="1">
      <c r="A14" s="41"/>
      <c r="B14" s="42"/>
      <c r="C14" s="43"/>
      <c r="D14" s="169"/>
      <c r="E14" s="170"/>
      <c r="F14" s="170"/>
      <c r="G14" s="170"/>
      <c r="H14" s="170"/>
      <c r="I14" s="171"/>
    </row>
    <row r="15" spans="1:9" ht="13.5" customHeight="1">
      <c r="A15" s="44"/>
      <c r="B15" s="45"/>
      <c r="C15" s="43"/>
      <c r="D15" s="169"/>
      <c r="E15" s="170"/>
      <c r="F15" s="170"/>
      <c r="G15" s="170"/>
      <c r="H15" s="170"/>
      <c r="I15" s="171"/>
    </row>
    <row r="16" spans="1:9" ht="13.5" customHeight="1">
      <c r="A16" s="41"/>
      <c r="B16" s="42"/>
      <c r="C16" s="43"/>
      <c r="D16" s="169"/>
      <c r="E16" s="170"/>
      <c r="F16" s="170"/>
      <c r="G16" s="170"/>
      <c r="H16" s="170"/>
      <c r="I16" s="171"/>
    </row>
    <row r="17" spans="1:9" ht="13.5" customHeight="1">
      <c r="A17" s="44"/>
      <c r="B17" s="45"/>
      <c r="C17" s="43"/>
      <c r="D17" s="169"/>
      <c r="E17" s="170"/>
      <c r="F17" s="170"/>
      <c r="G17" s="170"/>
      <c r="H17" s="170"/>
      <c r="I17" s="171"/>
    </row>
    <row r="18" spans="1:9" ht="13.5" customHeight="1">
      <c r="A18" s="44"/>
      <c r="B18" s="45"/>
      <c r="C18" s="43"/>
      <c r="D18" s="169"/>
      <c r="E18" s="170"/>
      <c r="F18" s="170"/>
      <c r="G18" s="170"/>
      <c r="H18" s="170"/>
      <c r="I18" s="171"/>
    </row>
    <row r="19" spans="1:9" ht="13.5" customHeight="1">
      <c r="A19" s="44"/>
      <c r="B19" s="45"/>
      <c r="C19" s="43"/>
      <c r="D19" s="169"/>
      <c r="E19" s="170"/>
      <c r="F19" s="170"/>
      <c r="G19" s="170"/>
      <c r="H19" s="170"/>
      <c r="I19" s="171"/>
    </row>
    <row r="20" spans="1:9" ht="13.5" customHeight="1">
      <c r="A20" s="44"/>
      <c r="B20" s="45"/>
      <c r="C20" s="43"/>
      <c r="D20" s="169"/>
      <c r="E20" s="170"/>
      <c r="F20" s="170"/>
      <c r="G20" s="170"/>
      <c r="H20" s="170"/>
      <c r="I20" s="171"/>
    </row>
    <row r="21" spans="1:9" ht="13.5" customHeight="1">
      <c r="A21" s="46" t="s">
        <v>69</v>
      </c>
      <c r="B21" s="47">
        <f>SUM(B6:B17)</f>
        <v>0</v>
      </c>
      <c r="C21" s="51">
        <f>SUM(C6:C20)</f>
        <v>3</v>
      </c>
      <c r="D21" s="169"/>
      <c r="E21" s="170"/>
      <c r="F21" s="170"/>
      <c r="G21" s="170"/>
      <c r="H21" s="170"/>
      <c r="I21" s="171"/>
    </row>
  </sheetData>
  <sheetProtection selectLockedCells="1" selectUnlockedCells="1"/>
  <mergeCells count="22">
    <mergeCell ref="A1:B3"/>
    <mergeCell ref="C1:C2"/>
    <mergeCell ref="D1:I3"/>
    <mergeCell ref="A4:B4"/>
    <mergeCell ref="C4:C5"/>
    <mergeCell ref="D11:I11"/>
    <mergeCell ref="D12:I12"/>
    <mergeCell ref="D13:I13"/>
    <mergeCell ref="D14:I14"/>
    <mergeCell ref="D6:I6"/>
    <mergeCell ref="D7:I7"/>
    <mergeCell ref="D8:I8"/>
    <mergeCell ref="D21:I21"/>
    <mergeCell ref="D4:I5"/>
    <mergeCell ref="D15:I15"/>
    <mergeCell ref="D16:I16"/>
    <mergeCell ref="D17:I17"/>
    <mergeCell ref="D18:I18"/>
    <mergeCell ref="D19:I19"/>
    <mergeCell ref="D20:I20"/>
    <mergeCell ref="D9:I9"/>
    <mergeCell ref="D10:I1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D21" sqref="A1:I21"/>
    </sheetView>
  </sheetViews>
  <sheetFormatPr defaultColWidth="11.421875" defaultRowHeight="12.75"/>
  <cols>
    <col min="1" max="1" width="52.7109375" style="10" bestFit="1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4"/>
      <c r="B1" s="164"/>
      <c r="C1" s="165" t="s">
        <v>64</v>
      </c>
      <c r="D1" s="166" t="str">
        <f>VLOOKUP(C3,'4ª MEDIÇÃO'!A15:G30,3,0)</f>
        <v>Consolidação de elementos de medição de obras e serviços de engenharia</v>
      </c>
      <c r="E1" s="166"/>
      <c r="F1" s="166"/>
      <c r="G1" s="166"/>
      <c r="H1" s="166"/>
      <c r="I1" s="166"/>
    </row>
    <row r="2" spans="1:9" ht="20.25" customHeight="1">
      <c r="A2" s="164"/>
      <c r="B2" s="164"/>
      <c r="C2" s="165"/>
      <c r="D2" s="166"/>
      <c r="E2" s="166"/>
      <c r="F2" s="166"/>
      <c r="G2" s="166"/>
      <c r="H2" s="166"/>
      <c r="I2" s="166"/>
    </row>
    <row r="3" spans="1:9" ht="17.25" customHeight="1">
      <c r="A3" s="164"/>
      <c r="B3" s="164"/>
      <c r="C3" s="11">
        <f>'4ª MEDIÇÃO'!A22</f>
        <v>8</v>
      </c>
      <c r="D3" s="166"/>
      <c r="E3" s="166"/>
      <c r="F3" s="166"/>
      <c r="G3" s="166"/>
      <c r="H3" s="166"/>
      <c r="I3" s="166"/>
    </row>
    <row r="4" spans="1:9" ht="12.75">
      <c r="A4" s="167" t="s">
        <v>65</v>
      </c>
      <c r="B4" s="167"/>
      <c r="C4" s="165"/>
      <c r="D4" s="181" t="s">
        <v>66</v>
      </c>
      <c r="E4" s="182"/>
      <c r="F4" s="182"/>
      <c r="G4" s="182"/>
      <c r="H4" s="182"/>
      <c r="I4" s="187"/>
    </row>
    <row r="5" spans="1:9" ht="24" customHeight="1">
      <c r="A5" s="39" t="s">
        <v>67</v>
      </c>
      <c r="B5" s="40" t="s">
        <v>68</v>
      </c>
      <c r="C5" s="180"/>
      <c r="D5" s="190"/>
      <c r="E5" s="191"/>
      <c r="F5" s="191"/>
      <c r="G5" s="191"/>
      <c r="H5" s="191"/>
      <c r="I5" s="193"/>
    </row>
    <row r="6" spans="1:9" ht="13.5" customHeight="1">
      <c r="A6" s="146" t="s">
        <v>72</v>
      </c>
      <c r="B6" s="42" t="s">
        <v>73</v>
      </c>
      <c r="C6" s="43">
        <v>1</v>
      </c>
      <c r="D6" s="168" t="s">
        <v>74</v>
      </c>
      <c r="E6" s="168"/>
      <c r="F6" s="168"/>
      <c r="G6" s="168"/>
      <c r="H6" s="168"/>
      <c r="I6" s="168"/>
    </row>
    <row r="7" spans="1:9" ht="13.5" customHeight="1">
      <c r="A7" s="146" t="s">
        <v>76</v>
      </c>
      <c r="B7" s="42" t="s">
        <v>77</v>
      </c>
      <c r="C7" s="43">
        <v>3</v>
      </c>
      <c r="D7" s="168" t="s">
        <v>78</v>
      </c>
      <c r="E7" s="168"/>
      <c r="F7" s="168"/>
      <c r="G7" s="168"/>
      <c r="H7" s="168"/>
      <c r="I7" s="168"/>
    </row>
    <row r="8" spans="1:9" ht="13.5" customHeight="1">
      <c r="A8" s="146" t="s">
        <v>84</v>
      </c>
      <c r="B8" s="42" t="s">
        <v>82</v>
      </c>
      <c r="C8" s="43">
        <v>1</v>
      </c>
      <c r="D8" s="169" t="s">
        <v>83</v>
      </c>
      <c r="E8" s="170"/>
      <c r="F8" s="170"/>
      <c r="G8" s="170"/>
      <c r="H8" s="170"/>
      <c r="I8" s="171"/>
    </row>
    <row r="9" spans="1:9" ht="13.5" customHeight="1">
      <c r="A9" s="41"/>
      <c r="B9" s="42"/>
      <c r="C9" s="43"/>
      <c r="D9" s="169"/>
      <c r="E9" s="170"/>
      <c r="F9" s="170"/>
      <c r="G9" s="170"/>
      <c r="H9" s="170"/>
      <c r="I9" s="171"/>
    </row>
    <row r="10" spans="1:9" ht="13.5" customHeight="1">
      <c r="A10" s="41"/>
      <c r="B10" s="42"/>
      <c r="C10" s="43"/>
      <c r="D10" s="169"/>
      <c r="E10" s="170"/>
      <c r="F10" s="170"/>
      <c r="G10" s="170"/>
      <c r="H10" s="170"/>
      <c r="I10" s="171"/>
    </row>
    <row r="11" spans="1:9" ht="13.5" customHeight="1">
      <c r="A11" s="41"/>
      <c r="B11" s="42"/>
      <c r="C11" s="43"/>
      <c r="D11" s="169"/>
      <c r="E11" s="170"/>
      <c r="F11" s="170"/>
      <c r="G11" s="170"/>
      <c r="H11" s="170"/>
      <c r="I11" s="171"/>
    </row>
    <row r="12" spans="1:9" ht="13.5" customHeight="1">
      <c r="A12" s="44"/>
      <c r="B12" s="42"/>
      <c r="C12" s="43"/>
      <c r="D12" s="169"/>
      <c r="E12" s="170"/>
      <c r="F12" s="170"/>
      <c r="G12" s="170"/>
      <c r="H12" s="170"/>
      <c r="I12" s="171"/>
    </row>
    <row r="13" spans="1:9" ht="13.5" customHeight="1">
      <c r="A13" s="41"/>
      <c r="B13" s="42"/>
      <c r="C13" s="43"/>
      <c r="D13" s="169"/>
      <c r="E13" s="170"/>
      <c r="F13" s="170"/>
      <c r="G13" s="170"/>
      <c r="H13" s="170"/>
      <c r="I13" s="171"/>
    </row>
    <row r="14" spans="1:9" ht="13.5" customHeight="1">
      <c r="A14" s="41"/>
      <c r="B14" s="42"/>
      <c r="C14" s="43"/>
      <c r="D14" s="169"/>
      <c r="E14" s="170"/>
      <c r="F14" s="170"/>
      <c r="G14" s="170"/>
      <c r="H14" s="170"/>
      <c r="I14" s="171"/>
    </row>
    <row r="15" spans="1:9" ht="13.5" customHeight="1">
      <c r="A15" s="44"/>
      <c r="B15" s="45"/>
      <c r="C15" s="43"/>
      <c r="D15" s="169"/>
      <c r="E15" s="170"/>
      <c r="F15" s="170"/>
      <c r="G15" s="170"/>
      <c r="H15" s="170"/>
      <c r="I15" s="171"/>
    </row>
    <row r="16" spans="1:9" ht="13.5" customHeight="1">
      <c r="A16" s="41"/>
      <c r="B16" s="42"/>
      <c r="C16" s="43"/>
      <c r="D16" s="169"/>
      <c r="E16" s="170"/>
      <c r="F16" s="170"/>
      <c r="G16" s="170"/>
      <c r="H16" s="170"/>
      <c r="I16" s="171"/>
    </row>
    <row r="17" spans="1:9" ht="13.5" customHeight="1">
      <c r="A17" s="44"/>
      <c r="B17" s="45"/>
      <c r="C17" s="43"/>
      <c r="D17" s="169"/>
      <c r="E17" s="170"/>
      <c r="F17" s="170"/>
      <c r="G17" s="170"/>
      <c r="H17" s="170"/>
      <c r="I17" s="171"/>
    </row>
    <row r="18" spans="1:9" ht="13.5" customHeight="1">
      <c r="A18" s="44"/>
      <c r="B18" s="45"/>
      <c r="C18" s="43"/>
      <c r="D18" s="169"/>
      <c r="E18" s="170"/>
      <c r="F18" s="170"/>
      <c r="G18" s="170"/>
      <c r="H18" s="170"/>
      <c r="I18" s="171"/>
    </row>
    <row r="19" spans="1:9" ht="13.5" customHeight="1">
      <c r="A19" s="44"/>
      <c r="B19" s="45"/>
      <c r="C19" s="43"/>
      <c r="D19" s="169"/>
      <c r="E19" s="170"/>
      <c r="F19" s="170"/>
      <c r="G19" s="170"/>
      <c r="H19" s="170"/>
      <c r="I19" s="171"/>
    </row>
    <row r="20" spans="1:9" ht="13.5" customHeight="1">
      <c r="A20" s="44"/>
      <c r="B20" s="45"/>
      <c r="C20" s="43"/>
      <c r="D20" s="169"/>
      <c r="E20" s="170"/>
      <c r="F20" s="170"/>
      <c r="G20" s="170"/>
      <c r="H20" s="170"/>
      <c r="I20" s="171"/>
    </row>
    <row r="21" spans="1:9" ht="13.5" customHeight="1">
      <c r="A21" s="46" t="s">
        <v>69</v>
      </c>
      <c r="B21" s="47">
        <f>SUM(B6:B17)</f>
        <v>0</v>
      </c>
      <c r="C21" s="51">
        <f>SUM(C6:C20)</f>
        <v>5</v>
      </c>
      <c r="D21" s="169"/>
      <c r="E21" s="170"/>
      <c r="F21" s="170"/>
      <c r="G21" s="170"/>
      <c r="H21" s="170"/>
      <c r="I21" s="171"/>
    </row>
  </sheetData>
  <sheetProtection selectLockedCells="1" selectUnlockedCells="1"/>
  <mergeCells count="22">
    <mergeCell ref="A1:B3"/>
    <mergeCell ref="C1:C2"/>
    <mergeCell ref="D1:I3"/>
    <mergeCell ref="A4:B4"/>
    <mergeCell ref="C4:C5"/>
    <mergeCell ref="D11:I11"/>
    <mergeCell ref="D12:I12"/>
    <mergeCell ref="D13:I13"/>
    <mergeCell ref="D14:I14"/>
    <mergeCell ref="D6:I6"/>
    <mergeCell ref="D7:I7"/>
    <mergeCell ref="D8:I8"/>
    <mergeCell ref="D21:I21"/>
    <mergeCell ref="D4:I5"/>
    <mergeCell ref="D15:I15"/>
    <mergeCell ref="D16:I16"/>
    <mergeCell ref="D17:I17"/>
    <mergeCell ref="D18:I18"/>
    <mergeCell ref="D19:I19"/>
    <mergeCell ref="D20:I20"/>
    <mergeCell ref="D9:I9"/>
    <mergeCell ref="D10:I1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2019-05-15T19:04:31Z</cp:lastPrinted>
  <dcterms:modified xsi:type="dcterms:W3CDTF">2019-05-15T19:05:54Z</dcterms:modified>
  <cp:category/>
  <cp:version/>
  <cp:contentType/>
  <cp:contentStatus/>
</cp:coreProperties>
</file>