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activeTab="0"/>
  </bookViews>
  <sheets>
    <sheet name="Planilha_Geral" sheetId="1" r:id="rId1"/>
    <sheet name="Cronograma" sheetId="2" r:id="rId2"/>
    <sheet name="COMP-01" sheetId="3" r:id="rId3"/>
    <sheet name="COMP-02" sheetId="4" r:id="rId4"/>
    <sheet name="COMP-03" sheetId="5" r:id="rId5"/>
  </sheets>
  <definedNames>
    <definedName name="_xlnm.Print_Area" localSheetId="1">'Cronograma'!$A$1:$U$45</definedName>
    <definedName name="_xlnm.Print_Area" localSheetId="0">'Planilha_Geral'!$A$1:$K$236</definedName>
    <definedName name="_xlnm.Print_Titles" localSheetId="0">'Planilha_Geral'!$2:$7</definedName>
  </definedNames>
  <calcPr fullCalcOnLoad="1"/>
</workbook>
</file>

<file path=xl/sharedStrings.xml><?xml version="1.0" encoding="utf-8"?>
<sst xmlns="http://schemas.openxmlformats.org/spreadsheetml/2006/main" count="1321" uniqueCount="596">
  <si>
    <t>2.1</t>
  </si>
  <si>
    <t>3.1</t>
  </si>
  <si>
    <t>4.1</t>
  </si>
  <si>
    <t>5.1</t>
  </si>
  <si>
    <t>6.1</t>
  </si>
  <si>
    <t>7.1</t>
  </si>
  <si>
    <t>8.1</t>
  </si>
  <si>
    <t>8.2</t>
  </si>
  <si>
    <t>10.1</t>
  </si>
  <si>
    <t>11.1</t>
  </si>
  <si>
    <t>PMPK</t>
  </si>
  <si>
    <t>TOTAL</t>
  </si>
  <si>
    <t>ITEM</t>
  </si>
  <si>
    <t xml:space="preserve">               P L A N I L H A      D E     P R E Ç O S</t>
  </si>
  <si>
    <t>QUANT.</t>
  </si>
  <si>
    <t>m</t>
  </si>
  <si>
    <t>INSTALAÇÕES HIDRO-SANITÁRIAS</t>
  </si>
  <si>
    <t>und</t>
  </si>
  <si>
    <t>INSTALAÇÕES ELÉTRICAS</t>
  </si>
  <si>
    <t>m²</t>
  </si>
  <si>
    <t>m³</t>
  </si>
  <si>
    <t>1</t>
  </si>
  <si>
    <t>1.1</t>
  </si>
  <si>
    <t>2</t>
  </si>
  <si>
    <t>3</t>
  </si>
  <si>
    <t>7</t>
  </si>
  <si>
    <t>9</t>
  </si>
  <si>
    <t>PINTURA</t>
  </si>
  <si>
    <t>PREFEITURA MUNICIPAL DE PRESIDENTE KENNEDY</t>
  </si>
  <si>
    <t>DISCRIMINAÇÃO</t>
  </si>
  <si>
    <t>10</t>
  </si>
  <si>
    <t>11</t>
  </si>
  <si>
    <t>CÓDIGO</t>
  </si>
  <si>
    <t>IOPES</t>
  </si>
  <si>
    <t>PREÇO UNITÁRIO</t>
  </si>
  <si>
    <t>UND</t>
  </si>
  <si>
    <t>5.2</t>
  </si>
  <si>
    <t>080102</t>
  </si>
  <si>
    <t>COBERTURA</t>
  </si>
  <si>
    <t>REFERÊNCIA</t>
  </si>
  <si>
    <t>9.1</t>
  </si>
  <si>
    <t>TOTAL:</t>
  </si>
  <si>
    <t>4.2</t>
  </si>
  <si>
    <t>6.2</t>
  </si>
  <si>
    <t>200209</t>
  </si>
  <si>
    <t>Passeio de cimentado camurçado com argamassa de cimento e areia no traço 1:3 esp. 1.5cm, e lastro de concreto com 8cm de espessura, inclusive preparo de caixa</t>
  </si>
  <si>
    <t>7.2</t>
  </si>
  <si>
    <t>7.3</t>
  </si>
  <si>
    <t>ESQUADRIAS</t>
  </si>
  <si>
    <t>REVESTIMENTO EM PAREDES</t>
  </si>
  <si>
    <t>REVESTIMENTO DE PISOS</t>
  </si>
  <si>
    <t>LOUÇAS E METAIS</t>
  </si>
  <si>
    <t>LOCAÇÃO</t>
  </si>
  <si>
    <t>Locação de obra com gabarito de madeira</t>
  </si>
  <si>
    <t>010501</t>
  </si>
  <si>
    <t>INFRAESTRUTURA</t>
  </si>
  <si>
    <t>Escavação manual em material de 1a. categoria, até 1.50 m de profundidade</t>
  </si>
  <si>
    <t>Reaterro apiloado de cavas de fundação, em camadas de 20 cm</t>
  </si>
  <si>
    <t>Fôrma de tábua de madeira de 2.5 x 30.0 cm para fundações, levando-se em conta a utilização 5 vezes(incluido o material, corte, montagem, escoramento e desforma)</t>
  </si>
  <si>
    <t>Fornecimento, preparo e aplicação de concreto magro com consumo mínimo de cimento de 250 kg/m3 (brita 1 e 2) - (5% de perdas já incluído no custo)</t>
  </si>
  <si>
    <t>Fornecimento, preparo e aplicação de concreto Fck=20 MPa (brita 1 e 2) - (5% de perdas já incluído no custo)</t>
  </si>
  <si>
    <t>030101</t>
  </si>
  <si>
    <t>030201</t>
  </si>
  <si>
    <t>040206</t>
  </si>
  <si>
    <t>040231</t>
  </si>
  <si>
    <t>040235</t>
  </si>
  <si>
    <t>Fornecimento, dobragem e colocação em fôrma, de armadura CA-50 A média, diâmetro de 6.3 a 10.0 mm</t>
  </si>
  <si>
    <t>040243</t>
  </si>
  <si>
    <t>kg</t>
  </si>
  <si>
    <t>040322</t>
  </si>
  <si>
    <t>040328</t>
  </si>
  <si>
    <t>040601</t>
  </si>
  <si>
    <t>Marco de madeira de lei tipo Paraju ou equivalente com 15x3 cm de batente, nas dimensões de 0.80 x 2.10m</t>
  </si>
  <si>
    <t>060103</t>
  </si>
  <si>
    <t>Janela de correr para vidro em alumínio anodizado cor natural, linha 25, completa, incl. puxador com tranca, alizar, caixilho e contramarco, exclusive vidro</t>
  </si>
  <si>
    <t>Báscula para vidro em alumínio anodizado cor natural, linha 25, completa, com tranca, caixilho, alizar e contramarco, exclusive vidro</t>
  </si>
  <si>
    <t xml:space="preserve">Vidro plano transparente liso, com 4 mm de espessura </t>
  </si>
  <si>
    <t>071701</t>
  </si>
  <si>
    <t>071702</t>
  </si>
  <si>
    <t xml:space="preserve">Chapisco de argamassa de cimento e areia média ou grossa lavada, no traço 1:3, espessura 5 mm </t>
  </si>
  <si>
    <t>120101</t>
  </si>
  <si>
    <t>Emboço de argamassa de cimento, cal hidratada CH1 e areia média ou grossa lavada no traço 1:0.5:6, espessura 20 mm</t>
  </si>
  <si>
    <t>120301</t>
  </si>
  <si>
    <t>REVESTIMENTO DE TETOS</t>
  </si>
  <si>
    <t>Chapisco com argamassa de cimento e areia média ou grossa lavada no traço 1:3, espessura 5 mm</t>
  </si>
  <si>
    <t>Reboco tipo paulista com argamassa de cimento, cal hidratada e areia fina lavada no traço 1:1:6 espessura de 25 mm</t>
  </si>
  <si>
    <t>Reboco tipo paulista de argamassa de cimento, cal hidratada CH1 e areia média ou grossa lavada no traço 1:0.5:6, espessura 25 mm</t>
  </si>
  <si>
    <t>120303</t>
  </si>
  <si>
    <t xml:space="preserve">Lastro impermeabilizado de concreto não estrutural, espessura de 6 cm </t>
  </si>
  <si>
    <t>130111</t>
  </si>
  <si>
    <t>110101</t>
  </si>
  <si>
    <t>Regularização de base p/ revestimento cerâmico, com argamassa de cimento e areia no traço 1:5, espessura 3cm</t>
  </si>
  <si>
    <t>130103</t>
  </si>
  <si>
    <t>Rodapé de cerâmica PEI-3, assentado com argamassa de cimento cola h = 7.0 cm, inclusive rejuntamento</t>
  </si>
  <si>
    <t>130303</t>
  </si>
  <si>
    <t>Peitoril de granito cinza polido, 15 cm, esp. 3cm</t>
  </si>
  <si>
    <t>130317</t>
  </si>
  <si>
    <t>Lavatório de louça branca, padrão popular, marcas de referência Deca, Celite ou Ideal Standard, inclusive acessórios em PVC, exceto torneira</t>
  </si>
  <si>
    <t>Vaso sanitário padrão popular completo com acessórios para ligação, marcas de referência Deca, Celite ou Ideal Standard, inclusive assento plástico</t>
  </si>
  <si>
    <t>170117</t>
  </si>
  <si>
    <t>170116</t>
  </si>
  <si>
    <t>Bancada de granito com espessura de 2 cm</t>
  </si>
  <si>
    <t>170220</t>
  </si>
  <si>
    <t>Tanque de mármore sintético com um bojo, inclusive válvula e sifão em PVC</t>
  </si>
  <si>
    <t>170555</t>
  </si>
  <si>
    <t>170540</t>
  </si>
  <si>
    <t>170530</t>
  </si>
  <si>
    <t>Cuba em aço inox nº 02 (dim.560x340x150)mm, marcas de referência Franke, Strake, tramontina, inclusive válvula de metal 31/2" e sifão cromado 1 x 1/2", excl. torneira</t>
  </si>
  <si>
    <t>Pintura com tinta látex PVA, marcas de referência Suvinil, Coral ou Metalatex, inclusive selador em paredes e forros, a três demãos</t>
  </si>
  <si>
    <t>190104</t>
  </si>
  <si>
    <t>Pintura com tinta acrílica, marcas de referência Suvinil, Coral ou Metalatex, inclusive selador acrílico, em paredes e forros, a três demãos</t>
  </si>
  <si>
    <t>190106</t>
  </si>
  <si>
    <t>190303</t>
  </si>
  <si>
    <t>8.3</t>
  </si>
  <si>
    <t>9.2</t>
  </si>
  <si>
    <t>9.3</t>
  </si>
  <si>
    <t>Azulejo branco 15 x 15 cm, juntas a prumo, assentado com argamassa de cimento colante, inclusive rejuntamento com cimento branco, marcas de referência Eliane, Cecrisa ou Portobello</t>
  </si>
  <si>
    <t>120201</t>
  </si>
  <si>
    <t xml:space="preserve">Ponto de água fria (lavatório, tanque, pia de cozinha, etc...) </t>
  </si>
  <si>
    <t>140701</t>
  </si>
  <si>
    <t>pt</t>
  </si>
  <si>
    <t xml:space="preserve">Ponto com registro de pressão (chuveiro, caixa de descarga, etc...) </t>
  </si>
  <si>
    <t>140702</t>
  </si>
  <si>
    <t>Ponto para esgoto primário (vaso sanitário)</t>
  </si>
  <si>
    <t>140705</t>
  </si>
  <si>
    <t xml:space="preserve">Ponto para esgoto secundário (pia, lavatório, mictório, tanque, bidê, etc...) </t>
  </si>
  <si>
    <t>140706</t>
  </si>
  <si>
    <t>Ponto para caixa sifonada, inclusive caixa sifonada pvc 150x150x50mm com grelha em pvc</t>
  </si>
  <si>
    <t>140707</t>
  </si>
  <si>
    <t>Ponto para ralo sifonado, inclusive ralo sifonado 100 x 40 mm c/ grelha em pvc</t>
  </si>
  <si>
    <t>140708</t>
  </si>
  <si>
    <t xml:space="preserve">Tubo de PVC rígido soldável branco, para esgoto, diâmetro 40mm (1 1/2"), inclusive conexões </t>
  </si>
  <si>
    <t xml:space="preserve">Tubo de PVC rígido soldável branco, para esgoto, diâmetro 50mm (2"), inclusive conexões </t>
  </si>
  <si>
    <t xml:space="preserve">Tubo de PVC rígido soldável branco, para esgoto, diâmetro 100mm (4"), inclusive conexões </t>
  </si>
  <si>
    <t>141906</t>
  </si>
  <si>
    <t>141907</t>
  </si>
  <si>
    <t>141909</t>
  </si>
  <si>
    <t>Caixa de inspeção de alvenaria de blocos cerâmicos 10 furos 10x20x20cm dimensões de 30x30x60cm, com revestimento interno em chapisco e reboco, tampa de concreto esp.5cm e lastro de brita 5 cm</t>
  </si>
  <si>
    <t>Caixa de gordura de alv. bloco concreto 9x19x39cm, dim.60x60cm e Hmáx=1m, com tampa em concreto esp.5cm, lastro concreto esp.10cm, revestida intern. c/ chapisco e reboco impermeab, escavação, reaterro e parede interna em concreto</t>
  </si>
  <si>
    <t>141104</t>
  </si>
  <si>
    <t>151015</t>
  </si>
  <si>
    <t>151801</t>
  </si>
  <si>
    <t>151803</t>
  </si>
  <si>
    <t>151810</t>
  </si>
  <si>
    <t>151811</t>
  </si>
  <si>
    <t>151805</t>
  </si>
  <si>
    <t>151819</t>
  </si>
  <si>
    <t xml:space="preserve">Receptáculo (bocal) de louça para lâmpada incandescente </t>
  </si>
  <si>
    <t>150932</t>
  </si>
  <si>
    <t xml:space="preserve">Tomada padrão brasileiro linha branca, NBR 14136 2 polos 10A/250V, com placa 4x2" </t>
  </si>
  <si>
    <t>180201</t>
  </si>
  <si>
    <t>180202</t>
  </si>
  <si>
    <t xml:space="preserve">Interruptor de uma tecla simples 10A/250V, com placa 4x2" </t>
  </si>
  <si>
    <t>180204</t>
  </si>
  <si>
    <t>180207</t>
  </si>
  <si>
    <t xml:space="preserve">Tomada coaxial 75 ohms para TV </t>
  </si>
  <si>
    <t>180220</t>
  </si>
  <si>
    <t>Chuveiro elétrico tipo ducha Lorenzet ou Corona</t>
  </si>
  <si>
    <t>180809</t>
  </si>
  <si>
    <t>150302</t>
  </si>
  <si>
    <t>Padrão de entrada de energia elétrica, monofásico, entrada aérea, a 2 fios, carga instalada de 3500 até 9000W</t>
  </si>
  <si>
    <t>151701</t>
  </si>
  <si>
    <t>Haste de terra tipo COPPERWELD - 5/8" x 2.40m</t>
  </si>
  <si>
    <t>Eletroduto PEAD, cor preta, diam. 2", marca ref. Kanaflex ou equivalente</t>
  </si>
  <si>
    <t>151139</t>
  </si>
  <si>
    <t>Fio ou cabo de cobre termoplástico, com isolamento para 0.6/1000V - 70º, seção de 16.0 mm2</t>
  </si>
  <si>
    <t>151421</t>
  </si>
  <si>
    <t>150615</t>
  </si>
  <si>
    <t>Fita isolante em rolo de 19mm x 20 m, número 33 Scoth ou equivalente</t>
  </si>
  <si>
    <t>150918</t>
  </si>
  <si>
    <t>Ponto de antena de TV - considerando eletroduto PVC rígido de 3/4" inclusive conexões (3.0m), cabo coaxial 67 Ohms (4.5m) e caixa estampada 4x2" (1 und)</t>
  </si>
  <si>
    <t>Interruptor de uma tecla simples 10A/250V e uma tomada 2 polos 10A/250V, padrão brasileiro, NBR 14136, linha branca, com placa 4x2"</t>
  </si>
  <si>
    <t>Caixa de passagem de alvenaria de blocos de concreto 9x19x39cm, dimensões de 40x40x50cm, com revestimento interno em chapisco e reboco, tampa de concreto esp.5cm e lastro de brita 5cm</t>
  </si>
  <si>
    <t xml:space="preserve">Limpeza geral da obra </t>
  </si>
  <si>
    <t>TRATAMENTO, CONSERVAÇÃO E LIMPEZA</t>
  </si>
  <si>
    <t xml:space="preserve">Forro PVC branco L = 20 cm, frisado, colocado </t>
  </si>
  <si>
    <t>110210</t>
  </si>
  <si>
    <t>110302</t>
  </si>
  <si>
    <t>130308</t>
  </si>
  <si>
    <t>Soleira de granito esp. 2 cm e largura de 15 cm</t>
  </si>
  <si>
    <t>11.2</t>
  </si>
  <si>
    <t>11.3</t>
  </si>
  <si>
    <t>Fôrma de tábua de madeira de 2.5x30.0cm, levando-se em conta utilização 1 vez (incluindo o material, corte, montagem, escoramento e desforma)</t>
  </si>
  <si>
    <t>040249</t>
  </si>
  <si>
    <t>10.2</t>
  </si>
  <si>
    <t>10.3</t>
  </si>
  <si>
    <t>10.4</t>
  </si>
  <si>
    <t>4</t>
  </si>
  <si>
    <t>5</t>
  </si>
  <si>
    <t>6</t>
  </si>
  <si>
    <t>8</t>
  </si>
  <si>
    <t>12</t>
  </si>
  <si>
    <t>12.1</t>
  </si>
  <si>
    <t>12.2</t>
  </si>
  <si>
    <t>12.3</t>
  </si>
  <si>
    <t>12.4</t>
  </si>
  <si>
    <t>13</t>
  </si>
  <si>
    <t>13.1</t>
  </si>
  <si>
    <t xml:space="preserve">Porta em madeira de lei tipo angelim pedra ou equiv.c/enchimento em madeira 1a.qualidade esp. 30mm p/ pintura, inclusive alizares, dobradiças e fechadura externa em latão cromado LaFonte ou equiv., exclusive marco, nas dim.: 0.80 x 2.10 m </t>
  </si>
  <si>
    <t>061303</t>
  </si>
  <si>
    <t>090101</t>
  </si>
  <si>
    <t>Estrutura de madeira de lei tipo Paraju, peroba mica, angelim pedra ou equivalente para telhado de telha cerâmica tipo capa e canal, com pontaletes, terças, caibros e ripas, inclusive tratamento com cupinicida, exclusive telhas</t>
  </si>
  <si>
    <t>Cobertura nova de telhas cerâmicas tipo capa e canal inclusive cumeeiras (telhas compradas na fábrica, posto obra)</t>
  </si>
  <si>
    <t>090212</t>
  </si>
  <si>
    <t>11.4</t>
  </si>
  <si>
    <t>11.5</t>
  </si>
  <si>
    <t>Lâmpada LED, bulbo, A60/DY,10,5W, 100/240V, base E-26/E27, FORNECIMENTO e COLOCAÇÃO</t>
  </si>
  <si>
    <t>EMOP</t>
  </si>
  <si>
    <t>15.020.0158-0</t>
  </si>
  <si>
    <t>12.5</t>
  </si>
  <si>
    <t xml:space="preserve">Ponto padrão de tomada para chuveiro elétrico - considerando eletroduto PVC rígido de 3/4" inclusive conexões (9.0m), fio isolado PVC de 6.0mm2 (32.5m) e caixa estampada 4x2" </t>
  </si>
  <si>
    <t xml:space="preserve">Ponto padrão de interruptor de 1 tecla simples e 1 tomada dois pólos mais terra 10A/250V - considerando eletroduto PVC rígido de 3/4" inclusive conexões (4.5m), fio isolado PVC de 2.5mm2 (19.4m) e caixa estampada 4x2" </t>
  </si>
  <si>
    <t xml:space="preserve">Ponto padrão de interruptor de 1 tecla paralelo - considerando eletroduto PVC rígido de 3/4" inclusive conexões (8.5m), fio isolado PVC de 2.5mm2 (28.8m) e caixa estampada 4x2" </t>
  </si>
  <si>
    <t xml:space="preserve">Ponto padrão de tomada 2 pólos mais terra - considerando eletroduto PVC rígido de 3/4" inclusive conexões (5.0m), fio isolado PVC de 2.5mm2 (16.5m) e caixa estampada 4x2" </t>
  </si>
  <si>
    <t xml:space="preserve">Ponto padrão de luz no teto - considerando eletroduto PVC rígido de 3/4" inclusive conexões (4.5m), fio isolado PVC de 2.5mm2 (16.2m) e caixa estampada 4x4" </t>
  </si>
  <si>
    <t>20712</t>
  </si>
  <si>
    <t>15.015.0203-0</t>
  </si>
  <si>
    <t>Instalação de ponto de lógica, compreendendo: 2 varas de eletroduto de 3/4”, conexões e caixas, exclusive cabos ou fios</t>
  </si>
  <si>
    <t>020714</t>
  </si>
  <si>
    <t>190101</t>
  </si>
  <si>
    <t>Emassamento de paredes e forros, com duas demãos de massa à base de PVA, marcas de referência Suvinil, Coral ou Metalatex</t>
  </si>
  <si>
    <t>190103</t>
  </si>
  <si>
    <t>Emassamento de paredes e forros, com duas demãos de massa acrílica, marcas de referência Suvinil, Coral ou Metalatex</t>
  </si>
  <si>
    <t>10.5</t>
  </si>
  <si>
    <t>Pintura com verniz brilhante, linha Premium, marcas de referência Suvinil, Coral ou Metalatex, em madeira, a três demãos (portas)</t>
  </si>
  <si>
    <t>170315</t>
  </si>
  <si>
    <t>Torneira pressão cromada diam. 1/2" para pia, marcas de referência Fabrimar, Deca ou Docol</t>
  </si>
  <si>
    <t>170304</t>
  </si>
  <si>
    <t>Torneira pressão cromada diâm. 1/2" para lavatório, marcas de referência Fabrimar, Deca ou Docol</t>
  </si>
  <si>
    <t>170306</t>
  </si>
  <si>
    <t>Torneira para tanque, marcas de referência Fabrimar, Deca ou Docol.</t>
  </si>
  <si>
    <t>130236</t>
  </si>
  <si>
    <t>Piso cerâmico esmaltado, PEI 5, acabamento semibrilho, dim. 45x45cm, ref. de cor CARGO PLUS WHITE Eliane/equiv. assentado com argamassa de cimento colante, inclusive rejuntamento</t>
  </si>
  <si>
    <t>030206</t>
  </si>
  <si>
    <t>Aterro manual para regularização do terreno em areia, inclusive adensamento hidráulico e fornecimento do material (máximo de 100m3)</t>
  </si>
  <si>
    <t>050501</t>
  </si>
  <si>
    <t>Alvenaria de blocos de concreto estrut. (14x19x39cm) cheios, c/ resist. mín. compr. 15MPa, assentados c/ arg. de cimento e areia no traço 1:4, esp. juntas 10mm e esp. da parede s/ revest. 14cm</t>
  </si>
  <si>
    <t xml:space="preserve">SUPERESTRUTURA </t>
  </si>
  <si>
    <t>050503</t>
  </si>
  <si>
    <t>Alvenaria de blocos de concreto estrut. (9x19x39cm) cheios, com resistência mín. compr. 15MPa, assentados c/ arg. de cimento e areia no traço 1:4, esp. juntas 10mm e esp. da parede s/ revest. 9cm</t>
  </si>
  <si>
    <t>160710</t>
  </si>
  <si>
    <t>Alvenaria de blocos de concreto 9x19x39 c/ resist. min comp. 2.5MPa, assentado c/ argamassa de cimento, cal hidratada CH1 e areia traço 1:0,5:8, esp.juntas 10mm e esp. paredes, sem revestimento, 9cm</t>
  </si>
  <si>
    <t>071704</t>
  </si>
  <si>
    <t>Porta de abrir tipo veneziana em alumínio anodizado, linha 25, completa, incl. puxador com tranca, caixilho, alizar e contramarco</t>
  </si>
  <si>
    <t>COBERTURAS</t>
  </si>
  <si>
    <t>170539</t>
  </si>
  <si>
    <t>Reservatório de fibra de vidro 500l, inclusive peça de madeira 6x16cm para apoio, exclusive flanges e torneira de bóia</t>
  </si>
  <si>
    <t>Ponto padrão de luz no teto - considerando eletroduto PVC rígido de 3/4" inclusive conexões (4.5m), fio isolado PVC de 2.5mm2 (16.2m) e caixa estampada 4x4" (1 und)</t>
  </si>
  <si>
    <t>UND.</t>
  </si>
  <si>
    <t>Ponto padrão de tomada 2 pólos mais terra - considerando eletroduto PVC rígido de 3/4" inclusive conexões (5.0m), fio isolado PVC de 2.5mm2 (16.5m) e caixa estampada 4x2" (1 und)</t>
  </si>
  <si>
    <t>Ponto padrão de tomada para chuveiro elétrico - considerando eletroduto PVC rígido de 3/4" inclusive conexões (9.0m), fio isolado PVC de 6.0mm2 (32.5m) e caixa estampada 4x2" (1 und)</t>
  </si>
  <si>
    <t>Ponto padrão de interruptor de 1 tecla paralelo - considerando eletroduto PVC rígido de 3/4" inclusive conexões (8.5m), fio isolado PVC de 2.5mm2 (28.8m) e caixa estampada 4x2" (1 und)</t>
  </si>
  <si>
    <t>OBRAS</t>
  </si>
  <si>
    <t>COMP. 01</t>
  </si>
  <si>
    <t>Ponto padrão de interruptor de 1 tecla paralelo e 1 tecla simples - considerando eletroduto PVC rígido de 3/4" inclusiveconexões (8.5m), fio isolado PVC de 2.5mm2 (38.8m) e caixa estampada 4x2" (1 und)</t>
  </si>
  <si>
    <t>COMP. 02</t>
  </si>
  <si>
    <t>Luminária de led 20W, tipo painel, temperatura de cor mínima de 5000k, embutir, bivolt, minimo de 1400 lumens.</t>
  </si>
  <si>
    <t>Tomada padrão brasileiro linha branca, NBR 14136 2 polos + terra 10A/250V, com placa 4x2"</t>
  </si>
  <si>
    <t>Tomada padrão brasileiro linha branca, NBR 14136 2 polos + terra 20A/250V, com placa 4x2"</t>
  </si>
  <si>
    <t>Interruptor de uma tecla simples 10A/250V, com placa 4x2"</t>
  </si>
  <si>
    <t>180206</t>
  </si>
  <si>
    <t>Interruptor de uma tecla paralelo 10A/250V, com placa 4x2"</t>
  </si>
  <si>
    <t>Interruptor 1 tecla paralelo e 1 tecla simples 10A/250V</t>
  </si>
  <si>
    <t>150307</t>
  </si>
  <si>
    <t>Quadro de distribuição de energia, de embutir, com 18 divisões modulares, com barramento</t>
  </si>
  <si>
    <t>151324</t>
  </si>
  <si>
    <t>Mini-Disjuntor bipolar 63 A, curva C - 5KA 220/127VCA (NBR IEC 60947-2), Ref. Siemens, GE, Schneider ou equivalente</t>
  </si>
  <si>
    <t>151322</t>
  </si>
  <si>
    <t>Mini-Disjuntor bipolar 32 A, curva C - 5KA 220/127VCA (NBR IEC 60947-2), Ref. Siemens, GE, Schneider ou equivalente</t>
  </si>
  <si>
    <t>151306</t>
  </si>
  <si>
    <t>Mini-Disjuntor bipolar 16 A, curva C - 5KA 220/127VCA (NBR IEC 60947-2), Ref. Siemens, GE, Schneider ou equivalente</t>
  </si>
  <si>
    <t>151301</t>
  </si>
  <si>
    <t>Mini-Disjuntor monopolar 16 A, curva C - 5KA 220/127VCA (NBR IEC 60947-2), Ref. Siemens, GE, Schneider ou equivalente</t>
  </si>
  <si>
    <t>151338</t>
  </si>
  <si>
    <t>Mini-Disjuntor monopolar 10 A, curva C - 5KA 220/127VCA (NBR IEC 60947-2), Ref. Siemens, GE, Schneider ou equivalente</t>
  </si>
  <si>
    <t>151337</t>
  </si>
  <si>
    <t>Dispositivo de proteção contra surto (DPS) bipolar, tensão nominal máxima 275VCA, corente de surto máxima 40KA.</t>
  </si>
  <si>
    <t>151350</t>
  </si>
  <si>
    <t>Interruptor Diferencial DR 25A, 30mA, 2 módulos</t>
  </si>
  <si>
    <t>151702</t>
  </si>
  <si>
    <t>Padrão de entrada de energia elétrica, bifásico, entrada aérea, a 3 fios, carga instalada de 9001 até 15000W, instalada em muro</t>
  </si>
  <si>
    <t>150122</t>
  </si>
  <si>
    <t>Mureta de medição utilizando arg. cimento, cal e areia, dimensões 1100x2000x200mm, com pilares e cintas, revestido com chapisco e reboco, inclusive pintura emassamento e pintura acrílica a três demãos, exclusive
cobertura</t>
  </si>
  <si>
    <t>M</t>
  </si>
  <si>
    <t>151128</t>
  </si>
  <si>
    <t>Eletroduto de PVC rígido roscável, diâm. 1 1/4" (40mm), inclusive conexões</t>
  </si>
  <si>
    <t>150701</t>
  </si>
  <si>
    <t>Envelopamento de concreto simples com consumo mínimo de cimento de 250kg/m3, inclusive escavação para profundidade mínima do eletroduto de 50 cm, de 25 x 25 cm, para 1 eletroduto</t>
  </si>
  <si>
    <t>150610</t>
  </si>
  <si>
    <t>PADRÃO 2</t>
  </si>
  <si>
    <t>PADRÃO 1</t>
  </si>
  <si>
    <t>TOTAL PADRÃO 2</t>
  </si>
  <si>
    <t>TOTAL PADRÃO 1</t>
  </si>
  <si>
    <t>INSTALAÇÃO DE CANTEIRO DE OBRAS</t>
  </si>
  <si>
    <t>020350</t>
  </si>
  <si>
    <t>Tapume Telha Metálica Ondulada 0,50mm Branca h=2,20m, incl. montagem estr. mad. 8"x8"</t>
  </si>
  <si>
    <t>020701</t>
  </si>
  <si>
    <t>Barracão para escritório com sanitário área 14.50m2, de chapa de compens. 12mm e pontalete 8x8cm, piso cimentado e cobertura de telha de fibroc. 6mm, incl. ponto de luz e cx. de inspeção, conf. projeto (1 utilização)</t>
  </si>
  <si>
    <t>020702</t>
  </si>
  <si>
    <t>Barracão para almoxarifado área de 10.90m2, de chapa de compensado 12mm e pontaletes 8x8cm, piso cimentado e cobertura de telha de fibrocimento de 6mm, inclusive ponto de luz, conf. projeto (1 utilização)</t>
  </si>
  <si>
    <t>020704</t>
  </si>
  <si>
    <t>Refeitório com paredes de chapa de compens. 12mm e pontaletes 8x8cm, piso ciment. e cobert. de telhas fibroc. 6mm, incl. ponto de luz e cx. de inspeção (cons. 1.21m2/func./turno), conf. projeto (1 utilização)</t>
  </si>
  <si>
    <t>020705</t>
  </si>
  <si>
    <t>Unidade de sanitário e vestiário para até 20 func. área 18.15m2, paredes de chapa compens. 12mm e pontalete 8x8cm, piso cimentado, cobert. telha fibroc. 6mm, incl. inst. de luz e cx. de inspeção, conf. projeto (1 utilização)</t>
  </si>
  <si>
    <t>020711</t>
  </si>
  <si>
    <t>020712</t>
  </si>
  <si>
    <t>020713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</si>
  <si>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</si>
  <si>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</si>
  <si>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</si>
  <si>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</si>
  <si>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</si>
  <si>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</si>
  <si>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</si>
  <si>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</si>
  <si>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</si>
  <si>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Placa de obra nas dimensões de 2.0 x 4.0 m, padrão IOPES</t>
  </si>
  <si>
    <t>020305</t>
  </si>
  <si>
    <t>4.3</t>
  </si>
  <si>
    <t>4.4</t>
  </si>
  <si>
    <t>4.5</t>
  </si>
  <si>
    <t>4.6</t>
  </si>
  <si>
    <t>7.4</t>
  </si>
  <si>
    <t>10.6</t>
  </si>
  <si>
    <t>10.7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</si>
  <si>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</si>
  <si>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</si>
  <si>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</si>
  <si>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</si>
  <si>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</si>
  <si>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</si>
  <si>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</si>
  <si>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</si>
  <si>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</si>
  <si>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</si>
  <si>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</si>
  <si>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</si>
  <si>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</si>
  <si>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</si>
  <si>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14</t>
  </si>
  <si>
    <t>14.1</t>
  </si>
  <si>
    <t>15</t>
  </si>
  <si>
    <t>15.1</t>
  </si>
  <si>
    <t>16</t>
  </si>
  <si>
    <t>16.1</t>
  </si>
  <si>
    <t>17</t>
  </si>
  <si>
    <t>17.1</t>
  </si>
  <si>
    <t>17.2</t>
  </si>
  <si>
    <t>17.3</t>
  </si>
  <si>
    <t>17.4</t>
  </si>
  <si>
    <t>17.5</t>
  </si>
  <si>
    <t>17.6</t>
  </si>
  <si>
    <t>18</t>
  </si>
  <si>
    <t>18.1</t>
  </si>
  <si>
    <t>18.2</t>
  </si>
  <si>
    <t>19</t>
  </si>
  <si>
    <t>19.1</t>
  </si>
  <si>
    <t>19.2</t>
  </si>
  <si>
    <t>20</t>
  </si>
  <si>
    <t>20.1</t>
  </si>
  <si>
    <t>20.2</t>
  </si>
  <si>
    <t>20.3</t>
  </si>
  <si>
    <t>20.4</t>
  </si>
  <si>
    <t>21</t>
  </si>
  <si>
    <t>21.1</t>
  </si>
  <si>
    <t>21.2</t>
  </si>
  <si>
    <t>21.3</t>
  </si>
  <si>
    <t>22</t>
  </si>
  <si>
    <t>22.1</t>
  </si>
  <si>
    <t>22.2</t>
  </si>
  <si>
    <t>22.3</t>
  </si>
  <si>
    <t>23</t>
  </si>
  <si>
    <t>23.1</t>
  </si>
  <si>
    <t>23.2</t>
  </si>
  <si>
    <t>23.3</t>
  </si>
  <si>
    <t>23.4</t>
  </si>
  <si>
    <t>23.5</t>
  </si>
  <si>
    <t>23.6</t>
  </si>
  <si>
    <t>23.7</t>
  </si>
  <si>
    <t>24</t>
  </si>
  <si>
    <t>24.1</t>
  </si>
  <si>
    <t>24.2</t>
  </si>
  <si>
    <t>24.3</t>
  </si>
  <si>
    <t>24.4</t>
  </si>
  <si>
    <t>24.5</t>
  </si>
  <si>
    <t>25</t>
  </si>
  <si>
    <t>25.1</t>
  </si>
  <si>
    <t>25.2</t>
  </si>
  <si>
    <t>25.3</t>
  </si>
  <si>
    <t>25.4</t>
  </si>
  <si>
    <t>25.5</t>
  </si>
  <si>
    <t>26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</si>
  <si>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</si>
  <si>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</si>
  <si>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</si>
  <si>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</si>
  <si>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</si>
  <si>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</si>
  <si>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</si>
  <si>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</si>
  <si>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</si>
  <si>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</si>
  <si>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</si>
  <si>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</si>
  <si>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</si>
  <si>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</si>
  <si>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</si>
  <si>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27</t>
  </si>
  <si>
    <t>27.1</t>
  </si>
  <si>
    <t>BDI:     28,22%</t>
  </si>
  <si>
    <t>CANTEIRO DE OBRAS E OUTROS</t>
  </si>
  <si>
    <t>OUTROS</t>
  </si>
  <si>
    <t>TOTAL CANTEIRO DE OBRAS E OUTROS</t>
  </si>
  <si>
    <t>010209</t>
  </si>
  <si>
    <t>Demolição de alvenaria</t>
  </si>
  <si>
    <t>m3</t>
  </si>
  <si>
    <t>Muro de alvenaria de blocos cerâmicos 10x20x20cm, c/ pilares a cada 2 m, esp. 10cm e h=2.5m, revestido com chapisco, reboco e pintura acrílica a 2 demãos, incl. pilares, cintas e sapatas, empregando arg. cimento cal e areia</t>
  </si>
  <si>
    <t>2.2</t>
  </si>
  <si>
    <t>Índice de preço para remoção de entulho decorrente da execução de obras (Classe A CONAMA - NBR 10.004 - Classe II-B), incluindo aluguel da caçamba, carga, transporte e descarga em área licenciada</t>
  </si>
  <si>
    <t>2.3</t>
  </si>
  <si>
    <t>030304</t>
  </si>
  <si>
    <t>200124</t>
  </si>
  <si>
    <t>Laje pré-fabricada treliçada para forro simples revestido, vão até 3.5m, capeamento 2cm, esp. 10cm, Fck =150Kg/cm2</t>
  </si>
  <si>
    <t>5.3</t>
  </si>
  <si>
    <t>5.4</t>
  </si>
  <si>
    <t>5.5</t>
  </si>
  <si>
    <t>5.6</t>
  </si>
  <si>
    <t>8.4</t>
  </si>
  <si>
    <t>Reservatório de polietileno de 1000l, inclusive peça de madeira 6x16cm para apoio, exclusive flanges e torneira de bóia</t>
  </si>
  <si>
    <t>Rede de água com padrão de entrada d'água diâm. 3/4", conf. espec. CESAN, incl. tubos e conexões para alimentação, distribuição, extravasor e limpeza, cons. o padrão a 25m, conf. Projeto</t>
  </si>
  <si>
    <t>11.6</t>
  </si>
  <si>
    <t>11.7</t>
  </si>
  <si>
    <t>11.8</t>
  </si>
  <si>
    <t>151002</t>
  </si>
  <si>
    <t>Caixa de passagem de alvenaria de blocos cerâmicos 10 furos 10x20x20cm dimensões de 50x50x50cm, com revestimento interno em chapisco e reboco, tampa de concreto esp.5cm e lastro de brita 5 cm</t>
  </si>
  <si>
    <t xml:space="preserve">Rede de esgoto, contendo fossa e filtro, inclusive tubos e conexões de ligação entre caixas, considerando distância de 25m, conforme projeto </t>
  </si>
  <si>
    <t>4.7</t>
  </si>
  <si>
    <t>4.8</t>
  </si>
  <si>
    <t>7.5</t>
  </si>
  <si>
    <t>7.6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</si>
  <si>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</si>
  <si>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</si>
  <si>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</si>
  <si>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</si>
  <si>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</si>
  <si>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</si>
  <si>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</si>
  <si>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</si>
  <si>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</si>
  <si>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</si>
  <si>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</si>
  <si>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</si>
  <si>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</si>
  <si>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</si>
  <si>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</si>
  <si>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</si>
  <si>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</si>
  <si>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</si>
  <si>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</si>
  <si>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</si>
  <si>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</si>
  <si>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Rede de esgoto, contendo fossa e filtro, inclusive tubos e conexões de ligação entre caixas, considerando distância de 25m, conforme projeto</t>
  </si>
  <si>
    <t>COMP. 03</t>
  </si>
  <si>
    <t>17.7</t>
  </si>
  <si>
    <t>17.8</t>
  </si>
  <si>
    <t>18.3</t>
  </si>
  <si>
    <t>18.4</t>
  </si>
  <si>
    <t>18.5</t>
  </si>
  <si>
    <t>18.6</t>
  </si>
  <si>
    <t>20.5</t>
  </si>
  <si>
    <t>21.4</t>
  </si>
  <si>
    <t>24.6</t>
  </si>
  <si>
    <t>24.7</t>
  </si>
  <si>
    <t>24.8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</si>
  <si>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</si>
  <si>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</si>
  <si>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</si>
  <si>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</si>
  <si>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</si>
  <si>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</si>
  <si>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</si>
  <si>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</si>
  <si>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</si>
  <si>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</si>
  <si>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</si>
  <si>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</si>
  <si>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</si>
  <si>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</si>
  <si>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</si>
  <si>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</si>
  <si>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27.18</t>
  </si>
  <si>
    <t>27.19</t>
  </si>
  <si>
    <t>27.20</t>
  </si>
  <si>
    <t>27.21</t>
  </si>
  <si>
    <t>27.22</t>
  </si>
  <si>
    <t>27.23</t>
  </si>
  <si>
    <t>27.24</t>
  </si>
  <si>
    <t>27.25</t>
  </si>
  <si>
    <t>27.26</t>
  </si>
  <si>
    <t>28</t>
  </si>
  <si>
    <t>28.1</t>
  </si>
  <si>
    <t>OBRA/SERVIÇO: PLANILHA GERAL - CONSTRUÇÃO DE 160 UNIDADES HABITACIONAIS EM LOCALIDADES DIVERSAS NO MUNICÍPIO DE PRESIDENTE KENNEDY</t>
  </si>
  <si>
    <t>TOTAL GERAL  (CANTEIRO DE OBRAS E OUTROS  + PADRÃO 1 + PADRÃO 2)</t>
  </si>
  <si>
    <t>ESTADO DO ESPÍRITO SANTO</t>
  </si>
  <si>
    <t>SECRETARIA MUNICIPAL DE OBRAS E HABITAÇÃO</t>
  </si>
  <si>
    <t>LOCAL: CONFORME RELAÇÃO ANEXA</t>
  </si>
  <si>
    <t>DESCRIÇÃO</t>
  </si>
  <si>
    <t>TOTAL           (R$)</t>
  </si>
  <si>
    <t>TOTAL ACUMULADO</t>
  </si>
  <si>
    <t>% EXECUTADO</t>
  </si>
  <si>
    <t>% EXECUTADO - ACUMULADO</t>
  </si>
  <si>
    <t>REVESTIMENTOS EM PAREDES</t>
  </si>
  <si>
    <t>REVESTIMENTOS DE TETOS</t>
  </si>
  <si>
    <t>REVESTIMENTOS DE PISOS</t>
  </si>
  <si>
    <t>CRONOGRAMA FÍSICO-FINANCEIRO - GERAL</t>
  </si>
  <si>
    <t xml:space="preserve">Caixa de aterramento de concreto simples, nas dimensões de 30x30x25cm, com revest. int. em chapisco 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</si>
  <si>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</si>
  <si>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</si>
  <si>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</si>
  <si>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</si>
  <si>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</si>
  <si>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</si>
  <si>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</si>
  <si>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</si>
  <si>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</si>
  <si>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</si>
  <si>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</si>
  <si>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</si>
  <si>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</si>
  <si>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</si>
  <si>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</si>
  <si>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</si>
  <si>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</si>
  <si>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</si>
  <si>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OBRA: CONSTRUÇÃO DE 166 UNIDADES HABITACIONAIS</t>
  </si>
  <si>
    <t>Reservatório de poliestileno de 1000 L, incl. suporte em madeira de 7x12cm e 8x7cm, elevado de 4m, conf. projeto (1 utilização)</t>
  </si>
  <si>
    <t>Rede de água com padrão de entrada d'água diâm. 3/4", conf. espec. CESAN, incl. tubos e conexões para alimentação, distribuição, extravasor e limpeza, cons. o padrão a 25m, conf. projeto (1 utilização)</t>
  </si>
  <si>
    <t xml:space="preserve">Rede de esgoto, contendo fossa e filtro, inclusive tubos e conexões de ligação entre caixas, considerando distância de 25m, conforme projeto (1 utilização)
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</si>
  <si>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</si>
  <si>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Quadro de distribuição em PVC para 06 circuitos, inclusive 4 disjuntores monopolares de 15A</t>
  </si>
  <si>
    <t>048035</t>
  </si>
  <si>
    <t>COMPOSIÇÃO DE PREÇO UNITÁRIO</t>
  </si>
  <si>
    <t>TABELA</t>
  </si>
  <si>
    <t>COMP-01</t>
  </si>
  <si>
    <t xml:space="preserve"> Insumo</t>
  </si>
  <si>
    <t>Unid.</t>
  </si>
  <si>
    <t>Código</t>
  </si>
  <si>
    <t>Coefic.</t>
  </si>
  <si>
    <t>C. Prod.</t>
  </si>
  <si>
    <t>Pr. Prod.</t>
  </si>
  <si>
    <t>Pr. Impr.</t>
  </si>
  <si>
    <t>Pr. Unit.</t>
  </si>
  <si>
    <t>Sub-Total</t>
  </si>
  <si>
    <t>Mão-de-Obra</t>
  </si>
  <si>
    <t>AJUDANTE (LABOR)</t>
  </si>
  <si>
    <t>H</t>
  </si>
  <si>
    <t>ELETRICISTA (LABOR)</t>
  </si>
  <si>
    <t>Insumo</t>
  </si>
  <si>
    <t>Materiais</t>
  </si>
  <si>
    <t>ARRUELA DE ALUMINIO FUNDIDO 3/4" (LABOR)</t>
  </si>
  <si>
    <t>048516</t>
  </si>
  <si>
    <t>BUCHA DE ALUMINIO FUNDIDO 3/4" (LABOR)</t>
  </si>
  <si>
    <t>048502</t>
  </si>
  <si>
    <t>CABO FLEX ISOL. TERMOPLAST. 750V - 2,50 MM2 - 70º (LABOR)</t>
  </si>
  <si>
    <t>043005</t>
  </si>
  <si>
    <t>CAIXA PVC 4 X 2" - IP40 - TIGRE OU EQUIVALENTE (LABOR)</t>
  </si>
  <si>
    <t>042502</t>
  </si>
  <si>
    <t>ELETRODUTO DE PVC RIGIDO 3/4" - ROSCAVEL SEM
LUVA (LABOR)</t>
  </si>
  <si>
    <t>Equipamentos</t>
  </si>
  <si>
    <t>SERVIÇOS</t>
  </si>
  <si>
    <t>RESUMO :</t>
  </si>
  <si>
    <t>Discriminação</t>
  </si>
  <si>
    <t>Taxa (%)</t>
  </si>
  <si>
    <t>Valores</t>
  </si>
  <si>
    <t>Mão-de-Obra (A)</t>
  </si>
  <si>
    <t>Materias (B)</t>
  </si>
  <si>
    <t>Serviços (F)</t>
  </si>
  <si>
    <t>Equipamentos (C)</t>
  </si>
  <si>
    <t>Produção da Equipe (D)</t>
  </si>
  <si>
    <t>Custo Horário Total [(A)+(C)]</t>
  </si>
  <si>
    <t>Custo Unitário da Execução [(A)+(C)/(D)]=(E)</t>
  </si>
  <si>
    <t>Custo Direto Total [(B)+(E)]</t>
  </si>
  <si>
    <t>Bonificação e Despesas Indiretas - BDI</t>
  </si>
  <si>
    <t>Custo Total com BDI + Serviços (F)</t>
  </si>
  <si>
    <t>Custo Unitário (adotado)</t>
  </si>
  <si>
    <t>Observação:</t>
  </si>
  <si>
    <t>O item é uma composição de custos, sendo formado pela mão de obra (tabela IOPES) e  insumos cotados no mercado.</t>
  </si>
  <si>
    <t>Data Base: Maio/2022 - BDI 0% - LS 157,27%</t>
  </si>
  <si>
    <t>COMP-02</t>
  </si>
  <si>
    <t>COTAÇÃO</t>
  </si>
  <si>
    <t>COMP-03</t>
  </si>
  <si>
    <t>ESPELHO 4X2", LINHA BRANCA (LABOR)</t>
  </si>
  <si>
    <t>045525</t>
  </si>
  <si>
    <t>INTERRUPTOR 1 TECLA PARALELO + 1 TECLA SIMPLES 10A/250V, REFERÊNCIA TRAMONTINA, MODELO LUX2 BRANCO</t>
  </si>
  <si>
    <t>045104</t>
  </si>
  <si>
    <t xml:space="preserve">TABELA:        IOPES MAIO/2022 (LS: 157,27)  E  EMOP JAN/2022 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</si>
</sst>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[$-416]dddd\,\ d&quot; de &quot;mmmm&quot; de &quot;yyyy"/>
    <numFmt numFmtId="203" formatCode="[$-416]d\ mmmm\,\ yyyy;@"/>
    <numFmt numFmtId="204" formatCode="&quot;Ativado&quot;;&quot;Ativado&quot;;&quot;Desativado&quot;"/>
    <numFmt numFmtId="205" formatCode="00000"/>
    <numFmt numFmtId="206" formatCode="#,##0.00_ ;\-#,##0.00\ "/>
    <numFmt numFmtId="207" formatCode="0.0%"/>
    <numFmt numFmtId="208" formatCode="0.00_)"/>
    <numFmt numFmtId="209" formatCode="##,##0.0000"/>
    <numFmt numFmtId="210" formatCode="0.0000_)"/>
    <numFmt numFmtId="211" formatCode="[$-416]General"/>
    <numFmt numFmtId="212" formatCode="_(&quot;R$&quot;* #,##0.00_);_(&quot;R$&quot;* \(#,##0.00\);_(&quot;R$&quot;* \-??_);_(@_)"/>
    <numFmt numFmtId="213" formatCode="_(* #,##0.00_);_(* \(#,##0.00\);_(* \-??_);_(@_)"/>
    <numFmt numFmtId="214" formatCode="_-* #,##0.00_-;\-* #,##0.00_-;_-* \-??_-;_-@_-"/>
    <numFmt numFmtId="215" formatCode="_-&quot;R$&quot;* #,##0.00_-;\-&quot;R$&quot;* #,##0.00_-;_-&quot;R$&quot;* &quot;-&quot;??_-;_-@_-"/>
    <numFmt numFmtId="216" formatCode="#,##0.0000"/>
    <numFmt numFmtId="217" formatCode="&quot;R$ &quot;#,##0.00"/>
  </numFmts>
  <fonts count="7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sz val="10"/>
      <name val="Courier New"/>
      <family val="3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9"/>
      <name val="Courier New"/>
      <family val="3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0"/>
      <color indexed="8"/>
      <name val="Courier1"/>
      <family val="0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Courier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7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52" fillId="48" borderId="0" applyNumberFormat="0" applyBorder="0" applyAlignment="0" applyProtection="0"/>
    <xf numFmtId="0" fontId="16" fillId="49" borderId="1" applyNumberFormat="0" applyAlignment="0" applyProtection="0"/>
    <xf numFmtId="0" fontId="16" fillId="50" borderId="1" applyNumberFormat="0" applyAlignment="0" applyProtection="0"/>
    <xf numFmtId="0" fontId="53" fillId="51" borderId="2" applyNumberFormat="0" applyAlignment="0" applyProtection="0"/>
    <xf numFmtId="0" fontId="54" fillId="52" borderId="3" applyNumberFormat="0" applyAlignment="0" applyProtection="0"/>
    <xf numFmtId="0" fontId="55" fillId="0" borderId="4" applyNumberFormat="0" applyFill="0" applyAlignment="0" applyProtection="0"/>
    <xf numFmtId="0" fontId="17" fillId="53" borderId="5" applyNumberFormat="0" applyAlignment="0" applyProtection="0"/>
    <xf numFmtId="0" fontId="17" fillId="54" borderId="5" applyNumberFormat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0" fontId="51" fillId="60" borderId="0" applyNumberFormat="0" applyBorder="0" applyAlignment="0" applyProtection="0"/>
    <xf numFmtId="0" fontId="56" fillId="61" borderId="2" applyNumberFormat="0" applyAlignment="0" applyProtection="0"/>
    <xf numFmtId="0" fontId="23" fillId="0" borderId="0" applyNumberFormat="0" applyFill="0" applyBorder="0" applyAlignment="0" applyProtection="0"/>
    <xf numFmtId="211" fontId="57" fillId="0" borderId="0">
      <alignment/>
      <protection/>
    </xf>
    <xf numFmtId="0" fontId="2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Border="0" applyProtection="0">
      <alignment/>
    </xf>
    <xf numFmtId="0" fontId="5" fillId="0" borderId="0" applyNumberFormat="0" applyFill="0" applyBorder="0" applyAlignment="0" applyProtection="0"/>
    <xf numFmtId="0" fontId="58" fillId="62" borderId="0" applyNumberFormat="0" applyBorder="0" applyAlignment="0" applyProtection="0"/>
    <xf numFmtId="0" fontId="19" fillId="18" borderId="1" applyNumberFormat="0" applyAlignment="0" applyProtection="0"/>
    <xf numFmtId="0" fontId="19" fillId="19" borderId="1" applyNumberFormat="0" applyAlignment="0" applyProtection="0"/>
    <xf numFmtId="0" fontId="18" fillId="0" borderId="12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28" fillId="0" borderId="0" applyFont="0" applyFill="0" applyBorder="0" applyAlignment="0" applyProtection="0"/>
    <xf numFmtId="212" fontId="0" fillId="0" borderId="0" applyFill="0" applyBorder="0" applyAlignment="0" applyProtection="0"/>
    <xf numFmtId="0" fontId="59" fillId="6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50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64" borderId="13" applyNumberFormat="0" applyFont="0" applyAlignment="0" applyProtection="0"/>
    <xf numFmtId="0" fontId="6" fillId="6" borderId="14" applyNumberFormat="0" applyFont="0" applyAlignment="0" applyProtection="0"/>
    <xf numFmtId="0" fontId="0" fillId="7" borderId="14" applyNumberFormat="0" applyAlignment="0" applyProtection="0"/>
    <xf numFmtId="0" fontId="22" fillId="49" borderId="15" applyNumberFormat="0" applyAlignment="0" applyProtection="0"/>
    <xf numFmtId="0" fontId="22" fillId="50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1" fillId="51" borderId="16" applyNumberFormat="0" applyAlignment="0" applyProtection="0"/>
    <xf numFmtId="169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213" fontId="0" fillId="0" borderId="0" applyFill="0" applyBorder="0" applyAlignment="0" applyProtection="0"/>
    <xf numFmtId="0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4" fontId="0" fillId="0" borderId="0" applyFill="0" applyBorder="0" applyAlignment="0" applyProtection="0"/>
    <xf numFmtId="214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0" applyNumberFormat="0" applyFill="0" applyAlignment="0" applyProtection="0"/>
    <xf numFmtId="17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214" fontId="0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6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8" fillId="0" borderId="0" xfId="0" applyNumberFormat="1" applyFont="1" applyFill="1" applyBorder="1" applyAlignment="1">
      <alignment horizontal="left" vertical="center"/>
    </xf>
    <xf numFmtId="0" fontId="0" fillId="66" borderId="0" xfId="0" applyFill="1" applyBorder="1" applyAlignment="1">
      <alignment/>
    </xf>
    <xf numFmtId="0" fontId="0" fillId="65" borderId="0" xfId="0" applyFont="1" applyFill="1" applyAlignment="1">
      <alignment horizontal="center" vertical="center"/>
    </xf>
    <xf numFmtId="0" fontId="0" fillId="65" borderId="0" xfId="0" applyFont="1" applyFill="1" applyBorder="1" applyAlignment="1">
      <alignment horizontal="center" vertical="center"/>
    </xf>
    <xf numFmtId="0" fontId="0" fillId="65" borderId="0" xfId="0" applyFont="1" applyFill="1" applyBorder="1" applyAlignment="1">
      <alignment/>
    </xf>
    <xf numFmtId="4" fontId="0" fillId="67" borderId="21" xfId="0" applyNumberFormat="1" applyFont="1" applyFill="1" applyBorder="1" applyAlignment="1">
      <alignment horizontal="right" vertical="center"/>
    </xf>
    <xf numFmtId="4" fontId="0" fillId="66" borderId="22" xfId="0" applyNumberFormat="1" applyFont="1" applyFill="1" applyBorder="1" applyAlignment="1">
      <alignment horizontal="right" vertical="center"/>
    </xf>
    <xf numFmtId="4" fontId="0" fillId="66" borderId="22" xfId="0" applyNumberFormat="1" applyFont="1" applyFill="1" applyBorder="1" applyAlignment="1">
      <alignment vertical="center"/>
    </xf>
    <xf numFmtId="0" fontId="0" fillId="65" borderId="0" xfId="0" applyFont="1" applyFill="1" applyBorder="1" applyAlignment="1">
      <alignment/>
    </xf>
    <xf numFmtId="0" fontId="0" fillId="65" borderId="0" xfId="0" applyFont="1" applyFill="1" applyBorder="1" applyAlignment="1">
      <alignment horizontal="left" vertical="center"/>
    </xf>
    <xf numFmtId="0" fontId="0" fillId="65" borderId="0" xfId="0" applyFont="1" applyFill="1" applyBorder="1" applyAlignment="1">
      <alignment horizontal="right" vertical="center"/>
    </xf>
    <xf numFmtId="0" fontId="0" fillId="65" borderId="0" xfId="0" applyFont="1" applyFill="1" applyAlignment="1">
      <alignment horizontal="left" vertical="center"/>
    </xf>
    <xf numFmtId="0" fontId="0" fillId="65" borderId="0" xfId="0" applyFont="1" applyFill="1" applyAlignment="1">
      <alignment/>
    </xf>
    <xf numFmtId="4" fontId="0" fillId="65" borderId="0" xfId="0" applyNumberFormat="1" applyFont="1" applyFill="1" applyAlignment="1">
      <alignment horizontal="right" vertical="center"/>
    </xf>
    <xf numFmtId="4" fontId="0" fillId="67" borderId="22" xfId="0" applyNumberFormat="1" applyFont="1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horizontal="right" vertical="center"/>
    </xf>
    <xf numFmtId="4" fontId="0" fillId="66" borderId="22" xfId="148" applyNumberFormat="1" applyFont="1" applyFill="1" applyBorder="1" applyAlignment="1">
      <alignment horizontal="right" vertical="center"/>
      <protection/>
    </xf>
    <xf numFmtId="0" fontId="1" fillId="66" borderId="22" xfId="0" applyFont="1" applyFill="1" applyBorder="1" applyAlignment="1">
      <alignment horizontal="center" vertical="center"/>
    </xf>
    <xf numFmtId="4" fontId="0" fillId="66" borderId="0" xfId="0" applyNumberFormat="1" applyFill="1" applyBorder="1" applyAlignment="1">
      <alignment/>
    </xf>
    <xf numFmtId="0" fontId="0" fillId="66" borderId="0" xfId="0" applyFont="1" applyFill="1" applyBorder="1" applyAlignment="1">
      <alignment/>
    </xf>
    <xf numFmtId="0" fontId="0" fillId="50" borderId="0" xfId="0" applyFill="1" applyBorder="1" applyAlignment="1">
      <alignment/>
    </xf>
    <xf numFmtId="0" fontId="0" fillId="66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69" fillId="66" borderId="0" xfId="0" applyNumberFormat="1" applyFont="1" applyFill="1" applyBorder="1" applyAlignment="1">
      <alignment horizontal="center" vertical="center"/>
    </xf>
    <xf numFmtId="0" fontId="70" fillId="66" borderId="0" xfId="0" applyFont="1" applyFill="1" applyBorder="1" applyAlignment="1">
      <alignment/>
    </xf>
    <xf numFmtId="0" fontId="71" fillId="66" borderId="0" xfId="0" applyFont="1" applyFill="1" applyBorder="1" applyAlignment="1">
      <alignment horizontal="right" vertical="center"/>
    </xf>
    <xf numFmtId="0" fontId="71" fillId="66" borderId="0" xfId="0" applyFont="1" applyFill="1" applyBorder="1" applyAlignment="1">
      <alignment/>
    </xf>
    <xf numFmtId="0" fontId="70" fillId="66" borderId="0" xfId="0" applyFont="1" applyFill="1" applyAlignment="1">
      <alignment/>
    </xf>
    <xf numFmtId="0" fontId="0" fillId="66" borderId="0" xfId="0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left" vertical="center"/>
    </xf>
    <xf numFmtId="0" fontId="0" fillId="66" borderId="0" xfId="0" applyFont="1" applyFill="1" applyAlignment="1">
      <alignment horizontal="left" vertical="center"/>
    </xf>
    <xf numFmtId="0" fontId="0" fillId="66" borderId="0" xfId="0" applyFont="1" applyFill="1" applyAlignment="1">
      <alignment/>
    </xf>
    <xf numFmtId="0" fontId="0" fillId="66" borderId="0" xfId="0" applyFont="1" applyFill="1" applyAlignment="1">
      <alignment horizontal="center" vertical="center"/>
    </xf>
    <xf numFmtId="4" fontId="0" fillId="66" borderId="0" xfId="0" applyNumberFormat="1" applyFont="1" applyFill="1" applyAlignment="1">
      <alignment horizontal="right" vertical="center"/>
    </xf>
    <xf numFmtId="0" fontId="0" fillId="66" borderId="0" xfId="0" applyFont="1" applyFill="1" applyBorder="1" applyAlignment="1">
      <alignment horizontal="right" vertical="center"/>
    </xf>
    <xf numFmtId="0" fontId="0" fillId="66" borderId="0" xfId="0" applyFont="1" applyFill="1" applyAlignment="1">
      <alignment/>
    </xf>
    <xf numFmtId="49" fontId="30" fillId="66" borderId="0" xfId="167" applyNumberFormat="1" applyFont="1" applyFill="1" applyBorder="1" applyAlignment="1">
      <alignment horizontal="center" vertical="center"/>
      <protection/>
    </xf>
    <xf numFmtId="4" fontId="1" fillId="0" borderId="22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4" fontId="1" fillId="67" borderId="22" xfId="0" applyNumberFormat="1" applyFont="1" applyFill="1" applyBorder="1" applyAlignment="1">
      <alignment horizontal="right" vertical="center"/>
    </xf>
    <xf numFmtId="0" fontId="0" fillId="67" borderId="22" xfId="0" applyFont="1" applyFill="1" applyBorder="1" applyAlignment="1">
      <alignment horizontal="left" vertical="center"/>
    </xf>
    <xf numFmtId="0" fontId="0" fillId="67" borderId="22" xfId="0" applyFont="1" applyFill="1" applyBorder="1" applyAlignment="1">
      <alignment horizontal="center" vertical="center"/>
    </xf>
    <xf numFmtId="49" fontId="1" fillId="67" borderId="22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/>
    </xf>
    <xf numFmtId="0" fontId="6" fillId="68" borderId="0" xfId="167" applyFont="1" applyFill="1" applyBorder="1" applyAlignment="1">
      <alignment horizontal="right" vertical="center"/>
      <protection/>
    </xf>
    <xf numFmtId="0" fontId="0" fillId="68" borderId="0" xfId="167" applyFont="1" applyFill="1" applyBorder="1">
      <alignment/>
      <protection/>
    </xf>
    <xf numFmtId="0" fontId="0" fillId="68" borderId="0" xfId="167" applyFill="1" applyBorder="1">
      <alignment/>
      <protection/>
    </xf>
    <xf numFmtId="4" fontId="6" fillId="0" borderId="0" xfId="167" applyNumberFormat="1" applyFont="1" applyFill="1" applyBorder="1" applyAlignment="1">
      <alignment horizontal="left" vertical="center"/>
      <protection/>
    </xf>
    <xf numFmtId="49" fontId="1" fillId="50" borderId="0" xfId="167" applyNumberFormat="1" applyFont="1" applyFill="1" applyBorder="1" applyAlignment="1">
      <alignment horizontal="center" vertical="center"/>
      <protection/>
    </xf>
    <xf numFmtId="4" fontId="1" fillId="66" borderId="22" xfId="0" applyNumberFormat="1" applyFont="1" applyFill="1" applyBorder="1" applyAlignment="1">
      <alignment horizontal="right" vertical="center"/>
    </xf>
    <xf numFmtId="49" fontId="1" fillId="66" borderId="0" xfId="0" applyNumberFormat="1" applyFont="1" applyFill="1" applyBorder="1" applyAlignment="1">
      <alignment horizontal="center" vertical="center"/>
    </xf>
    <xf numFmtId="0" fontId="6" fillId="66" borderId="0" xfId="0" applyFont="1" applyFill="1" applyBorder="1" applyAlignment="1">
      <alignment horizontal="right" vertical="center"/>
    </xf>
    <xf numFmtId="4" fontId="0" fillId="50" borderId="23" xfId="167" applyNumberFormat="1" applyFont="1" applyFill="1" applyBorder="1" applyAlignment="1">
      <alignment horizontal="right" vertical="center"/>
      <protection/>
    </xf>
    <xf numFmtId="0" fontId="0" fillId="65" borderId="0" xfId="0" applyFill="1" applyBorder="1" applyAlignment="1">
      <alignment/>
    </xf>
    <xf numFmtId="4" fontId="0" fillId="66" borderId="24" xfId="148" applyNumberFormat="1" applyFont="1" applyFill="1" applyBorder="1" applyAlignment="1">
      <alignment horizontal="right" vertical="center"/>
      <protection/>
    </xf>
    <xf numFmtId="49" fontId="1" fillId="68" borderId="0" xfId="167" applyNumberFormat="1" applyFont="1" applyFill="1" applyBorder="1" applyAlignment="1">
      <alignment horizontal="center" vertical="center"/>
      <protection/>
    </xf>
    <xf numFmtId="4" fontId="0" fillId="66" borderId="23" xfId="0" applyNumberFormat="1" applyFont="1" applyFill="1" applyBorder="1" applyAlignment="1">
      <alignment horizontal="right" vertical="center"/>
    </xf>
    <xf numFmtId="0" fontId="0" fillId="68" borderId="0" xfId="0" applyFill="1" applyBorder="1" applyAlignment="1">
      <alignment/>
    </xf>
    <xf numFmtId="0" fontId="0" fillId="68" borderId="0" xfId="0" applyFont="1" applyFill="1" applyBorder="1" applyAlignment="1">
      <alignment/>
    </xf>
    <xf numFmtId="0" fontId="72" fillId="66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3" fontId="73" fillId="0" borderId="22" xfId="243" applyFont="1" applyFill="1" applyBorder="1" applyAlignment="1">
      <alignment vertical="center"/>
    </xf>
    <xf numFmtId="43" fontId="73" fillId="0" borderId="22" xfId="243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215" fontId="0" fillId="0" borderId="22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215" fontId="0" fillId="0" borderId="2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73" fillId="0" borderId="22" xfId="243" applyNumberFormat="1" applyFont="1" applyFill="1" applyBorder="1" applyAlignment="1">
      <alignment horizontal="center" vertical="center"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43" fontId="73" fillId="0" borderId="22" xfId="243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0" fontId="0" fillId="65" borderId="0" xfId="0" applyFont="1" applyFill="1" applyBorder="1" applyAlignment="1">
      <alignment/>
    </xf>
    <xf numFmtId="4" fontId="0" fillId="66" borderId="22" xfId="0" applyNumberFormat="1" applyFont="1" applyFill="1" applyBorder="1" applyAlignment="1">
      <alignment horizontal="right" vertical="center"/>
    </xf>
    <xf numFmtId="4" fontId="0" fillId="67" borderId="22" xfId="0" applyNumberFormat="1" applyFont="1" applyFill="1" applyBorder="1" applyAlignment="1">
      <alignment horizontal="right" vertical="center"/>
    </xf>
    <xf numFmtId="2" fontId="0" fillId="66" borderId="0" xfId="0" applyNumberFormat="1" applyFont="1" applyFill="1" applyAlignment="1">
      <alignment horizontal="right" vertical="center"/>
    </xf>
    <xf numFmtId="2" fontId="0" fillId="66" borderId="22" xfId="0" applyNumberFormat="1" applyFont="1" applyFill="1" applyBorder="1" applyAlignment="1">
      <alignment horizontal="right" vertical="center"/>
    </xf>
    <xf numFmtId="0" fontId="0" fillId="66" borderId="30" xfId="0" applyFont="1" applyFill="1" applyBorder="1" applyAlignment="1">
      <alignment/>
    </xf>
    <xf numFmtId="43" fontId="73" fillId="0" borderId="0" xfId="243" applyFont="1" applyFill="1" applyBorder="1" applyAlignment="1">
      <alignment horizontal="center" vertical="center" wrapText="1"/>
    </xf>
    <xf numFmtId="215" fontId="0" fillId="0" borderId="0" xfId="0" applyNumberFormat="1" applyBorder="1" applyAlignment="1">
      <alignment horizontal="center"/>
    </xf>
    <xf numFmtId="215" fontId="0" fillId="0" borderId="22" xfId="0" applyNumberFormat="1" applyBorder="1" applyAlignment="1">
      <alignment/>
    </xf>
    <xf numFmtId="215" fontId="0" fillId="0" borderId="0" xfId="0" applyNumberFormat="1" applyBorder="1" applyAlignment="1">
      <alignment/>
    </xf>
    <xf numFmtId="0" fontId="0" fillId="0" borderId="0" xfId="0" applyAlignment="1">
      <alignment/>
    </xf>
    <xf numFmtId="216" fontId="32" fillId="50" borderId="0" xfId="122" applyNumberFormat="1" applyFont="1" applyFill="1" applyBorder="1" applyAlignment="1" applyProtection="1">
      <alignment/>
      <protection/>
    </xf>
    <xf numFmtId="216" fontId="32" fillId="0" borderId="0" xfId="122" applyNumberFormat="1" applyFont="1" applyFill="1" applyBorder="1" applyAlignment="1" applyProtection="1">
      <alignment/>
      <protection/>
    </xf>
    <xf numFmtId="216" fontId="33" fillId="69" borderId="31" xfId="122" applyNumberFormat="1" applyFont="1" applyFill="1" applyBorder="1" applyAlignment="1" applyProtection="1">
      <alignment horizontal="left"/>
      <protection/>
    </xf>
    <xf numFmtId="216" fontId="33" fillId="69" borderId="32" xfId="122" applyNumberFormat="1" applyFont="1" applyFill="1" applyBorder="1" applyAlignment="1" applyProtection="1">
      <alignment horizontal="left"/>
      <protection/>
    </xf>
    <xf numFmtId="216" fontId="32" fillId="50" borderId="0" xfId="122" applyNumberFormat="1" applyFont="1" applyFill="1" applyBorder="1" applyAlignment="1" applyProtection="1">
      <alignment wrapText="1"/>
      <protection/>
    </xf>
    <xf numFmtId="217" fontId="36" fillId="50" borderId="0" xfId="122" applyNumberFormat="1" applyFont="1" applyFill="1" applyBorder="1" applyAlignment="1" applyProtection="1">
      <alignment/>
      <protection/>
    </xf>
    <xf numFmtId="216" fontId="38" fillId="50" borderId="0" xfId="122" applyNumberFormat="1" applyFont="1" applyFill="1" applyBorder="1" applyAlignment="1" applyProtection="1">
      <alignment wrapText="1"/>
      <protection/>
    </xf>
    <xf numFmtId="217" fontId="36" fillId="50" borderId="0" xfId="122" applyNumberFormat="1" applyFont="1" applyFill="1" applyBorder="1" applyAlignment="1" applyProtection="1">
      <alignment wrapText="1"/>
      <protection/>
    </xf>
    <xf numFmtId="217" fontId="32" fillId="50" borderId="0" xfId="122" applyNumberFormat="1" applyFont="1" applyFill="1" applyBorder="1" applyAlignment="1" applyProtection="1">
      <alignment horizontal="center"/>
      <protection/>
    </xf>
    <xf numFmtId="216" fontId="39" fillId="0" borderId="32" xfId="122" applyNumberFormat="1" applyFont="1" applyFill="1" applyBorder="1" applyAlignment="1" applyProtection="1">
      <alignment/>
      <protection/>
    </xf>
    <xf numFmtId="216" fontId="34" fillId="50" borderId="23" xfId="122" applyNumberFormat="1" applyFont="1" applyFill="1" applyBorder="1" applyAlignment="1" applyProtection="1">
      <alignment horizontal="center" vertical="center" wrapText="1"/>
      <protection/>
    </xf>
    <xf numFmtId="0" fontId="34" fillId="50" borderId="23" xfId="122" applyNumberFormat="1" applyFont="1" applyFill="1" applyBorder="1" applyAlignment="1" applyProtection="1">
      <alignment horizontal="center" vertical="center" wrapText="1"/>
      <protection/>
    </xf>
    <xf numFmtId="216" fontId="34" fillId="50" borderId="23" xfId="122" applyNumberFormat="1" applyFont="1" applyFill="1" applyBorder="1" applyAlignment="1" applyProtection="1">
      <alignment horizontal="right" vertical="center" wrapText="1"/>
      <protection/>
    </xf>
    <xf numFmtId="2" fontId="34" fillId="50" borderId="23" xfId="122" applyNumberFormat="1" applyFont="1" applyFill="1" applyBorder="1" applyAlignment="1" applyProtection="1">
      <alignment horizontal="right" vertical="center" wrapText="1"/>
      <protection/>
    </xf>
    <xf numFmtId="216" fontId="34" fillId="50" borderId="33" xfId="122" applyNumberFormat="1" applyFont="1" applyFill="1" applyBorder="1" applyAlignment="1" applyProtection="1">
      <alignment horizontal="right" vertical="center" wrapText="1"/>
      <protection/>
    </xf>
    <xf numFmtId="216" fontId="34" fillId="50" borderId="32" xfId="122" applyNumberFormat="1" applyFont="1" applyFill="1" applyBorder="1" applyAlignment="1" applyProtection="1">
      <alignment vertical="center" wrapText="1"/>
      <protection/>
    </xf>
    <xf numFmtId="216" fontId="34" fillId="50" borderId="34" xfId="122" applyNumberFormat="1" applyFont="1" applyFill="1" applyBorder="1" applyAlignment="1" applyProtection="1">
      <alignment vertical="center" wrapText="1"/>
      <protection/>
    </xf>
    <xf numFmtId="216" fontId="34" fillId="50" borderId="35" xfId="122" applyNumberFormat="1" applyFont="1" applyFill="1" applyBorder="1" applyAlignment="1" applyProtection="1">
      <alignment horizontal="center" vertical="center" wrapText="1"/>
      <protection/>
    </xf>
    <xf numFmtId="216" fontId="39" fillId="0" borderId="35" xfId="122" applyNumberFormat="1" applyFont="1" applyFill="1" applyBorder="1" applyAlignment="1" applyProtection="1">
      <alignment horizontal="center"/>
      <protection/>
    </xf>
    <xf numFmtId="216" fontId="34" fillId="50" borderId="35" xfId="122" applyNumberFormat="1" applyFont="1" applyFill="1" applyBorder="1" applyAlignment="1" applyProtection="1">
      <alignment horizontal="right" vertical="center" wrapText="1"/>
      <protection/>
    </xf>
    <xf numFmtId="216" fontId="39" fillId="0" borderId="35" xfId="122" applyNumberFormat="1" applyFont="1" applyFill="1" applyBorder="1" applyAlignment="1" applyProtection="1">
      <alignment/>
      <protection/>
    </xf>
    <xf numFmtId="216" fontId="33" fillId="69" borderId="35" xfId="122" applyNumberFormat="1" applyFont="1" applyFill="1" applyBorder="1" applyAlignment="1" applyProtection="1">
      <alignment horizontal="right" vertical="center" wrapText="1"/>
      <protection/>
    </xf>
    <xf numFmtId="2" fontId="33" fillId="69" borderId="36" xfId="122" applyNumberFormat="1" applyFont="1" applyFill="1" applyBorder="1" applyAlignment="1" applyProtection="1">
      <alignment horizontal="right" vertical="center" wrapText="1"/>
      <protection/>
    </xf>
    <xf numFmtId="216" fontId="32" fillId="70" borderId="0" xfId="122" applyNumberFormat="1" applyFont="1" applyFill="1" applyBorder="1" applyAlignment="1" applyProtection="1">
      <alignment/>
      <protection/>
    </xf>
    <xf numFmtId="0" fontId="34" fillId="50" borderId="31" xfId="122" applyNumberFormat="1" applyFont="1" applyFill="1" applyBorder="1" applyAlignment="1" applyProtection="1">
      <alignment horizontal="left" vertical="top" wrapText="1"/>
      <protection locked="0"/>
    </xf>
    <xf numFmtId="216" fontId="34" fillId="50" borderId="37" xfId="122" applyNumberFormat="1" applyFont="1" applyFill="1" applyBorder="1" applyAlignment="1" applyProtection="1">
      <alignment horizontal="center" vertical="center" wrapText="1"/>
      <protection/>
    </xf>
    <xf numFmtId="49" fontId="34" fillId="50" borderId="38" xfId="122" applyNumberFormat="1" applyFont="1" applyFill="1" applyBorder="1" applyAlignment="1" applyProtection="1">
      <alignment horizontal="center" vertical="center" wrapText="1"/>
      <protection/>
    </xf>
    <xf numFmtId="2" fontId="34" fillId="50" borderId="37" xfId="122" applyNumberFormat="1" applyFont="1" applyFill="1" applyBorder="1" applyAlignment="1" applyProtection="1">
      <alignment horizontal="right" vertical="center" wrapText="1"/>
      <protection/>
    </xf>
    <xf numFmtId="0" fontId="34" fillId="50" borderId="39" xfId="122" applyNumberFormat="1" applyFont="1" applyFill="1" applyBorder="1" applyAlignment="1" applyProtection="1">
      <alignment horizontal="left" vertical="top" wrapText="1"/>
      <protection locked="0"/>
    </xf>
    <xf numFmtId="49" fontId="34" fillId="50" borderId="23" xfId="122" applyNumberFormat="1" applyFont="1" applyFill="1" applyBorder="1" applyAlignment="1" applyProtection="1">
      <alignment horizontal="center" vertical="center" wrapText="1"/>
      <protection/>
    </xf>
    <xf numFmtId="49" fontId="34" fillId="50" borderId="23" xfId="122" applyNumberFormat="1" applyFont="1" applyFill="1" applyBorder="1" applyAlignment="1" applyProtection="1" quotePrefix="1">
      <alignment horizontal="center" vertical="center" wrapText="1"/>
      <protection/>
    </xf>
    <xf numFmtId="0" fontId="34" fillId="50" borderId="32" xfId="122" applyNumberFormat="1" applyFont="1" applyFill="1" applyBorder="1" applyAlignment="1" applyProtection="1">
      <alignment horizontal="left" vertical="top" wrapText="1"/>
      <protection locked="0"/>
    </xf>
    <xf numFmtId="216" fontId="40" fillId="0" borderId="32" xfId="122" applyNumberFormat="1" applyFont="1" applyFill="1" applyBorder="1" applyAlignment="1" applyProtection="1">
      <alignment vertical="center" wrapText="1"/>
      <protection/>
    </xf>
    <xf numFmtId="216" fontId="40" fillId="0" borderId="23" xfId="122" applyNumberFormat="1" applyFont="1" applyFill="1" applyBorder="1" applyAlignment="1" applyProtection="1">
      <alignment horizontal="center" vertical="center"/>
      <protection/>
    </xf>
    <xf numFmtId="191" fontId="34" fillId="50" borderId="40" xfId="122" applyNumberFormat="1" applyFont="1" applyFill="1" applyBorder="1" applyAlignment="1" applyProtection="1">
      <alignment horizontal="right" vertical="center" wrapText="1"/>
      <protection/>
    </xf>
    <xf numFmtId="216" fontId="34" fillId="50" borderId="40" xfId="122" applyNumberFormat="1" applyFont="1" applyFill="1" applyBorder="1" applyAlignment="1" applyProtection="1">
      <alignment horizontal="right" vertical="center" wrapText="1"/>
      <protection/>
    </xf>
    <xf numFmtId="2" fontId="34" fillId="50" borderId="40" xfId="122" applyNumberFormat="1" applyFont="1" applyFill="1" applyBorder="1" applyAlignment="1" applyProtection="1">
      <alignment horizontal="right" vertical="center" wrapText="1"/>
      <protection/>
    </xf>
    <xf numFmtId="216" fontId="33" fillId="69" borderId="40" xfId="122" applyNumberFormat="1" applyFont="1" applyFill="1" applyBorder="1" applyAlignment="1" applyProtection="1">
      <alignment horizontal="right" vertical="center" wrapText="1"/>
      <protection/>
    </xf>
    <xf numFmtId="2" fontId="33" fillId="69" borderId="41" xfId="122" applyNumberFormat="1" applyFont="1" applyFill="1" applyBorder="1" applyAlignment="1" applyProtection="1">
      <alignment horizontal="right" vertical="center" wrapText="1"/>
      <protection/>
    </xf>
    <xf numFmtId="216" fontId="33" fillId="71" borderId="42" xfId="122" applyNumberFormat="1" applyFont="1" applyFill="1" applyBorder="1" applyAlignment="1" applyProtection="1">
      <alignment horizontal="right" vertical="center" wrapText="1"/>
      <protection/>
    </xf>
    <xf numFmtId="216" fontId="34" fillId="50" borderId="43" xfId="122" applyNumberFormat="1" applyFont="1" applyFill="1" applyBorder="1" applyAlignment="1" applyProtection="1">
      <alignment horizontal="center" vertical="center" wrapText="1"/>
      <protection/>
    </xf>
    <xf numFmtId="216" fontId="34" fillId="50" borderId="44" xfId="122" applyNumberFormat="1" applyFont="1" applyFill="1" applyBorder="1" applyAlignment="1" applyProtection="1">
      <alignment horizontal="center" vertical="center"/>
      <protection/>
    </xf>
    <xf numFmtId="0" fontId="34" fillId="50" borderId="37" xfId="122" applyNumberFormat="1" applyFont="1" applyFill="1" applyBorder="1" applyAlignment="1" applyProtection="1">
      <alignment horizontal="right" vertical="center" wrapText="1"/>
      <protection/>
    </xf>
    <xf numFmtId="2" fontId="34" fillId="50" borderId="45" xfId="122" applyNumberFormat="1" applyFont="1" applyFill="1" applyBorder="1" applyAlignment="1" applyProtection="1">
      <alignment horizontal="right" vertical="center" wrapText="1"/>
      <protection/>
    </xf>
    <xf numFmtId="216" fontId="34" fillId="50" borderId="46" xfId="122" applyNumberFormat="1" applyFont="1" applyFill="1" applyBorder="1" applyAlignment="1" applyProtection="1">
      <alignment horizontal="center" vertical="center" wrapText="1"/>
      <protection/>
    </xf>
    <xf numFmtId="216" fontId="34" fillId="50" borderId="47" xfId="122" applyNumberFormat="1" applyFont="1" applyFill="1" applyBorder="1" applyAlignment="1" applyProtection="1">
      <alignment horizontal="center" vertical="center"/>
      <protection/>
    </xf>
    <xf numFmtId="191" fontId="34" fillId="50" borderId="47" xfId="122" applyNumberFormat="1" applyFont="1" applyFill="1" applyBorder="1" applyAlignment="1" applyProtection="1">
      <alignment/>
      <protection/>
    </xf>
    <xf numFmtId="216" fontId="34" fillId="50" borderId="47" xfId="122" applyNumberFormat="1" applyFont="1" applyFill="1" applyBorder="1" applyAlignment="1" applyProtection="1">
      <alignment/>
      <protection/>
    </xf>
    <xf numFmtId="216" fontId="33" fillId="69" borderId="47" xfId="122" applyNumberFormat="1" applyFont="1" applyFill="1" applyBorder="1" applyAlignment="1" applyProtection="1">
      <alignment horizontal="right" wrapText="1"/>
      <protection/>
    </xf>
    <xf numFmtId="2" fontId="33" fillId="69" borderId="48" xfId="122" applyNumberFormat="1" applyFont="1" applyFill="1" applyBorder="1" applyAlignment="1" applyProtection="1">
      <alignment/>
      <protection/>
    </xf>
    <xf numFmtId="216" fontId="39" fillId="0" borderId="43" xfId="122" applyNumberFormat="1" applyFont="1" applyFill="1" applyBorder="1" applyAlignment="1" applyProtection="1">
      <alignment wrapText="1"/>
      <protection/>
    </xf>
    <xf numFmtId="216" fontId="34" fillId="50" borderId="44" xfId="122" applyNumberFormat="1" applyFont="1" applyFill="1" applyBorder="1" applyAlignment="1" applyProtection="1">
      <alignment horizontal="center" vertical="center" wrapText="1"/>
      <protection/>
    </xf>
    <xf numFmtId="216" fontId="30" fillId="0" borderId="44" xfId="122" applyNumberFormat="1" applyFont="1" applyFill="1" applyBorder="1" applyAlignment="1" applyProtection="1">
      <alignment horizontal="center" vertical="center"/>
      <protection/>
    </xf>
    <xf numFmtId="191" fontId="34" fillId="50" borderId="44" xfId="122" applyNumberFormat="1" applyFont="1" applyFill="1" applyBorder="1" applyAlignment="1" applyProtection="1">
      <alignment horizontal="right" vertical="center" wrapText="1"/>
      <protection/>
    </xf>
    <xf numFmtId="216" fontId="34" fillId="50" borderId="44" xfId="122" applyNumberFormat="1" applyFont="1" applyFill="1" applyBorder="1" applyAlignment="1" applyProtection="1">
      <alignment horizontal="right" vertical="center" wrapText="1"/>
      <protection/>
    </xf>
    <xf numFmtId="2" fontId="34" fillId="50" borderId="44" xfId="122" applyNumberFormat="1" applyFont="1" applyFill="1" applyBorder="1" applyAlignment="1" applyProtection="1">
      <alignment horizontal="right" vertical="center" wrapText="1"/>
      <protection/>
    </xf>
    <xf numFmtId="2" fontId="34" fillId="50" borderId="49" xfId="122" applyNumberFormat="1" applyFont="1" applyFill="1" applyBorder="1" applyAlignment="1" applyProtection="1">
      <alignment horizontal="right" vertical="center" wrapText="1"/>
      <protection/>
    </xf>
    <xf numFmtId="216" fontId="39" fillId="0" borderId="32" xfId="122" applyNumberFormat="1" applyFont="1" applyFill="1" applyBorder="1" applyAlignment="1" applyProtection="1">
      <alignment wrapText="1"/>
      <protection/>
    </xf>
    <xf numFmtId="216" fontId="30" fillId="0" borderId="23" xfId="122" applyNumberFormat="1" applyFont="1" applyFill="1" applyBorder="1" applyAlignment="1" applyProtection="1">
      <alignment horizontal="center" vertical="center"/>
      <protection/>
    </xf>
    <xf numFmtId="191" fontId="34" fillId="50" borderId="23" xfId="122" applyNumberFormat="1" applyFont="1" applyFill="1" applyBorder="1" applyAlignment="1" applyProtection="1">
      <alignment horizontal="right" vertical="center" wrapText="1"/>
      <protection/>
    </xf>
    <xf numFmtId="2" fontId="34" fillId="50" borderId="33" xfId="122" applyNumberFormat="1" applyFont="1" applyFill="1" applyBorder="1" applyAlignment="1" applyProtection="1">
      <alignment horizontal="right" vertical="center" wrapText="1"/>
      <protection/>
    </xf>
    <xf numFmtId="216" fontId="34" fillId="50" borderId="50" xfId="122" applyNumberFormat="1" applyFont="1" applyFill="1" applyBorder="1" applyAlignment="1" applyProtection="1">
      <alignment horizontal="center" vertical="center" wrapText="1"/>
      <protection/>
    </xf>
    <xf numFmtId="216" fontId="34" fillId="50" borderId="42" xfId="122" applyNumberFormat="1" applyFont="1" applyFill="1" applyBorder="1" applyAlignment="1" applyProtection="1">
      <alignment horizontal="center" vertical="center"/>
      <protection/>
    </xf>
    <xf numFmtId="191" fontId="34" fillId="50" borderId="42" xfId="122" applyNumberFormat="1" applyFont="1" applyFill="1" applyBorder="1" applyAlignment="1" applyProtection="1">
      <alignment/>
      <protection/>
    </xf>
    <xf numFmtId="216" fontId="34" fillId="50" borderId="42" xfId="122" applyNumberFormat="1" applyFont="1" applyFill="1" applyBorder="1" applyAlignment="1" applyProtection="1">
      <alignment/>
      <protection/>
    </xf>
    <xf numFmtId="216" fontId="33" fillId="69" borderId="42" xfId="122" applyNumberFormat="1" applyFont="1" applyFill="1" applyBorder="1" applyAlignment="1" applyProtection="1">
      <alignment horizontal="right" wrapText="1"/>
      <protection/>
    </xf>
    <xf numFmtId="2" fontId="33" fillId="69" borderId="36" xfId="122" applyNumberFormat="1" applyFont="1" applyFill="1" applyBorder="1" applyAlignment="1" applyProtection="1">
      <alignment/>
      <protection/>
    </xf>
    <xf numFmtId="216" fontId="34" fillId="50" borderId="0" xfId="122" applyNumberFormat="1" applyFont="1" applyFill="1" applyBorder="1" applyAlignment="1" applyProtection="1">
      <alignment/>
      <protection/>
    </xf>
    <xf numFmtId="216" fontId="33" fillId="69" borderId="31" xfId="122" applyNumberFormat="1" applyFont="1" applyFill="1" applyBorder="1" applyAlignment="1" applyProtection="1">
      <alignment/>
      <protection/>
    </xf>
    <xf numFmtId="216" fontId="34" fillId="69" borderId="38" xfId="122" applyNumberFormat="1" applyFont="1" applyFill="1" applyBorder="1" applyAlignment="1" applyProtection="1">
      <alignment/>
      <protection/>
    </xf>
    <xf numFmtId="216" fontId="34" fillId="69" borderId="51" xfId="122" applyNumberFormat="1" applyFont="1" applyFill="1" applyBorder="1" applyAlignment="1" applyProtection="1">
      <alignment/>
      <protection/>
    </xf>
    <xf numFmtId="216" fontId="33" fillId="50" borderId="32" xfId="122" applyNumberFormat="1" applyFont="1" applyFill="1" applyBorder="1" applyAlignment="1" applyProtection="1">
      <alignment vertical="center" wrapText="1"/>
      <protection/>
    </xf>
    <xf numFmtId="216" fontId="33" fillId="50" borderId="23" xfId="122" applyNumberFormat="1" applyFont="1" applyFill="1" applyBorder="1" applyAlignment="1" applyProtection="1">
      <alignment horizontal="center" vertical="center" wrapText="1"/>
      <protection/>
    </xf>
    <xf numFmtId="216" fontId="33" fillId="50" borderId="33" xfId="122" applyNumberFormat="1" applyFont="1" applyFill="1" applyBorder="1" applyAlignment="1" applyProtection="1">
      <alignment horizontal="center" vertical="center" wrapText="1"/>
      <protection/>
    </xf>
    <xf numFmtId="4" fontId="33" fillId="50" borderId="23" xfId="122" applyNumberFormat="1" applyFont="1" applyFill="1" applyBorder="1" applyAlignment="1" applyProtection="1">
      <alignment horizontal="right" vertical="center" wrapText="1"/>
      <protection/>
    </xf>
    <xf numFmtId="2" fontId="33" fillId="50" borderId="33" xfId="122" applyNumberFormat="1" applyFont="1" applyFill="1" applyBorder="1" applyAlignment="1" applyProtection="1">
      <alignment horizontal="right" vertical="center" wrapText="1"/>
      <protection/>
    </xf>
    <xf numFmtId="216" fontId="33" fillId="50" borderId="23" xfId="122" applyNumberFormat="1" applyFont="1" applyFill="1" applyBorder="1" applyAlignment="1" applyProtection="1">
      <alignment horizontal="right" vertical="center" wrapText="1"/>
      <protection/>
    </xf>
    <xf numFmtId="2" fontId="34" fillId="50" borderId="0" xfId="122" applyNumberFormat="1" applyFont="1" applyFill="1" applyBorder="1" applyAlignment="1" applyProtection="1">
      <alignment/>
      <protection/>
    </xf>
    <xf numFmtId="2" fontId="1" fillId="0" borderId="52" xfId="122" applyNumberFormat="1" applyFont="1" applyFill="1" applyBorder="1" applyAlignment="1" applyProtection="1">
      <alignment/>
      <protection/>
    </xf>
    <xf numFmtId="216" fontId="33" fillId="50" borderId="33" xfId="122" applyNumberFormat="1" applyFont="1" applyFill="1" applyBorder="1" applyAlignment="1" applyProtection="1">
      <alignment horizontal="right" vertical="center" wrapText="1"/>
      <protection/>
    </xf>
    <xf numFmtId="216" fontId="33" fillId="50" borderId="32" xfId="122" applyNumberFormat="1" applyFont="1" applyFill="1" applyBorder="1" applyAlignment="1" applyProtection="1">
      <alignment horizontal="left" vertical="top" wrapText="1"/>
      <protection/>
    </xf>
    <xf numFmtId="216" fontId="33" fillId="50" borderId="53" xfId="122" applyNumberFormat="1" applyFont="1" applyFill="1" applyBorder="1" applyAlignment="1" applyProtection="1">
      <alignment vertical="center" wrapText="1"/>
      <protection/>
    </xf>
    <xf numFmtId="4" fontId="33" fillId="50" borderId="37" xfId="122" applyNumberFormat="1" applyFont="1" applyFill="1" applyBorder="1" applyAlignment="1" applyProtection="1">
      <alignment horizontal="right" vertical="center" wrapText="1"/>
      <protection/>
    </xf>
    <xf numFmtId="2" fontId="33" fillId="50" borderId="45" xfId="122" applyNumberFormat="1" applyFont="1" applyFill="1" applyBorder="1" applyAlignment="1" applyProtection="1">
      <alignment horizontal="right" vertical="center" wrapText="1"/>
      <protection/>
    </xf>
    <xf numFmtId="216" fontId="33" fillId="72" borderId="54" xfId="122" applyNumberFormat="1" applyFont="1" applyFill="1" applyBorder="1" applyAlignment="1" applyProtection="1">
      <alignment vertical="center" wrapText="1"/>
      <protection/>
    </xf>
    <xf numFmtId="216" fontId="33" fillId="72" borderId="55" xfId="122" applyNumberFormat="1" applyFont="1" applyFill="1" applyBorder="1" applyAlignment="1" applyProtection="1">
      <alignment horizontal="right" vertical="center" wrapText="1"/>
      <protection/>
    </xf>
    <xf numFmtId="2" fontId="33" fillId="50" borderId="36" xfId="122" applyNumberFormat="1" applyFont="1" applyFill="1" applyBorder="1" applyAlignment="1" applyProtection="1">
      <alignment horizontal="right" vertical="center" wrapText="1"/>
      <protection/>
    </xf>
    <xf numFmtId="0" fontId="0" fillId="50" borderId="23" xfId="122" applyNumberFormat="1" applyFont="1" applyFill="1" applyBorder="1" applyAlignment="1" applyProtection="1">
      <alignment horizontal="left" vertical="center" wrapText="1"/>
      <protection locked="0"/>
    </xf>
    <xf numFmtId="4" fontId="34" fillId="50" borderId="37" xfId="122" applyNumberFormat="1" applyFont="1" applyFill="1" applyBorder="1" applyAlignment="1" applyProtection="1">
      <alignment horizontal="right" vertical="center" wrapText="1"/>
      <protection/>
    </xf>
    <xf numFmtId="0" fontId="0" fillId="50" borderId="56" xfId="122" applyNumberFormat="1" applyFont="1" applyFill="1" applyBorder="1" applyAlignment="1" applyProtection="1">
      <alignment horizontal="left" vertical="center" wrapText="1"/>
      <protection locked="0"/>
    </xf>
    <xf numFmtId="216" fontId="33" fillId="69" borderId="23" xfId="122" applyNumberFormat="1" applyFont="1" applyFill="1" applyBorder="1" applyAlignment="1" applyProtection="1">
      <alignment horizontal="right" vertical="center" wrapText="1"/>
      <protection/>
    </xf>
    <xf numFmtId="2" fontId="33" fillId="69" borderId="33" xfId="122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0" fontId="0" fillId="0" borderId="57" xfId="0" applyFill="1" applyBorder="1" applyAlignment="1">
      <alignment horizontal="right" vertical="top" wrapText="1"/>
    </xf>
    <xf numFmtId="0" fontId="0" fillId="0" borderId="22" xfId="148" applyFont="1" applyFill="1" applyBorder="1" applyAlignment="1">
      <alignment horizontal="center" vertical="center" wrapText="1"/>
      <protection/>
    </xf>
    <xf numFmtId="49" fontId="0" fillId="0" borderId="22" xfId="148" applyNumberFormat="1" applyFont="1" applyFill="1" applyBorder="1" applyAlignment="1">
      <alignment horizontal="center" vertical="center"/>
      <protection/>
    </xf>
    <xf numFmtId="4" fontId="0" fillId="0" borderId="22" xfId="148" applyNumberFormat="1" applyFont="1" applyFill="1" applyBorder="1" applyAlignment="1">
      <alignment horizontal="center" vertical="center"/>
      <protection/>
    </xf>
    <xf numFmtId="0" fontId="0" fillId="0" borderId="22" xfId="148" applyFont="1" applyFill="1" applyBorder="1" applyAlignment="1">
      <alignment horizontal="center" vertical="center"/>
      <protection/>
    </xf>
    <xf numFmtId="0" fontId="0" fillId="0" borderId="22" xfId="167" applyFont="1" applyFill="1" applyBorder="1" applyAlignment="1">
      <alignment horizontal="center" vertical="center"/>
      <protection/>
    </xf>
    <xf numFmtId="49" fontId="0" fillId="0" borderId="22" xfId="167" applyNumberFormat="1" applyFont="1" applyFill="1" applyBorder="1" applyAlignment="1">
      <alignment horizontal="center" vertical="center"/>
      <protection/>
    </xf>
    <xf numFmtId="4" fontId="0" fillId="0" borderId="22" xfId="167" applyNumberFormat="1" applyFont="1" applyFill="1" applyBorder="1" applyAlignment="1">
      <alignment horizontal="center" vertical="center"/>
      <protection/>
    </xf>
    <xf numFmtId="4" fontId="0" fillId="0" borderId="22" xfId="167" applyNumberFormat="1" applyFont="1" applyFill="1" applyBorder="1" applyAlignment="1">
      <alignment horizontal="right" vertical="center"/>
      <protection/>
    </xf>
    <xf numFmtId="0" fontId="0" fillId="0" borderId="22" xfId="167" applyFont="1" applyFill="1" applyBorder="1" applyAlignment="1">
      <alignment horizontal="center" vertical="center" wrapText="1"/>
      <protection/>
    </xf>
    <xf numFmtId="49" fontId="0" fillId="0" borderId="22" xfId="0" applyNumberFormat="1" applyFont="1" applyFill="1" applyBorder="1" applyAlignment="1">
      <alignment horizontal="left" vertical="center" wrapText="1"/>
    </xf>
    <xf numFmtId="49" fontId="1" fillId="67" borderId="22" xfId="0" applyNumberFormat="1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66" borderId="22" xfId="0" applyFont="1" applyFill="1" applyBorder="1" applyAlignment="1">
      <alignment horizontal="left" vertical="center"/>
    </xf>
    <xf numFmtId="49" fontId="0" fillId="0" borderId="22" xfId="148" applyNumberFormat="1" applyFont="1" applyFill="1" applyBorder="1" applyAlignment="1">
      <alignment horizontal="left" vertical="center" wrapText="1"/>
      <protection/>
    </xf>
    <xf numFmtId="0" fontId="6" fillId="66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49" fontId="0" fillId="0" borderId="22" xfId="167" applyNumberFormat="1" applyFont="1" applyFill="1" applyBorder="1" applyAlignment="1">
      <alignment horizontal="left" vertical="center" wrapText="1"/>
      <protection/>
    </xf>
    <xf numFmtId="0" fontId="6" fillId="0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4" fontId="11" fillId="66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49" fontId="0" fillId="0" borderId="22" xfId="167" applyNumberFormat="1" applyFont="1" applyFill="1" applyBorder="1" applyAlignment="1">
      <alignment horizontal="left" vertical="top" wrapText="1"/>
      <protection/>
    </xf>
    <xf numFmtId="0" fontId="1" fillId="66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74" fillId="0" borderId="58" xfId="0" applyFont="1" applyBorder="1" applyAlignment="1">
      <alignment horizontal="center"/>
    </xf>
    <xf numFmtId="0" fontId="74" fillId="0" borderId="59" xfId="0" applyFont="1" applyBorder="1" applyAlignment="1">
      <alignment horizontal="center"/>
    </xf>
    <xf numFmtId="0" fontId="74" fillId="0" borderId="60" xfId="0" applyFont="1" applyFill="1" applyBorder="1" applyAlignment="1">
      <alignment horizontal="center" vertical="center"/>
    </xf>
    <xf numFmtId="0" fontId="74" fillId="0" borderId="29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/>
    </xf>
    <xf numFmtId="0" fontId="0" fillId="0" borderId="61" xfId="0" applyNumberFormat="1" applyFont="1" applyBorder="1" applyAlignment="1">
      <alignment horizontal="left"/>
    </xf>
    <xf numFmtId="0" fontId="0" fillId="0" borderId="21" xfId="0" applyNumberFormat="1" applyBorder="1" applyAlignment="1">
      <alignment horizontal="left"/>
    </xf>
    <xf numFmtId="215" fontId="0" fillId="0" borderId="61" xfId="0" applyNumberFormat="1" applyBorder="1" applyAlignment="1">
      <alignment horizontal="center" vertical="center"/>
    </xf>
    <xf numFmtId="215" fontId="0" fillId="0" borderId="21" xfId="0" applyNumberForma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2" xfId="0" applyNumberFormat="1" applyFont="1" applyBorder="1" applyAlignment="1">
      <alignment horizontal="left"/>
    </xf>
    <xf numFmtId="49" fontId="0" fillId="0" borderId="61" xfId="0" applyNumberFormat="1" applyBorder="1" applyAlignment="1">
      <alignment horizontal="left"/>
    </xf>
    <xf numFmtId="49" fontId="0" fillId="0" borderId="61" xfId="0" applyNumberFormat="1" applyFont="1" applyBorder="1" applyAlignment="1">
      <alignment horizontal="left"/>
    </xf>
    <xf numFmtId="49" fontId="0" fillId="0" borderId="62" xfId="0" applyNumberFormat="1" applyFont="1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61" xfId="0" applyNumberForma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49" fontId="0" fillId="0" borderId="61" xfId="0" applyNumberFormat="1" applyBorder="1" applyAlignment="1">
      <alignment horizontal="left" wrapText="1"/>
    </xf>
    <xf numFmtId="0" fontId="75" fillId="0" borderId="63" xfId="0" applyFont="1" applyFill="1" applyBorder="1" applyAlignment="1">
      <alignment horizontal="center" vertical="center" wrapText="1"/>
    </xf>
    <xf numFmtId="0" fontId="75" fillId="0" borderId="64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0" fontId="74" fillId="0" borderId="27" xfId="0" applyFont="1" applyBorder="1" applyAlignment="1">
      <alignment horizontal="center"/>
    </xf>
    <xf numFmtId="0" fontId="0" fillId="0" borderId="61" xfId="0" applyNumberFormat="1" applyBorder="1" applyAlignment="1">
      <alignment horizontal="left"/>
    </xf>
    <xf numFmtId="216" fontId="33" fillId="72" borderId="65" xfId="122" applyNumberFormat="1" applyFont="1" applyFill="1" applyBorder="1" applyAlignment="1" applyProtection="1">
      <alignment horizontal="left" vertical="top" wrapText="1"/>
      <protection/>
    </xf>
    <xf numFmtId="216" fontId="0" fillId="0" borderId="66" xfId="122" applyNumberFormat="1" applyFont="1" applyFill="1" applyBorder="1" applyAlignment="1" applyProtection="1">
      <alignment horizontal="left" vertical="top" wrapText="1"/>
      <protection/>
    </xf>
    <xf numFmtId="216" fontId="33" fillId="71" borderId="47" xfId="122" applyNumberFormat="1" applyFont="1" applyFill="1" applyBorder="1" applyAlignment="1" applyProtection="1">
      <alignment horizontal="right" vertical="center" wrapText="1"/>
      <protection/>
    </xf>
    <xf numFmtId="216" fontId="33" fillId="71" borderId="48" xfId="122" applyNumberFormat="1" applyFont="1" applyFill="1" applyBorder="1" applyAlignment="1" applyProtection="1">
      <alignment horizontal="right" vertical="center" wrapText="1"/>
      <protection/>
    </xf>
    <xf numFmtId="0" fontId="37" fillId="50" borderId="0" xfId="135" applyFill="1" applyBorder="1" applyAlignment="1" applyProtection="1">
      <alignment horizontal="center"/>
      <protection/>
    </xf>
    <xf numFmtId="217" fontId="32" fillId="50" borderId="0" xfId="122" applyNumberFormat="1" applyFont="1" applyFill="1" applyBorder="1" applyAlignment="1" applyProtection="1">
      <alignment horizontal="center"/>
      <protection/>
    </xf>
    <xf numFmtId="216" fontId="33" fillId="69" borderId="67" xfId="122" applyNumberFormat="1" applyFont="1" applyFill="1" applyBorder="1" applyAlignment="1" applyProtection="1">
      <alignment vertical="center" wrapText="1"/>
      <protection/>
    </xf>
    <xf numFmtId="216" fontId="33" fillId="0" borderId="68" xfId="122" applyNumberFormat="1" applyFont="1" applyFill="1" applyBorder="1" applyAlignment="1" applyProtection="1">
      <alignment horizontal="left" vertical="center" wrapText="1"/>
      <protection/>
    </xf>
    <xf numFmtId="216" fontId="33" fillId="71" borderId="46" xfId="122" applyNumberFormat="1" applyFont="1" applyFill="1" applyBorder="1" applyAlignment="1" applyProtection="1">
      <alignment vertical="center" wrapText="1"/>
      <protection/>
    </xf>
    <xf numFmtId="216" fontId="33" fillId="71" borderId="47" xfId="122" applyNumberFormat="1" applyFont="1" applyFill="1" applyBorder="1" applyAlignment="1" applyProtection="1">
      <alignment horizontal="center" vertical="center" wrapText="1"/>
      <protection/>
    </xf>
    <xf numFmtId="216" fontId="34" fillId="71" borderId="38" xfId="122" applyNumberFormat="1" applyFont="1" applyFill="1" applyBorder="1" applyAlignment="1" applyProtection="1">
      <alignment horizontal="left" vertical="center" wrapText="1"/>
      <protection/>
    </xf>
    <xf numFmtId="216" fontId="33" fillId="69" borderId="66" xfId="122" applyNumberFormat="1" applyFont="1" applyFill="1" applyBorder="1" applyAlignment="1" applyProtection="1">
      <alignment vertical="center" wrapText="1"/>
      <protection/>
    </xf>
    <xf numFmtId="216" fontId="34" fillId="50" borderId="69" xfId="122" applyNumberFormat="1" applyFont="1" applyFill="1" applyBorder="1" applyAlignment="1" applyProtection="1">
      <alignment horizontal="center" vertical="center" wrapText="1"/>
      <protection/>
    </xf>
    <xf numFmtId="216" fontId="33" fillId="71" borderId="54" xfId="122" applyNumberFormat="1" applyFont="1" applyFill="1" applyBorder="1" applyAlignment="1" applyProtection="1">
      <alignment vertical="center" wrapText="1"/>
      <protection/>
    </xf>
    <xf numFmtId="216" fontId="33" fillId="71" borderId="55" xfId="122" applyNumberFormat="1" applyFont="1" applyFill="1" applyBorder="1" applyAlignment="1" applyProtection="1">
      <alignment horizontal="center" vertical="center" wrapText="1"/>
      <protection/>
    </xf>
    <xf numFmtId="216" fontId="33" fillId="71" borderId="70" xfId="122" applyNumberFormat="1" applyFont="1" applyFill="1" applyBorder="1" applyAlignment="1" applyProtection="1">
      <alignment horizontal="center" vertical="center" wrapText="1"/>
      <protection/>
    </xf>
    <xf numFmtId="216" fontId="33" fillId="71" borderId="55" xfId="122" applyNumberFormat="1" applyFont="1" applyFill="1" applyBorder="1" applyAlignment="1" applyProtection="1">
      <alignment horizontal="right" vertical="center" wrapText="1"/>
      <protection/>
    </xf>
    <xf numFmtId="216" fontId="31" fillId="73" borderId="67" xfId="122" applyNumberFormat="1" applyFont="1" applyFill="1" applyBorder="1" applyAlignment="1" applyProtection="1">
      <alignment horizontal="center" vertical="center" wrapText="1"/>
      <protection/>
    </xf>
    <xf numFmtId="49" fontId="34" fillId="69" borderId="51" xfId="122" applyNumberFormat="1" applyFont="1" applyFill="1" applyBorder="1" applyAlignment="1" applyProtection="1">
      <alignment horizontal="left" wrapText="1"/>
      <protection/>
    </xf>
    <xf numFmtId="216" fontId="35" fillId="69" borderId="33" xfId="122" applyNumberFormat="1" applyFont="1" applyFill="1" applyBorder="1" applyAlignment="1" applyProtection="1">
      <alignment horizontal="left"/>
      <protection/>
    </xf>
    <xf numFmtId="216" fontId="33" fillId="69" borderId="50" xfId="122" applyNumberFormat="1" applyFont="1" applyFill="1" applyBorder="1" applyAlignment="1" applyProtection="1">
      <alignment horizontal="left" vertical="center"/>
      <protection/>
    </xf>
    <xf numFmtId="216" fontId="30" fillId="69" borderId="36" xfId="122" applyNumberFormat="1" applyFont="1" applyFill="1" applyBorder="1" applyAlignment="1" applyProtection="1">
      <alignment vertical="center" wrapText="1"/>
      <protection/>
    </xf>
    <xf numFmtId="216" fontId="34" fillId="69" borderId="36" xfId="122" applyNumberFormat="1" applyFont="1" applyFill="1" applyBorder="1" applyAlignment="1" applyProtection="1">
      <alignment vertical="center" wrapText="1"/>
      <protection/>
    </xf>
    <xf numFmtId="2" fontId="6" fillId="66" borderId="2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 wrapText="1"/>
    </xf>
    <xf numFmtId="2" fontId="0" fillId="67" borderId="22" xfId="0" applyNumberFormat="1" applyFont="1" applyFill="1" applyBorder="1" applyAlignment="1">
      <alignment horizontal="right" vertical="center"/>
    </xf>
    <xf numFmtId="2" fontId="0" fillId="0" borderId="22" xfId="167" applyNumberFormat="1" applyFont="1" applyFill="1" applyBorder="1" applyAlignment="1">
      <alignment horizontal="right" vertical="center"/>
      <protection/>
    </xf>
    <xf numFmtId="2" fontId="0" fillId="65" borderId="0" xfId="0" applyNumberFormat="1" applyFont="1" applyFill="1" applyAlignment="1">
      <alignment horizontal="right" vertical="center"/>
    </xf>
  </cellXfs>
  <cellStyles count="232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20% - Ênfase1" xfId="39"/>
    <cellStyle name="20% - Ênfase2" xfId="40"/>
    <cellStyle name="20% - Ênfase3" xfId="41"/>
    <cellStyle name="20% - Ênfase4" xfId="42"/>
    <cellStyle name="20% - Ênfase5" xfId="43"/>
    <cellStyle name="20% - Ênfase6" xfId="44"/>
    <cellStyle name="40% - Accent1" xfId="45"/>
    <cellStyle name="40% - Accent1 2" xfId="46"/>
    <cellStyle name="40% - Accent1 2 2" xfId="47"/>
    <cellStyle name="40% - Accent1 3" xfId="48"/>
    <cellStyle name="40% - Accent2" xfId="49"/>
    <cellStyle name="40% - Accent2 2" xfId="50"/>
    <cellStyle name="40% - Accent2 2 2" xfId="51"/>
    <cellStyle name="40% - Accent2 3" xfId="52"/>
    <cellStyle name="40% - Accent3" xfId="53"/>
    <cellStyle name="40% - Accent3 2" xfId="54"/>
    <cellStyle name="40% - Accent3 2 2" xfId="55"/>
    <cellStyle name="40% - Accent3 3" xfId="56"/>
    <cellStyle name="40% - Accent4" xfId="57"/>
    <cellStyle name="40% - Accent4 2" xfId="58"/>
    <cellStyle name="40% - Accent4 2 2" xfId="59"/>
    <cellStyle name="40% - Accent4 3" xfId="60"/>
    <cellStyle name="40% - Accent5" xfId="61"/>
    <cellStyle name="40% - Accent5 2" xfId="62"/>
    <cellStyle name="40% - Accent5 2 2" xfId="63"/>
    <cellStyle name="40% - Accent5 3" xfId="64"/>
    <cellStyle name="40% - Accent6" xfId="65"/>
    <cellStyle name="40% - Accent6 2" xfId="66"/>
    <cellStyle name="40% - Accent6 2 2" xfId="67"/>
    <cellStyle name="40% - Accent6 3" xfId="68"/>
    <cellStyle name="40% - Ênfase1" xfId="69"/>
    <cellStyle name="40% - Ênfase2" xfId="70"/>
    <cellStyle name="40% - Ênfase3" xfId="71"/>
    <cellStyle name="40% - Ênfase4" xfId="72"/>
    <cellStyle name="40% - Ênfase5" xfId="73"/>
    <cellStyle name="40% - Ênfase6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Ênfase1" xfId="87"/>
    <cellStyle name="60% - Ênfase2" xfId="88"/>
    <cellStyle name="60% - Ênfase3" xfId="89"/>
    <cellStyle name="60% - Ênfase4" xfId="90"/>
    <cellStyle name="60% - Ênfase5" xfId="91"/>
    <cellStyle name="60% - Ênfase6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Bad" xfId="105"/>
    <cellStyle name="Bad 2" xfId="106"/>
    <cellStyle name="Bom" xfId="107"/>
    <cellStyle name="Calculation" xfId="108"/>
    <cellStyle name="Calculation 2" xfId="109"/>
    <cellStyle name="Cálculo" xfId="110"/>
    <cellStyle name="Célula de Verificação" xfId="111"/>
    <cellStyle name="Célula Vinculada" xfId="112"/>
    <cellStyle name="Check Cell" xfId="113"/>
    <cellStyle name="Check Cell 2" xfId="114"/>
    <cellStyle name="Ênfase1" xfId="115"/>
    <cellStyle name="Ênfase2" xfId="116"/>
    <cellStyle name="Ênfase3" xfId="117"/>
    <cellStyle name="Ênfase4" xfId="118"/>
    <cellStyle name="Ênfase5" xfId="119"/>
    <cellStyle name="Ênfase6" xfId="120"/>
    <cellStyle name="Entrada" xfId="121"/>
    <cellStyle name="Excel Built-in Explanatory Text" xfId="122"/>
    <cellStyle name="Excel Built-in Normal" xfId="123"/>
    <cellStyle name="Explanatory Text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yperlink" xfId="134"/>
    <cellStyle name="Hiperlink 2" xfId="135"/>
    <cellStyle name="Followed Hyperlink" xfId="136"/>
    <cellStyle name="Incorreto" xfId="137"/>
    <cellStyle name="Input" xfId="138"/>
    <cellStyle name="Input 2" xfId="139"/>
    <cellStyle name="Linked Cell" xfId="140"/>
    <cellStyle name="Currency" xfId="141"/>
    <cellStyle name="Currency [0]" xfId="142"/>
    <cellStyle name="Moeda 2" xfId="143"/>
    <cellStyle name="Moeda 2 2" xfId="144"/>
    <cellStyle name="Neutra" xfId="145"/>
    <cellStyle name="Neutral" xfId="146"/>
    <cellStyle name="Neutral 2" xfId="147"/>
    <cellStyle name="Normal 10 2" xfId="148"/>
    <cellStyle name="Normal 10 2 2" xfId="149"/>
    <cellStyle name="Normal 11 2" xfId="150"/>
    <cellStyle name="Normal 11 2 2" xfId="151"/>
    <cellStyle name="Normal 12 2" xfId="152"/>
    <cellStyle name="Normal 12 2 2" xfId="153"/>
    <cellStyle name="Normal 13 2" xfId="154"/>
    <cellStyle name="Normal 13 2 2" xfId="155"/>
    <cellStyle name="Normal 14 2" xfId="156"/>
    <cellStyle name="Normal 14 2 2" xfId="157"/>
    <cellStyle name="Normal 15 2" xfId="158"/>
    <cellStyle name="Normal 15 2 2" xfId="159"/>
    <cellStyle name="Normal 16 2" xfId="160"/>
    <cellStyle name="Normal 16 2 2" xfId="161"/>
    <cellStyle name="Normal 17 2" xfId="162"/>
    <cellStyle name="Normal 17 2 2" xfId="163"/>
    <cellStyle name="Normal 18 2" xfId="164"/>
    <cellStyle name="Normal 18 2 2" xfId="165"/>
    <cellStyle name="Normal 2" xfId="166"/>
    <cellStyle name="Normal 2 2" xfId="167"/>
    <cellStyle name="Normal 2 2 2" xfId="168"/>
    <cellStyle name="Normal 2 2 3" xfId="169"/>
    <cellStyle name="Normal 2 3" xfId="170"/>
    <cellStyle name="Normal 2 4" xfId="171"/>
    <cellStyle name="Normal 3" xfId="172"/>
    <cellStyle name="Normal 3 2" xfId="173"/>
    <cellStyle name="Normal 3 3" xfId="174"/>
    <cellStyle name="Normal 3 4" xfId="175"/>
    <cellStyle name="Normal 3 5" xfId="176"/>
    <cellStyle name="Normal 3 6" xfId="177"/>
    <cellStyle name="Normal 3 7" xfId="178"/>
    <cellStyle name="Normal 3 7 2" xfId="179"/>
    <cellStyle name="Normal 3_ORÇAMENTO-br 101_2A" xfId="180"/>
    <cellStyle name="Normal 4" xfId="181"/>
    <cellStyle name="Normal 4 2" xfId="182"/>
    <cellStyle name="Normal 4 3" xfId="183"/>
    <cellStyle name="Normal 5" xfId="184"/>
    <cellStyle name="Normal 6" xfId="185"/>
    <cellStyle name="Normal 7" xfId="186"/>
    <cellStyle name="Normal 78" xfId="187"/>
    <cellStyle name="Normal 79" xfId="188"/>
    <cellStyle name="Normal 8" xfId="189"/>
    <cellStyle name="Normal 8 2" xfId="190"/>
    <cellStyle name="Normal 80" xfId="191"/>
    <cellStyle name="Normal 81" xfId="192"/>
    <cellStyle name="Normal 82" xfId="193"/>
    <cellStyle name="Normal 83" xfId="194"/>
    <cellStyle name="Normal 84" xfId="195"/>
    <cellStyle name="Normal 85" xfId="196"/>
    <cellStyle name="Normal 86" xfId="197"/>
    <cellStyle name="Normal 87" xfId="198"/>
    <cellStyle name="Normal 88" xfId="199"/>
    <cellStyle name="Normal 89" xfId="200"/>
    <cellStyle name="Normal 9 2" xfId="201"/>
    <cellStyle name="Normal 9 2 2" xfId="202"/>
    <cellStyle name="Normal 90" xfId="203"/>
    <cellStyle name="Normal 91" xfId="204"/>
    <cellStyle name="Normal 92" xfId="205"/>
    <cellStyle name="Normal 93" xfId="206"/>
    <cellStyle name="Normal 94" xfId="207"/>
    <cellStyle name="Normal 95" xfId="208"/>
    <cellStyle name="Normal 96" xfId="209"/>
    <cellStyle name="Normal 97" xfId="210"/>
    <cellStyle name="Normal 98" xfId="211"/>
    <cellStyle name="Normal 99" xfId="212"/>
    <cellStyle name="Nota" xfId="213"/>
    <cellStyle name="Note" xfId="214"/>
    <cellStyle name="Note 2" xfId="215"/>
    <cellStyle name="Output" xfId="216"/>
    <cellStyle name="Output 2" xfId="217"/>
    <cellStyle name="Percent" xfId="218"/>
    <cellStyle name="Porcentagem 2" xfId="219"/>
    <cellStyle name="Porcentagem 2 2" xfId="220"/>
    <cellStyle name="Saída" xfId="221"/>
    <cellStyle name="Comma [0]" xfId="222"/>
    <cellStyle name="Separador de milhares 2" xfId="223"/>
    <cellStyle name="Separador de milhares 2 2" xfId="224"/>
    <cellStyle name="Separador de milhares 2 2 2" xfId="225"/>
    <cellStyle name="Separador de milhares 2 3" xfId="226"/>
    <cellStyle name="Separador de milhares 2 3 2" xfId="227"/>
    <cellStyle name="Separador de milhares 2 4" xfId="228"/>
    <cellStyle name="Separador de milhares 3" xfId="229"/>
    <cellStyle name="Separador de milhares 3 2" xfId="230"/>
    <cellStyle name="Separador de milhares 3 2 2" xfId="231"/>
    <cellStyle name="Separador de milhares 3 3" xfId="232"/>
    <cellStyle name="Texto de Aviso" xfId="233"/>
    <cellStyle name="Texto Explicativo" xfId="234"/>
    <cellStyle name="Title" xfId="235"/>
    <cellStyle name="Título" xfId="236"/>
    <cellStyle name="Título 1" xfId="237"/>
    <cellStyle name="Título 2" xfId="238"/>
    <cellStyle name="Título 3" xfId="239"/>
    <cellStyle name="Título 4" xfId="240"/>
    <cellStyle name="Total" xfId="241"/>
    <cellStyle name="Comma" xfId="242"/>
    <cellStyle name="Vírgula 2" xfId="243"/>
    <cellStyle name="Vírgula 2 2" xfId="244"/>
    <cellStyle name="Warning Text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152400</xdr:rowOff>
    </xdr:from>
    <xdr:to>
      <xdr:col>0</xdr:col>
      <xdr:colOff>742950</xdr:colOff>
      <xdr:row>4</xdr:row>
      <xdr:rowOff>142875</xdr:rowOff>
    </xdr:to>
    <xdr:pic>
      <xdr:nvPicPr>
        <xdr:cNvPr id="1" name="Imagem 2" descr="PMP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815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152400</xdr:rowOff>
    </xdr:from>
    <xdr:to>
      <xdr:col>0</xdr:col>
      <xdr:colOff>742950</xdr:colOff>
      <xdr:row>4</xdr:row>
      <xdr:rowOff>142875</xdr:rowOff>
    </xdr:to>
    <xdr:pic>
      <xdr:nvPicPr>
        <xdr:cNvPr id="2" name="Imagem 2" descr="PMP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815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123825</xdr:rowOff>
    </xdr:from>
    <xdr:to>
      <xdr:col>1</xdr:col>
      <xdr:colOff>2143125</xdr:colOff>
      <xdr:row>5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23825"/>
          <a:ext cx="1447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91"/>
  <sheetViews>
    <sheetView showZeros="0" tabSelected="1" zoomScale="90" zoomScaleNormal="90" zoomScaleSheetLayoutView="90" workbookViewId="0" topLeftCell="A20">
      <selection activeCell="K41" sqref="K41"/>
    </sheetView>
  </sheetViews>
  <sheetFormatPr defaultColWidth="11.421875" defaultRowHeight="12.75"/>
  <cols>
    <col min="1" max="1" width="11.421875" style="13" customWidth="1"/>
    <col min="2" max="2" width="13.140625" style="8" customWidth="1"/>
    <col min="3" max="3" width="26.421875" style="14" customWidth="1"/>
    <col min="4" max="4" width="10.7109375" style="16" customWidth="1"/>
    <col min="5" max="5" width="13.00390625" style="17" customWidth="1"/>
    <col min="6" max="6" width="10.7109375" style="17" customWidth="1"/>
    <col min="7" max="7" width="46.421875" style="17" customWidth="1"/>
    <col min="8" max="8" width="6.28125" style="7" customWidth="1"/>
    <col min="9" max="9" width="14.140625" style="18" customWidth="1"/>
    <col min="10" max="10" width="14.140625" style="273" customWidth="1"/>
    <col min="11" max="11" width="14.140625" style="15" customWidth="1"/>
    <col min="12" max="14" width="11.421875" style="1" hidden="1" customWidth="1"/>
    <col min="15" max="17" width="11.421875" style="32" hidden="1" customWidth="1"/>
    <col min="18" max="18" width="6.57421875" style="32" hidden="1" customWidth="1"/>
    <col min="19" max="19" width="13.7109375" style="32" hidden="1" customWidth="1"/>
    <col min="20" max="20" width="4.7109375" style="32" customWidth="1"/>
    <col min="21" max="50" width="11.421875" style="32" customWidth="1"/>
    <col min="51" max="16384" width="11.421875" style="1" customWidth="1"/>
  </cols>
  <sheetData>
    <row r="1" spans="1:64" s="4" customFormat="1" ht="22.5" customHeight="1">
      <c r="A1" s="214" t="s">
        <v>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84"/>
      <c r="M1" s="2"/>
      <c r="N1" s="2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s="4" customFormat="1" ht="21" customHeight="1">
      <c r="A2" s="212"/>
      <c r="B2" s="212" t="s">
        <v>28</v>
      </c>
      <c r="C2" s="212"/>
      <c r="D2" s="212"/>
      <c r="E2" s="216" t="s">
        <v>501</v>
      </c>
      <c r="F2" s="216"/>
      <c r="G2" s="216"/>
      <c r="H2" s="216"/>
      <c r="I2" s="216"/>
      <c r="J2" s="216"/>
      <c r="K2" s="216"/>
      <c r="L2" s="85"/>
      <c r="M2" s="2"/>
      <c r="N2" s="2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s="4" customFormat="1" ht="18" customHeight="1">
      <c r="A3" s="212"/>
      <c r="B3" s="212"/>
      <c r="C3" s="212"/>
      <c r="D3" s="212"/>
      <c r="E3" s="216"/>
      <c r="F3" s="216"/>
      <c r="G3" s="216"/>
      <c r="H3" s="216"/>
      <c r="I3" s="216"/>
      <c r="J3" s="216"/>
      <c r="K3" s="216"/>
      <c r="L3" s="86"/>
      <c r="M3" s="2"/>
      <c r="N3" s="2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s="4" customFormat="1" ht="18" customHeight="1">
      <c r="A4" s="212"/>
      <c r="B4" s="213" t="s">
        <v>10</v>
      </c>
      <c r="C4" s="213"/>
      <c r="D4" s="213"/>
      <c r="E4" s="209" t="s">
        <v>595</v>
      </c>
      <c r="F4" s="209"/>
      <c r="G4" s="209"/>
      <c r="H4" s="209" t="s">
        <v>409</v>
      </c>
      <c r="I4" s="209"/>
      <c r="J4" s="269" t="s">
        <v>41</v>
      </c>
      <c r="K4" s="215">
        <f>K236</f>
        <v>30636159.31386113</v>
      </c>
      <c r="L4" s="208" t="s">
        <v>41</v>
      </c>
      <c r="M4" s="2"/>
      <c r="N4" s="2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s="4" customFormat="1" ht="13.5" customHeight="1">
      <c r="A5" s="212"/>
      <c r="B5" s="213"/>
      <c r="C5" s="213"/>
      <c r="D5" s="213"/>
      <c r="E5" s="209"/>
      <c r="F5" s="209"/>
      <c r="G5" s="209"/>
      <c r="H5" s="209"/>
      <c r="I5" s="209"/>
      <c r="J5" s="269"/>
      <c r="K5" s="215"/>
      <c r="L5" s="208"/>
      <c r="M5" s="2"/>
      <c r="N5" s="2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s="4" customFormat="1" ht="15" customHeight="1">
      <c r="A6" s="211" t="s">
        <v>12</v>
      </c>
      <c r="B6" s="211" t="s">
        <v>39</v>
      </c>
      <c r="C6" s="211" t="s">
        <v>32</v>
      </c>
      <c r="D6" s="211" t="s">
        <v>29</v>
      </c>
      <c r="E6" s="211"/>
      <c r="F6" s="211"/>
      <c r="G6" s="211"/>
      <c r="H6" s="211" t="s">
        <v>35</v>
      </c>
      <c r="I6" s="211" t="s">
        <v>14</v>
      </c>
      <c r="J6" s="270" t="s">
        <v>34</v>
      </c>
      <c r="K6" s="209" t="s">
        <v>11</v>
      </c>
      <c r="L6" s="209" t="s">
        <v>34</v>
      </c>
      <c r="M6" s="2"/>
      <c r="N6" s="2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s="4" customFormat="1" ht="15" customHeight="1">
      <c r="A7" s="211"/>
      <c r="B7" s="211"/>
      <c r="C7" s="211"/>
      <c r="D7" s="211"/>
      <c r="E7" s="211"/>
      <c r="F7" s="211"/>
      <c r="G7" s="211"/>
      <c r="H7" s="211"/>
      <c r="I7" s="211"/>
      <c r="J7" s="270"/>
      <c r="K7" s="209"/>
      <c r="L7" s="209"/>
      <c r="M7" s="5"/>
      <c r="N7" s="5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50" s="9" customFormat="1" ht="23.25" customHeight="1">
      <c r="A8" s="219" t="s">
        <v>410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87"/>
      <c r="N8" s="23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6" customFormat="1" ht="13.5" customHeight="1">
      <c r="A9" s="48" t="s">
        <v>21</v>
      </c>
      <c r="B9" s="47"/>
      <c r="C9" s="46"/>
      <c r="D9" s="204" t="s">
        <v>293</v>
      </c>
      <c r="E9" s="204"/>
      <c r="F9" s="204"/>
      <c r="G9" s="204"/>
      <c r="H9" s="47"/>
      <c r="I9" s="19"/>
      <c r="J9" s="271"/>
      <c r="K9" s="45">
        <f>SUM(K10:K19)</f>
        <v>375040.71506159997</v>
      </c>
      <c r="L9" s="89"/>
      <c r="O9" s="28"/>
      <c r="P9" s="29"/>
      <c r="Q9" s="30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65" s="9" customFormat="1" ht="23.25" customHeight="1">
      <c r="A10" s="199" t="s">
        <v>22</v>
      </c>
      <c r="B10" s="202" t="s">
        <v>33</v>
      </c>
      <c r="C10" s="199" t="s">
        <v>294</v>
      </c>
      <c r="D10" s="210" t="s">
        <v>295</v>
      </c>
      <c r="E10" s="210"/>
      <c r="F10" s="210"/>
      <c r="G10" s="210"/>
      <c r="H10" s="198" t="s">
        <v>15</v>
      </c>
      <c r="I10" s="201">
        <f>112*3</f>
        <v>336</v>
      </c>
      <c r="J10" s="272">
        <f>L10*M10</f>
        <v>277.160352</v>
      </c>
      <c r="K10" s="201">
        <f>I10*J10</f>
        <v>93125.878272</v>
      </c>
      <c r="L10" s="201">
        <v>216.16</v>
      </c>
      <c r="M10" s="53">
        <v>1.2822</v>
      </c>
      <c r="N10" s="52"/>
      <c r="O10" s="52"/>
      <c r="P10" s="61"/>
      <c r="Q10" s="52"/>
      <c r="R10" s="50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</row>
    <row r="11" spans="1:65" s="49" customFormat="1" ht="23.25" customHeight="1">
      <c r="A11" s="199" t="s">
        <v>307</v>
      </c>
      <c r="B11" s="202" t="s">
        <v>33</v>
      </c>
      <c r="C11" s="199" t="s">
        <v>317</v>
      </c>
      <c r="D11" s="210" t="s">
        <v>316</v>
      </c>
      <c r="E11" s="210"/>
      <c r="F11" s="210"/>
      <c r="G11" s="210"/>
      <c r="H11" s="198" t="s">
        <v>19</v>
      </c>
      <c r="I11" s="201">
        <f>8*3</f>
        <v>24</v>
      </c>
      <c r="J11" s="272">
        <f aca="true" t="shared" si="0" ref="J11:J23">L11*M11</f>
        <v>353.579472</v>
      </c>
      <c r="K11" s="201">
        <f aca="true" t="shared" si="1" ref="K11:K19">I11*J11</f>
        <v>8485.907328000001</v>
      </c>
      <c r="L11" s="201">
        <v>275.76</v>
      </c>
      <c r="M11" s="53">
        <v>1.2822</v>
      </c>
      <c r="N11" s="52"/>
      <c r="O11" s="51"/>
      <c r="P11" s="41"/>
      <c r="Q11" s="52"/>
      <c r="R11" s="50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</row>
    <row r="12" spans="1:65" s="9" customFormat="1" ht="42.75" customHeight="1">
      <c r="A12" s="199" t="s">
        <v>308</v>
      </c>
      <c r="B12" s="198" t="s">
        <v>33</v>
      </c>
      <c r="C12" s="199" t="s">
        <v>296</v>
      </c>
      <c r="D12" s="210" t="s">
        <v>297</v>
      </c>
      <c r="E12" s="210"/>
      <c r="F12" s="210"/>
      <c r="G12" s="210"/>
      <c r="H12" s="198" t="s">
        <v>19</v>
      </c>
      <c r="I12" s="201">
        <f>14.5*3</f>
        <v>43.5</v>
      </c>
      <c r="J12" s="272">
        <f t="shared" si="0"/>
        <v>1134.6444239999998</v>
      </c>
      <c r="K12" s="201">
        <f t="shared" si="1"/>
        <v>49357.032444</v>
      </c>
      <c r="L12" s="201">
        <v>884.92</v>
      </c>
      <c r="M12" s="53">
        <v>1.2822</v>
      </c>
      <c r="N12" s="52"/>
      <c r="O12" s="52"/>
      <c r="P12" s="61"/>
      <c r="Q12" s="52"/>
      <c r="R12" s="50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</row>
    <row r="13" spans="1:65" s="9" customFormat="1" ht="42.75" customHeight="1">
      <c r="A13" s="199" t="s">
        <v>309</v>
      </c>
      <c r="B13" s="198" t="s">
        <v>33</v>
      </c>
      <c r="C13" s="199" t="s">
        <v>298</v>
      </c>
      <c r="D13" s="210" t="s">
        <v>299</v>
      </c>
      <c r="E13" s="210"/>
      <c r="F13" s="210"/>
      <c r="G13" s="210"/>
      <c r="H13" s="198" t="s">
        <v>19</v>
      </c>
      <c r="I13" s="201">
        <f>10.9*3</f>
        <v>32.7</v>
      </c>
      <c r="J13" s="272">
        <f t="shared" si="0"/>
        <v>851.3038680000001</v>
      </c>
      <c r="K13" s="201">
        <f t="shared" si="1"/>
        <v>27837.636483600007</v>
      </c>
      <c r="L13" s="201">
        <v>663.94</v>
      </c>
      <c r="M13" s="53">
        <v>1.2822</v>
      </c>
      <c r="N13" s="52"/>
      <c r="O13" s="52"/>
      <c r="P13" s="61"/>
      <c r="Q13" s="52"/>
      <c r="R13" s="50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</row>
    <row r="14" spans="1:50" s="9" customFormat="1" ht="42.75" customHeight="1">
      <c r="A14" s="199" t="s">
        <v>310</v>
      </c>
      <c r="B14" s="198" t="s">
        <v>33</v>
      </c>
      <c r="C14" s="199" t="s">
        <v>300</v>
      </c>
      <c r="D14" s="210" t="s">
        <v>301</v>
      </c>
      <c r="E14" s="210"/>
      <c r="F14" s="210"/>
      <c r="G14" s="210"/>
      <c r="H14" s="198" t="s">
        <v>19</v>
      </c>
      <c r="I14" s="201">
        <f>20*3</f>
        <v>60</v>
      </c>
      <c r="J14" s="272">
        <f t="shared" si="0"/>
        <v>648.498294</v>
      </c>
      <c r="K14" s="201">
        <f t="shared" si="1"/>
        <v>38909.897639999996</v>
      </c>
      <c r="L14" s="201">
        <v>505.77</v>
      </c>
      <c r="M14" s="53">
        <v>1.2822</v>
      </c>
      <c r="N14" s="52"/>
      <c r="O14" s="51"/>
      <c r="P14" s="41"/>
      <c r="Q14" s="52"/>
      <c r="R14" s="5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9" customFormat="1" ht="42.75" customHeight="1">
      <c r="A15" s="199" t="s">
        <v>311</v>
      </c>
      <c r="B15" s="198" t="s">
        <v>33</v>
      </c>
      <c r="C15" s="199" t="s">
        <v>302</v>
      </c>
      <c r="D15" s="210" t="s">
        <v>303</v>
      </c>
      <c r="E15" s="210"/>
      <c r="F15" s="210"/>
      <c r="G15" s="210"/>
      <c r="H15" s="198" t="s">
        <v>17</v>
      </c>
      <c r="I15" s="201">
        <f>1*3</f>
        <v>3</v>
      </c>
      <c r="J15" s="272">
        <f t="shared" si="0"/>
        <v>21870.357180000003</v>
      </c>
      <c r="K15" s="201">
        <f t="shared" si="1"/>
        <v>65611.07154</v>
      </c>
      <c r="L15" s="201">
        <v>17056.9</v>
      </c>
      <c r="M15" s="53">
        <v>1.2822</v>
      </c>
      <c r="N15" s="52"/>
      <c r="O15" s="52"/>
      <c r="P15" s="61"/>
      <c r="Q15" s="52"/>
      <c r="R15" s="5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s="9" customFormat="1" ht="33" customHeight="1">
      <c r="A16" s="199" t="s">
        <v>312</v>
      </c>
      <c r="B16" s="198" t="s">
        <v>33</v>
      </c>
      <c r="C16" s="199" t="s">
        <v>304</v>
      </c>
      <c r="D16" s="210" t="s">
        <v>535</v>
      </c>
      <c r="E16" s="210"/>
      <c r="F16" s="210"/>
      <c r="G16" s="210"/>
      <c r="H16" s="198" t="s">
        <v>17</v>
      </c>
      <c r="I16" s="201">
        <f>1*3</f>
        <v>3</v>
      </c>
      <c r="J16" s="272">
        <f t="shared" si="0"/>
        <v>3287.355648</v>
      </c>
      <c r="K16" s="201">
        <f t="shared" si="1"/>
        <v>9862.066944</v>
      </c>
      <c r="L16" s="201">
        <v>2563.84</v>
      </c>
      <c r="M16" s="53">
        <v>1.2822</v>
      </c>
      <c r="N16" s="52"/>
      <c r="O16" s="51"/>
      <c r="P16" s="41"/>
      <c r="Q16" s="52"/>
      <c r="R16" s="5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s="9" customFormat="1" ht="42.75" customHeight="1">
      <c r="A17" s="199" t="s">
        <v>313</v>
      </c>
      <c r="B17" s="198" t="s">
        <v>33</v>
      </c>
      <c r="C17" s="199" t="s">
        <v>305</v>
      </c>
      <c r="D17" s="210" t="s">
        <v>536</v>
      </c>
      <c r="E17" s="210"/>
      <c r="F17" s="210"/>
      <c r="G17" s="210"/>
      <c r="H17" s="198" t="s">
        <v>15</v>
      </c>
      <c r="I17" s="201">
        <f>25*3</f>
        <v>75</v>
      </c>
      <c r="J17" s="272">
        <f t="shared" si="0"/>
        <v>66.046122</v>
      </c>
      <c r="K17" s="201">
        <f t="shared" si="1"/>
        <v>4953.45915</v>
      </c>
      <c r="L17" s="201">
        <v>51.51</v>
      </c>
      <c r="M17" s="53">
        <v>1.2822</v>
      </c>
      <c r="N17" s="52"/>
      <c r="O17" s="52"/>
      <c r="P17" s="61"/>
      <c r="Q17" s="52"/>
      <c r="R17" s="5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s="9" customFormat="1" ht="27" customHeight="1">
      <c r="A18" s="199" t="s">
        <v>314</v>
      </c>
      <c r="B18" s="198" t="s">
        <v>33</v>
      </c>
      <c r="C18" s="199" t="s">
        <v>218</v>
      </c>
      <c r="D18" s="217" t="s">
        <v>537</v>
      </c>
      <c r="E18" s="217"/>
      <c r="F18" s="217"/>
      <c r="G18" s="217"/>
      <c r="H18" s="198" t="s">
        <v>15</v>
      </c>
      <c r="I18" s="201">
        <f>25*3</f>
        <v>75</v>
      </c>
      <c r="J18" s="272">
        <f t="shared" si="0"/>
        <v>512.546628</v>
      </c>
      <c r="K18" s="201">
        <f t="shared" si="1"/>
        <v>38440.99710000001</v>
      </c>
      <c r="L18" s="201">
        <v>399.74</v>
      </c>
      <c r="M18" s="53">
        <v>1.2822</v>
      </c>
      <c r="N18" s="52"/>
      <c r="O18" s="52"/>
      <c r="P18" s="61"/>
      <c r="Q18" s="52"/>
      <c r="R18" s="5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s="9" customFormat="1" ht="42.75" customHeight="1">
      <c r="A19" s="199" t="s">
        <v>315</v>
      </c>
      <c r="B19" s="198" t="s">
        <v>33</v>
      </c>
      <c r="C19" s="199" t="s">
        <v>306</v>
      </c>
      <c r="D19" s="210" t="s">
        <v>538</v>
      </c>
      <c r="E19" s="210"/>
      <c r="F19" s="210"/>
      <c r="G19" s="210"/>
      <c r="H19" s="198" t="s">
        <v>15</v>
      </c>
      <c r="I19" s="201">
        <f>20*3</f>
        <v>60</v>
      </c>
      <c r="J19" s="272">
        <f t="shared" si="0"/>
        <v>640.946136</v>
      </c>
      <c r="K19" s="201">
        <f t="shared" si="1"/>
        <v>38456.76816</v>
      </c>
      <c r="L19" s="201">
        <v>499.88</v>
      </c>
      <c r="M19" s="53">
        <v>1.2822</v>
      </c>
      <c r="N19" s="52"/>
      <c r="O19" s="52"/>
      <c r="P19" s="61"/>
      <c r="Q19" s="52"/>
      <c r="R19" s="5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s="6" customFormat="1" ht="13.5" customHeight="1">
      <c r="A20" s="48" t="s">
        <v>23</v>
      </c>
      <c r="B20" s="47"/>
      <c r="C20" s="46"/>
      <c r="D20" s="204" t="s">
        <v>411</v>
      </c>
      <c r="E20" s="204"/>
      <c r="F20" s="204"/>
      <c r="G20" s="204"/>
      <c r="H20" s="47"/>
      <c r="I20" s="19"/>
      <c r="J20" s="271"/>
      <c r="K20" s="45">
        <f>SUM(K21:K23)</f>
        <v>294350.448384</v>
      </c>
      <c r="L20" s="89"/>
      <c r="M20" s="53">
        <v>1.2822</v>
      </c>
      <c r="O20" s="28"/>
      <c r="P20" s="29"/>
      <c r="Q20" s="30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65" s="49" customFormat="1" ht="39.75" customHeight="1">
      <c r="A21" s="199" t="s">
        <v>0</v>
      </c>
      <c r="B21" s="202" t="s">
        <v>33</v>
      </c>
      <c r="C21" s="199" t="s">
        <v>421</v>
      </c>
      <c r="D21" s="210" t="s">
        <v>416</v>
      </c>
      <c r="E21" s="210"/>
      <c r="F21" s="210"/>
      <c r="G21" s="210"/>
      <c r="H21" s="198" t="s">
        <v>15</v>
      </c>
      <c r="I21" s="201">
        <f>85*3</f>
        <v>255</v>
      </c>
      <c r="J21" s="272">
        <f t="shared" si="0"/>
        <v>1121.8352459999999</v>
      </c>
      <c r="K21" s="201">
        <f>I21*J21</f>
        <v>286067.98773</v>
      </c>
      <c r="L21" s="201">
        <v>874.93</v>
      </c>
      <c r="M21" s="53">
        <v>1.2822</v>
      </c>
      <c r="N21" s="52"/>
      <c r="O21" s="51"/>
      <c r="P21" s="41"/>
      <c r="Q21" s="52"/>
      <c r="R21" s="50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</row>
    <row r="22" spans="1:65" s="9" customFormat="1" ht="12.75">
      <c r="A22" s="199" t="s">
        <v>417</v>
      </c>
      <c r="B22" s="202" t="s">
        <v>33</v>
      </c>
      <c r="C22" s="199" t="s">
        <v>413</v>
      </c>
      <c r="D22" s="210" t="s">
        <v>414</v>
      </c>
      <c r="E22" s="210"/>
      <c r="F22" s="210"/>
      <c r="G22" s="210"/>
      <c r="H22" s="198" t="s">
        <v>415</v>
      </c>
      <c r="I22" s="201">
        <v>45</v>
      </c>
      <c r="J22" s="272">
        <f>L22*M22</f>
        <v>69.187512</v>
      </c>
      <c r="K22" s="201">
        <f>I22*J22</f>
        <v>3113.43804</v>
      </c>
      <c r="L22" s="201">
        <v>53.96</v>
      </c>
      <c r="M22" s="53">
        <v>1.2822</v>
      </c>
      <c r="N22" s="52"/>
      <c r="O22" s="52"/>
      <c r="P22" s="61"/>
      <c r="Q22" s="52"/>
      <c r="R22" s="50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</row>
    <row r="23" spans="1:65" s="9" customFormat="1" ht="42.75" customHeight="1">
      <c r="A23" s="199" t="s">
        <v>419</v>
      </c>
      <c r="B23" s="198" t="s">
        <v>33</v>
      </c>
      <c r="C23" s="199" t="s">
        <v>420</v>
      </c>
      <c r="D23" s="210" t="s">
        <v>418</v>
      </c>
      <c r="E23" s="210"/>
      <c r="F23" s="210"/>
      <c r="G23" s="210"/>
      <c r="H23" s="198" t="s">
        <v>415</v>
      </c>
      <c r="I23" s="201">
        <f>45*1.4</f>
        <v>62.99999999999999</v>
      </c>
      <c r="J23" s="272">
        <f t="shared" si="0"/>
        <v>82.047978</v>
      </c>
      <c r="K23" s="201">
        <f>I23*J23</f>
        <v>5169.0226139999995</v>
      </c>
      <c r="L23" s="201">
        <v>63.99</v>
      </c>
      <c r="M23" s="53">
        <v>1.2822</v>
      </c>
      <c r="N23" s="52"/>
      <c r="O23" s="52"/>
      <c r="P23" s="61"/>
      <c r="Q23" s="52"/>
      <c r="R23" s="50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1:50" s="24" customFormat="1" ht="23.25" customHeight="1">
      <c r="A24" s="22"/>
      <c r="B24" s="26"/>
      <c r="C24" s="26"/>
      <c r="D24" s="206" t="s">
        <v>412</v>
      </c>
      <c r="E24" s="206"/>
      <c r="F24" s="206"/>
      <c r="G24" s="206"/>
      <c r="H24" s="26"/>
      <c r="I24" s="11"/>
      <c r="J24" s="91"/>
      <c r="K24" s="55">
        <f>K20+K9</f>
        <v>669391.1634456</v>
      </c>
      <c r="L24" s="91"/>
      <c r="M24" s="53">
        <v>1.2822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s="9" customFormat="1" ht="23.25" customHeight="1">
      <c r="A25" s="219" t="s">
        <v>290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92"/>
      <c r="M25" s="53">
        <v>1.2822</v>
      </c>
      <c r="N25" s="23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16" s="6" customFormat="1" ht="13.5" customHeight="1">
      <c r="A26" s="48" t="s">
        <v>24</v>
      </c>
      <c r="B26" s="47"/>
      <c r="C26" s="47"/>
      <c r="D26" s="204" t="s">
        <v>52</v>
      </c>
      <c r="E26" s="204"/>
      <c r="F26" s="204"/>
      <c r="G26" s="204"/>
      <c r="H26" s="47"/>
      <c r="I26" s="19"/>
      <c r="J26" s="271"/>
      <c r="K26" s="45">
        <f>SUM(K27)</f>
        <v>119107.89183600001</v>
      </c>
      <c r="L26" s="89"/>
      <c r="M26" s="53">
        <v>1.2822</v>
      </c>
      <c r="N26" s="56"/>
      <c r="P26" s="57"/>
    </row>
    <row r="27" spans="1:16" s="6" customFormat="1" ht="12.75">
      <c r="A27" s="44" t="s">
        <v>1</v>
      </c>
      <c r="B27" s="44" t="s">
        <v>33</v>
      </c>
      <c r="C27" s="191" t="s">
        <v>54</v>
      </c>
      <c r="D27" s="203" t="s">
        <v>53</v>
      </c>
      <c r="E27" s="203"/>
      <c r="F27" s="203"/>
      <c r="G27" s="203"/>
      <c r="H27" s="192" t="s">
        <v>19</v>
      </c>
      <c r="I27" s="20">
        <f>O27*P27</f>
        <v>8569.5</v>
      </c>
      <c r="J27" s="272">
        <f>L27*M27</f>
        <v>13.899048</v>
      </c>
      <c r="K27" s="20">
        <f>I27*J27</f>
        <v>119107.89183600001</v>
      </c>
      <c r="L27" s="20">
        <v>10.84</v>
      </c>
      <c r="M27" s="53">
        <v>1.2822</v>
      </c>
      <c r="O27" s="11">
        <v>59.1</v>
      </c>
      <c r="P27" s="57">
        <f aca="true" t="shared" si="2" ref="P27:P36">139+6</f>
        <v>145</v>
      </c>
    </row>
    <row r="28" spans="1:16" s="6" customFormat="1" ht="13.5" customHeight="1">
      <c r="A28" s="48" t="s">
        <v>187</v>
      </c>
      <c r="B28" s="47"/>
      <c r="C28" s="47"/>
      <c r="D28" s="204" t="s">
        <v>55</v>
      </c>
      <c r="E28" s="204"/>
      <c r="F28" s="204"/>
      <c r="G28" s="204"/>
      <c r="H28" s="47"/>
      <c r="I28" s="19">
        <f aca="true" t="shared" si="3" ref="I28:I91">O28*P28</f>
        <v>0</v>
      </c>
      <c r="J28" s="271"/>
      <c r="K28" s="45">
        <f>SUM(K29:K36)</f>
        <v>2078253.7004290503</v>
      </c>
      <c r="L28" s="89"/>
      <c r="M28" s="53">
        <v>1.2822</v>
      </c>
      <c r="O28" s="10"/>
      <c r="P28" s="57">
        <f t="shared" si="2"/>
        <v>145</v>
      </c>
    </row>
    <row r="29" spans="1:16" s="6" customFormat="1" ht="26.25" customHeight="1">
      <c r="A29" s="44" t="s">
        <v>2</v>
      </c>
      <c r="B29" s="44" t="s">
        <v>33</v>
      </c>
      <c r="C29" s="191" t="s">
        <v>233</v>
      </c>
      <c r="D29" s="203" t="s">
        <v>234</v>
      </c>
      <c r="E29" s="203"/>
      <c r="F29" s="203"/>
      <c r="G29" s="203"/>
      <c r="H29" s="192" t="s">
        <v>20</v>
      </c>
      <c r="I29" s="20">
        <f t="shared" si="3"/>
        <v>725</v>
      </c>
      <c r="J29" s="272">
        <f aca="true" t="shared" si="4" ref="J29:J36">L29*M29</f>
        <v>203.138946</v>
      </c>
      <c r="K29" s="20">
        <f>I29*J29</f>
        <v>147275.73585</v>
      </c>
      <c r="L29" s="20">
        <v>158.43</v>
      </c>
      <c r="M29" s="53">
        <v>1.2822</v>
      </c>
      <c r="O29" s="11">
        <v>5</v>
      </c>
      <c r="P29" s="57">
        <f t="shared" si="2"/>
        <v>145</v>
      </c>
    </row>
    <row r="30" spans="1:16" s="6" customFormat="1" ht="12.75">
      <c r="A30" s="44" t="s">
        <v>42</v>
      </c>
      <c r="B30" s="44" t="s">
        <v>33</v>
      </c>
      <c r="C30" s="191" t="s">
        <v>61</v>
      </c>
      <c r="D30" s="203" t="s">
        <v>56</v>
      </c>
      <c r="E30" s="203"/>
      <c r="F30" s="203"/>
      <c r="G30" s="203"/>
      <c r="H30" s="192" t="s">
        <v>20</v>
      </c>
      <c r="I30" s="20">
        <f t="shared" si="3"/>
        <v>1597.0263749999997</v>
      </c>
      <c r="J30" s="272">
        <f t="shared" si="4"/>
        <v>66.046122</v>
      </c>
      <c r="K30" s="20">
        <f aca="true" t="shared" si="5" ref="K30:K43">I30*J30</f>
        <v>105477.39880046772</v>
      </c>
      <c r="L30" s="20">
        <v>51.51</v>
      </c>
      <c r="M30" s="53">
        <v>1.2822</v>
      </c>
      <c r="O30" s="11">
        <v>11.013974999999999</v>
      </c>
      <c r="P30" s="57">
        <f t="shared" si="2"/>
        <v>145</v>
      </c>
    </row>
    <row r="31" spans="1:16" s="6" customFormat="1" ht="12.75">
      <c r="A31" s="44" t="s">
        <v>318</v>
      </c>
      <c r="B31" s="44" t="s">
        <v>33</v>
      </c>
      <c r="C31" s="191" t="s">
        <v>62</v>
      </c>
      <c r="D31" s="203" t="s">
        <v>57</v>
      </c>
      <c r="E31" s="203"/>
      <c r="F31" s="203"/>
      <c r="G31" s="203"/>
      <c r="H31" s="192" t="s">
        <v>20</v>
      </c>
      <c r="I31" s="20">
        <f t="shared" si="3"/>
        <v>1064.6842499999998</v>
      </c>
      <c r="J31" s="272">
        <f t="shared" si="4"/>
        <v>63.058596</v>
      </c>
      <c r="K31" s="20">
        <f t="shared" si="5"/>
        <v>67137.49398831298</v>
      </c>
      <c r="L31" s="20">
        <v>49.18</v>
      </c>
      <c r="M31" s="53">
        <v>1.2822</v>
      </c>
      <c r="O31" s="11">
        <v>7.342649999999998</v>
      </c>
      <c r="P31" s="57">
        <f t="shared" si="2"/>
        <v>145</v>
      </c>
    </row>
    <row r="32" spans="1:16" s="6" customFormat="1" ht="37.5" customHeight="1">
      <c r="A32" s="44" t="s">
        <v>319</v>
      </c>
      <c r="B32" s="44" t="s">
        <v>33</v>
      </c>
      <c r="C32" s="191" t="s">
        <v>235</v>
      </c>
      <c r="D32" s="203" t="s">
        <v>236</v>
      </c>
      <c r="E32" s="203"/>
      <c r="F32" s="203"/>
      <c r="G32" s="203"/>
      <c r="H32" s="192" t="s">
        <v>19</v>
      </c>
      <c r="I32" s="20">
        <f t="shared" si="3"/>
        <v>3154.62</v>
      </c>
      <c r="J32" s="272">
        <f t="shared" si="4"/>
        <v>145.619454</v>
      </c>
      <c r="K32" s="20">
        <f t="shared" si="5"/>
        <v>459374.04197747994</v>
      </c>
      <c r="L32" s="20">
        <v>113.57</v>
      </c>
      <c r="M32" s="53">
        <v>1.2822</v>
      </c>
      <c r="O32" s="11">
        <v>21.756</v>
      </c>
      <c r="P32" s="57">
        <f t="shared" si="2"/>
        <v>145</v>
      </c>
    </row>
    <row r="33" spans="1:16" s="6" customFormat="1" ht="26.25" customHeight="1">
      <c r="A33" s="44" t="s">
        <v>320</v>
      </c>
      <c r="B33" s="44" t="s">
        <v>33</v>
      </c>
      <c r="C33" s="191" t="s">
        <v>63</v>
      </c>
      <c r="D33" s="203" t="s">
        <v>58</v>
      </c>
      <c r="E33" s="203"/>
      <c r="F33" s="203"/>
      <c r="G33" s="203"/>
      <c r="H33" s="192" t="s">
        <v>19</v>
      </c>
      <c r="I33" s="20">
        <f t="shared" si="3"/>
        <v>699.045</v>
      </c>
      <c r="J33" s="272">
        <f t="shared" si="4"/>
        <v>98.703756</v>
      </c>
      <c r="K33" s="20">
        <f t="shared" si="5"/>
        <v>68998.36711302</v>
      </c>
      <c r="L33" s="20">
        <v>76.98</v>
      </c>
      <c r="M33" s="53">
        <v>1.2822</v>
      </c>
      <c r="O33" s="11">
        <v>4.821</v>
      </c>
      <c r="P33" s="57">
        <f t="shared" si="2"/>
        <v>145</v>
      </c>
    </row>
    <row r="34" spans="1:16" s="6" customFormat="1" ht="24.75" customHeight="1">
      <c r="A34" s="44" t="s">
        <v>321</v>
      </c>
      <c r="B34" s="44" t="s">
        <v>33</v>
      </c>
      <c r="C34" s="191" t="s">
        <v>64</v>
      </c>
      <c r="D34" s="203" t="s">
        <v>59</v>
      </c>
      <c r="E34" s="203"/>
      <c r="F34" s="203"/>
      <c r="G34" s="203"/>
      <c r="H34" s="192" t="s">
        <v>20</v>
      </c>
      <c r="I34" s="20">
        <f t="shared" si="3"/>
        <v>59.149125000000005</v>
      </c>
      <c r="J34" s="272">
        <f t="shared" si="4"/>
        <v>769.820058</v>
      </c>
      <c r="K34" s="20">
        <f t="shared" si="5"/>
        <v>45534.18283814925</v>
      </c>
      <c r="L34" s="20">
        <v>600.39</v>
      </c>
      <c r="M34" s="53">
        <v>1.2822</v>
      </c>
      <c r="O34" s="11">
        <v>0.40792500000000004</v>
      </c>
      <c r="P34" s="57">
        <f t="shared" si="2"/>
        <v>145</v>
      </c>
    </row>
    <row r="35" spans="1:16" s="6" customFormat="1" ht="26.25" customHeight="1">
      <c r="A35" s="44" t="s">
        <v>436</v>
      </c>
      <c r="B35" s="44" t="s">
        <v>33</v>
      </c>
      <c r="C35" s="191" t="s">
        <v>65</v>
      </c>
      <c r="D35" s="203" t="s">
        <v>60</v>
      </c>
      <c r="E35" s="203"/>
      <c r="F35" s="203"/>
      <c r="G35" s="203"/>
      <c r="H35" s="192" t="s">
        <v>20</v>
      </c>
      <c r="I35" s="20">
        <f t="shared" si="3"/>
        <v>599.865</v>
      </c>
      <c r="J35" s="272">
        <f t="shared" si="4"/>
        <v>818.094888</v>
      </c>
      <c r="K35" s="20">
        <f>I35*J35</f>
        <v>490746.48999012</v>
      </c>
      <c r="L35" s="20">
        <v>638.04</v>
      </c>
      <c r="M35" s="53">
        <v>1.2822</v>
      </c>
      <c r="O35" s="11">
        <v>4.1370000000000005</v>
      </c>
      <c r="P35" s="57">
        <f t="shared" si="2"/>
        <v>145</v>
      </c>
    </row>
    <row r="36" spans="1:16" s="6" customFormat="1" ht="24.75" customHeight="1">
      <c r="A36" s="44" t="s">
        <v>437</v>
      </c>
      <c r="B36" s="44" t="s">
        <v>33</v>
      </c>
      <c r="C36" s="191" t="s">
        <v>67</v>
      </c>
      <c r="D36" s="203" t="s">
        <v>66</v>
      </c>
      <c r="E36" s="203"/>
      <c r="F36" s="203"/>
      <c r="G36" s="203"/>
      <c r="H36" s="192" t="s">
        <v>68</v>
      </c>
      <c r="I36" s="20">
        <f t="shared" si="3"/>
        <v>45850.08750000001</v>
      </c>
      <c r="J36" s="272">
        <f t="shared" si="4"/>
        <v>15.12996</v>
      </c>
      <c r="K36" s="20">
        <f t="shared" si="5"/>
        <v>693709.9898715002</v>
      </c>
      <c r="L36" s="20">
        <v>11.8</v>
      </c>
      <c r="M36" s="53">
        <v>1.2822</v>
      </c>
      <c r="O36" s="11">
        <v>316.20750000000004</v>
      </c>
      <c r="P36" s="57">
        <f t="shared" si="2"/>
        <v>145</v>
      </c>
    </row>
    <row r="37" spans="1:16" s="6" customFormat="1" ht="12.75" customHeight="1">
      <c r="A37" s="48" t="s">
        <v>188</v>
      </c>
      <c r="B37" s="47"/>
      <c r="C37" s="47"/>
      <c r="D37" s="204" t="s">
        <v>237</v>
      </c>
      <c r="E37" s="204"/>
      <c r="F37" s="204"/>
      <c r="G37" s="204"/>
      <c r="H37" s="47"/>
      <c r="I37" s="19">
        <f t="shared" si="3"/>
        <v>0</v>
      </c>
      <c r="J37" s="271"/>
      <c r="K37" s="45">
        <f>SUM(K38:K43)</f>
        <v>2348283.7016863497</v>
      </c>
      <c r="L37" s="89"/>
      <c r="M37" s="53">
        <v>1.2822</v>
      </c>
      <c r="O37" s="10"/>
      <c r="P37" s="57">
        <f aca="true" t="shared" si="6" ref="P37:P100">139+6</f>
        <v>145</v>
      </c>
    </row>
    <row r="38" spans="1:16" s="6" customFormat="1" ht="25.5" customHeight="1">
      <c r="A38" s="44" t="s">
        <v>3</v>
      </c>
      <c r="B38" s="44" t="s">
        <v>33</v>
      </c>
      <c r="C38" s="191" t="s">
        <v>183</v>
      </c>
      <c r="D38" s="203" t="s">
        <v>182</v>
      </c>
      <c r="E38" s="203"/>
      <c r="F38" s="203"/>
      <c r="G38" s="203"/>
      <c r="H38" s="192" t="s">
        <v>19</v>
      </c>
      <c r="I38" s="20">
        <f t="shared" si="3"/>
        <v>1892.25</v>
      </c>
      <c r="J38" s="272">
        <f aca="true" t="shared" si="7" ref="J38:J43">L38*M38</f>
        <v>157.83882</v>
      </c>
      <c r="K38" s="20">
        <f t="shared" si="5"/>
        <v>298670.507145</v>
      </c>
      <c r="L38" s="20">
        <v>123.1</v>
      </c>
      <c r="M38" s="53">
        <v>1.2822</v>
      </c>
      <c r="O38" s="11">
        <v>13.05</v>
      </c>
      <c r="P38" s="57">
        <f t="shared" si="6"/>
        <v>145</v>
      </c>
    </row>
    <row r="39" spans="1:16" s="6" customFormat="1" ht="26.25" customHeight="1">
      <c r="A39" s="44" t="s">
        <v>36</v>
      </c>
      <c r="B39" s="44" t="s">
        <v>33</v>
      </c>
      <c r="C39" s="191" t="s">
        <v>69</v>
      </c>
      <c r="D39" s="203" t="s">
        <v>60</v>
      </c>
      <c r="E39" s="203"/>
      <c r="F39" s="203"/>
      <c r="G39" s="203"/>
      <c r="H39" s="192" t="s">
        <v>20</v>
      </c>
      <c r="I39" s="20">
        <f t="shared" si="3"/>
        <v>93.96</v>
      </c>
      <c r="J39" s="272">
        <f t="shared" si="7"/>
        <v>946.994454</v>
      </c>
      <c r="K39" s="20">
        <f t="shared" si="5"/>
        <v>88979.59889784</v>
      </c>
      <c r="L39" s="20">
        <v>738.57</v>
      </c>
      <c r="M39" s="53">
        <v>1.2822</v>
      </c>
      <c r="O39" s="11">
        <v>0.6479999999999999</v>
      </c>
      <c r="P39" s="57">
        <f t="shared" si="6"/>
        <v>145</v>
      </c>
    </row>
    <row r="40" spans="1:16" s="6" customFormat="1" ht="26.25" customHeight="1">
      <c r="A40" s="44" t="s">
        <v>423</v>
      </c>
      <c r="B40" s="44" t="s">
        <v>33</v>
      </c>
      <c r="C40" s="191" t="s">
        <v>70</v>
      </c>
      <c r="D40" s="203" t="s">
        <v>66</v>
      </c>
      <c r="E40" s="203"/>
      <c r="F40" s="203"/>
      <c r="G40" s="203"/>
      <c r="H40" s="192" t="s">
        <v>68</v>
      </c>
      <c r="I40" s="20">
        <f t="shared" si="3"/>
        <v>7745.088</v>
      </c>
      <c r="J40" s="272">
        <f t="shared" si="7"/>
        <v>15.12996</v>
      </c>
      <c r="K40" s="20">
        <f t="shared" si="5"/>
        <v>117182.87163648</v>
      </c>
      <c r="L40" s="20">
        <v>11.8</v>
      </c>
      <c r="M40" s="53">
        <v>1.2822</v>
      </c>
      <c r="O40" s="11">
        <v>53.4144</v>
      </c>
      <c r="P40" s="57">
        <f t="shared" si="6"/>
        <v>145</v>
      </c>
    </row>
    <row r="41" spans="1:16" s="6" customFormat="1" ht="27" customHeight="1">
      <c r="A41" s="44" t="s">
        <v>424</v>
      </c>
      <c r="B41" s="44" t="s">
        <v>33</v>
      </c>
      <c r="C41" s="191" t="s">
        <v>71</v>
      </c>
      <c r="D41" s="203" t="s">
        <v>422</v>
      </c>
      <c r="E41" s="203"/>
      <c r="F41" s="203"/>
      <c r="G41" s="203"/>
      <c r="H41" s="192" t="s">
        <v>19</v>
      </c>
      <c r="I41" s="20">
        <f t="shared" si="3"/>
        <v>665.55</v>
      </c>
      <c r="J41" s="272">
        <f t="shared" si="7"/>
        <v>149.709672</v>
      </c>
      <c r="K41" s="20">
        <f t="shared" si="5"/>
        <v>99639.2721996</v>
      </c>
      <c r="L41" s="20">
        <v>116.76</v>
      </c>
      <c r="M41" s="53">
        <v>1.2822</v>
      </c>
      <c r="O41" s="11">
        <v>4.59</v>
      </c>
      <c r="P41" s="57">
        <f t="shared" si="6"/>
        <v>145</v>
      </c>
    </row>
    <row r="42" spans="1:16" s="6" customFormat="1" ht="39" customHeight="1">
      <c r="A42" s="44" t="s">
        <v>425</v>
      </c>
      <c r="B42" s="44" t="s">
        <v>33</v>
      </c>
      <c r="C42" s="191" t="s">
        <v>238</v>
      </c>
      <c r="D42" s="203" t="s">
        <v>239</v>
      </c>
      <c r="E42" s="203"/>
      <c r="F42" s="203"/>
      <c r="G42" s="203"/>
      <c r="H42" s="192" t="s">
        <v>19</v>
      </c>
      <c r="I42" s="20">
        <f t="shared" si="3"/>
        <v>1317.1800000000003</v>
      </c>
      <c r="J42" s="272">
        <f t="shared" si="7"/>
        <v>101.819502</v>
      </c>
      <c r="K42" s="20">
        <f t="shared" si="5"/>
        <v>134114.61164436003</v>
      </c>
      <c r="L42" s="20">
        <v>79.41</v>
      </c>
      <c r="M42" s="53">
        <v>1.2822</v>
      </c>
      <c r="O42" s="11">
        <v>9.084000000000001</v>
      </c>
      <c r="P42" s="57">
        <f t="shared" si="6"/>
        <v>145</v>
      </c>
    </row>
    <row r="43" spans="1:16" s="6" customFormat="1" ht="39" customHeight="1">
      <c r="A43" s="44" t="s">
        <v>426</v>
      </c>
      <c r="B43" s="44" t="s">
        <v>33</v>
      </c>
      <c r="C43" s="191" t="s">
        <v>240</v>
      </c>
      <c r="D43" s="203" t="s">
        <v>241</v>
      </c>
      <c r="E43" s="203"/>
      <c r="F43" s="203"/>
      <c r="G43" s="203"/>
      <c r="H43" s="192" t="s">
        <v>19</v>
      </c>
      <c r="I43" s="20">
        <f t="shared" si="3"/>
        <v>21303.545</v>
      </c>
      <c r="J43" s="272">
        <f t="shared" si="7"/>
        <v>75.560046</v>
      </c>
      <c r="K43" s="20">
        <f t="shared" si="5"/>
        <v>1609696.8401630698</v>
      </c>
      <c r="L43" s="20">
        <v>58.93</v>
      </c>
      <c r="M43" s="53">
        <v>1.2822</v>
      </c>
      <c r="O43" s="11">
        <v>146.921</v>
      </c>
      <c r="P43" s="57">
        <f t="shared" si="6"/>
        <v>145</v>
      </c>
    </row>
    <row r="44" spans="1:16" s="6" customFormat="1" ht="12.75" customHeight="1">
      <c r="A44" s="48" t="s">
        <v>189</v>
      </c>
      <c r="B44" s="47"/>
      <c r="C44" s="47"/>
      <c r="D44" s="204" t="s">
        <v>38</v>
      </c>
      <c r="E44" s="204"/>
      <c r="F44" s="204"/>
      <c r="G44" s="204"/>
      <c r="H44" s="47"/>
      <c r="I44" s="19">
        <f t="shared" si="3"/>
        <v>0</v>
      </c>
      <c r="J44" s="271"/>
      <c r="K44" s="45">
        <f>SUM(K45:K46)</f>
        <v>5323647.881463449</v>
      </c>
      <c r="L44" s="89"/>
      <c r="M44" s="53">
        <v>1.2822</v>
      </c>
      <c r="O44" s="10"/>
      <c r="P44" s="57">
        <f t="shared" si="6"/>
        <v>145</v>
      </c>
    </row>
    <row r="45" spans="1:16" s="6" customFormat="1" ht="39" customHeight="1">
      <c r="A45" s="44" t="s">
        <v>4</v>
      </c>
      <c r="B45" s="44" t="s">
        <v>33</v>
      </c>
      <c r="C45" s="191" t="s">
        <v>200</v>
      </c>
      <c r="D45" s="203" t="s">
        <v>201</v>
      </c>
      <c r="E45" s="203"/>
      <c r="F45" s="203"/>
      <c r="G45" s="203"/>
      <c r="H45" s="192" t="s">
        <v>19</v>
      </c>
      <c r="I45" s="20">
        <f t="shared" si="3"/>
        <v>12117.214999999998</v>
      </c>
      <c r="J45" s="272">
        <f>L45*M45</f>
        <v>278.33997600000004</v>
      </c>
      <c r="K45" s="20">
        <f>I45*J45</f>
        <v>3372705.33228684</v>
      </c>
      <c r="L45" s="20">
        <v>217.08</v>
      </c>
      <c r="M45" s="53">
        <v>1.2822</v>
      </c>
      <c r="O45" s="20">
        <v>83.567</v>
      </c>
      <c r="P45" s="57">
        <f t="shared" si="6"/>
        <v>145</v>
      </c>
    </row>
    <row r="46" spans="1:16" s="6" customFormat="1" ht="25.5" customHeight="1">
      <c r="A46" s="44" t="s">
        <v>43</v>
      </c>
      <c r="B46" s="44" t="s">
        <v>33</v>
      </c>
      <c r="C46" s="191" t="s">
        <v>203</v>
      </c>
      <c r="D46" s="203" t="s">
        <v>202</v>
      </c>
      <c r="E46" s="203"/>
      <c r="F46" s="203"/>
      <c r="G46" s="203"/>
      <c r="H46" s="192" t="s">
        <v>19</v>
      </c>
      <c r="I46" s="20">
        <f t="shared" si="3"/>
        <v>12117.214999999998</v>
      </c>
      <c r="J46" s="272">
        <f>L46*M46</f>
        <v>161.005854</v>
      </c>
      <c r="K46" s="20">
        <f>I46*J46</f>
        <v>1950942.5491766096</v>
      </c>
      <c r="L46" s="20">
        <v>125.57</v>
      </c>
      <c r="M46" s="53">
        <v>1.2822</v>
      </c>
      <c r="O46" s="20">
        <v>83.567</v>
      </c>
      <c r="P46" s="57">
        <f t="shared" si="6"/>
        <v>145</v>
      </c>
    </row>
    <row r="47" spans="1:16" s="6" customFormat="1" ht="12.75" customHeight="1">
      <c r="A47" s="48" t="s">
        <v>25</v>
      </c>
      <c r="B47" s="47"/>
      <c r="C47" s="47"/>
      <c r="D47" s="204" t="s">
        <v>48</v>
      </c>
      <c r="E47" s="204"/>
      <c r="F47" s="204"/>
      <c r="G47" s="204"/>
      <c r="H47" s="47"/>
      <c r="I47" s="19">
        <f t="shared" si="3"/>
        <v>0</v>
      </c>
      <c r="J47" s="271"/>
      <c r="K47" s="45">
        <f>SUM(K48:K53)</f>
        <v>2349583.4707113</v>
      </c>
      <c r="L47" s="89"/>
      <c r="M47" s="53">
        <v>1.2822</v>
      </c>
      <c r="O47" s="10"/>
      <c r="P47" s="57">
        <f t="shared" si="6"/>
        <v>145</v>
      </c>
    </row>
    <row r="48" spans="1:16" s="6" customFormat="1" ht="26.25" customHeight="1">
      <c r="A48" s="44" t="s">
        <v>5</v>
      </c>
      <c r="B48" s="44" t="s">
        <v>33</v>
      </c>
      <c r="C48" s="191" t="s">
        <v>73</v>
      </c>
      <c r="D48" s="203" t="s">
        <v>72</v>
      </c>
      <c r="E48" s="203"/>
      <c r="F48" s="203"/>
      <c r="G48" s="203"/>
      <c r="H48" s="192" t="s">
        <v>17</v>
      </c>
      <c r="I48" s="20">
        <f t="shared" si="3"/>
        <v>725</v>
      </c>
      <c r="J48" s="272">
        <f aca="true" t="shared" si="8" ref="J48:J53">L48*M48</f>
        <v>493.96755</v>
      </c>
      <c r="K48" s="20">
        <f>I48*J48</f>
        <v>358126.47375</v>
      </c>
      <c r="L48" s="20">
        <v>385.25</v>
      </c>
      <c r="M48" s="53">
        <v>1.2822</v>
      </c>
      <c r="O48" s="11">
        <v>5</v>
      </c>
      <c r="P48" s="57">
        <f t="shared" si="6"/>
        <v>145</v>
      </c>
    </row>
    <row r="49" spans="1:16" s="6" customFormat="1" ht="39.75" customHeight="1">
      <c r="A49" s="44" t="s">
        <v>46</v>
      </c>
      <c r="B49" s="190" t="s">
        <v>33</v>
      </c>
      <c r="C49" s="191" t="s">
        <v>199</v>
      </c>
      <c r="D49" s="203" t="s">
        <v>198</v>
      </c>
      <c r="E49" s="203"/>
      <c r="F49" s="203"/>
      <c r="G49" s="203"/>
      <c r="H49" s="192" t="s">
        <v>17</v>
      </c>
      <c r="I49" s="20">
        <f t="shared" si="3"/>
        <v>725</v>
      </c>
      <c r="J49" s="272">
        <f t="shared" si="8"/>
        <v>1250.298864</v>
      </c>
      <c r="K49" s="20">
        <f>I49*J49</f>
        <v>906466.6764000001</v>
      </c>
      <c r="L49" s="20">
        <v>975.12</v>
      </c>
      <c r="M49" s="53">
        <v>1.2822</v>
      </c>
      <c r="O49" s="11">
        <v>5</v>
      </c>
      <c r="P49" s="57">
        <f t="shared" si="6"/>
        <v>145</v>
      </c>
    </row>
    <row r="50" spans="1:17" s="6" customFormat="1" ht="39.75" customHeight="1">
      <c r="A50" s="198" t="s">
        <v>47</v>
      </c>
      <c r="B50" s="198" t="s">
        <v>33</v>
      </c>
      <c r="C50" s="199" t="s">
        <v>242</v>
      </c>
      <c r="D50" s="210" t="s">
        <v>243</v>
      </c>
      <c r="E50" s="210"/>
      <c r="F50" s="210"/>
      <c r="G50" s="210"/>
      <c r="H50" s="200" t="s">
        <v>19</v>
      </c>
      <c r="I50" s="20">
        <f t="shared" si="3"/>
        <v>104.39999999999999</v>
      </c>
      <c r="J50" s="272">
        <f t="shared" si="8"/>
        <v>1280.3792760000001</v>
      </c>
      <c r="K50" s="201">
        <f>J50*I50</f>
        <v>133671.5964144</v>
      </c>
      <c r="L50" s="20">
        <v>998.58</v>
      </c>
      <c r="M50" s="53">
        <v>1.2822</v>
      </c>
      <c r="N50" s="54"/>
      <c r="O50" s="58">
        <v>0.72</v>
      </c>
      <c r="P50" s="57">
        <f t="shared" si="6"/>
        <v>145</v>
      </c>
      <c r="Q50" s="50"/>
    </row>
    <row r="51" spans="1:16" s="6" customFormat="1" ht="26.25" customHeight="1">
      <c r="A51" s="198" t="s">
        <v>322</v>
      </c>
      <c r="B51" s="44" t="s">
        <v>33</v>
      </c>
      <c r="C51" s="191" t="s">
        <v>77</v>
      </c>
      <c r="D51" s="203" t="s">
        <v>74</v>
      </c>
      <c r="E51" s="203"/>
      <c r="F51" s="203"/>
      <c r="G51" s="203"/>
      <c r="H51" s="192" t="s">
        <v>19</v>
      </c>
      <c r="I51" s="20">
        <f t="shared" si="3"/>
        <v>833.75</v>
      </c>
      <c r="J51" s="272">
        <f t="shared" si="8"/>
        <v>662.435808</v>
      </c>
      <c r="K51" s="20">
        <f>I51*J51</f>
        <v>552305.85492</v>
      </c>
      <c r="L51" s="20">
        <v>516.64</v>
      </c>
      <c r="M51" s="53">
        <v>1.2822</v>
      </c>
      <c r="O51" s="11">
        <v>5.75</v>
      </c>
      <c r="P51" s="57">
        <f t="shared" si="6"/>
        <v>145</v>
      </c>
    </row>
    <row r="52" spans="1:16" s="6" customFormat="1" ht="26.25" customHeight="1">
      <c r="A52" s="198" t="s">
        <v>438</v>
      </c>
      <c r="B52" s="44" t="s">
        <v>33</v>
      </c>
      <c r="C52" s="191" t="s">
        <v>78</v>
      </c>
      <c r="D52" s="203" t="s">
        <v>75</v>
      </c>
      <c r="E52" s="203"/>
      <c r="F52" s="203"/>
      <c r="G52" s="203"/>
      <c r="H52" s="192" t="s">
        <v>19</v>
      </c>
      <c r="I52" s="20">
        <f t="shared" si="3"/>
        <v>52.199999999999996</v>
      </c>
      <c r="J52" s="272">
        <f t="shared" si="8"/>
        <v>773.0768459999999</v>
      </c>
      <c r="K52" s="20">
        <f>I52*J52</f>
        <v>40354.61136119999</v>
      </c>
      <c r="L52" s="20">
        <v>602.93</v>
      </c>
      <c r="M52" s="53">
        <v>1.2822</v>
      </c>
      <c r="O52" s="11">
        <v>0.36</v>
      </c>
      <c r="P52" s="57">
        <f t="shared" si="6"/>
        <v>145</v>
      </c>
    </row>
    <row r="53" spans="1:16" s="6" customFormat="1" ht="12.75">
      <c r="A53" s="198" t="s">
        <v>439</v>
      </c>
      <c r="B53" s="44" t="s">
        <v>33</v>
      </c>
      <c r="C53" s="191" t="s">
        <v>37</v>
      </c>
      <c r="D53" s="203" t="s">
        <v>76</v>
      </c>
      <c r="E53" s="203"/>
      <c r="F53" s="203"/>
      <c r="G53" s="203"/>
      <c r="H53" s="192" t="s">
        <v>19</v>
      </c>
      <c r="I53" s="20">
        <f t="shared" si="3"/>
        <v>885.95</v>
      </c>
      <c r="J53" s="272">
        <f t="shared" si="8"/>
        <v>404.82900600000005</v>
      </c>
      <c r="K53" s="20">
        <f>I53*J53</f>
        <v>358658.25786570006</v>
      </c>
      <c r="L53" s="20">
        <v>315.73</v>
      </c>
      <c r="M53" s="53">
        <v>1.2822</v>
      </c>
      <c r="O53" s="11">
        <v>6.11</v>
      </c>
      <c r="P53" s="57">
        <f t="shared" si="6"/>
        <v>145</v>
      </c>
    </row>
    <row r="54" spans="1:16" s="6" customFormat="1" ht="12.75" customHeight="1">
      <c r="A54" s="48" t="s">
        <v>190</v>
      </c>
      <c r="B54" s="47"/>
      <c r="C54" s="47"/>
      <c r="D54" s="204" t="s">
        <v>49</v>
      </c>
      <c r="E54" s="204"/>
      <c r="F54" s="204"/>
      <c r="G54" s="204"/>
      <c r="H54" s="47"/>
      <c r="I54" s="19">
        <f t="shared" si="3"/>
        <v>0</v>
      </c>
      <c r="J54" s="271"/>
      <c r="K54" s="45">
        <f>SUM(K55:K58)</f>
        <v>2880174.0496437596</v>
      </c>
      <c r="L54" s="89"/>
      <c r="M54" s="53">
        <v>1.2822</v>
      </c>
      <c r="O54" s="10"/>
      <c r="P54" s="57">
        <f t="shared" si="6"/>
        <v>145</v>
      </c>
    </row>
    <row r="55" spans="1:16" s="6" customFormat="1" ht="24.75" customHeight="1">
      <c r="A55" s="44" t="s">
        <v>6</v>
      </c>
      <c r="B55" s="44" t="s">
        <v>33</v>
      </c>
      <c r="C55" s="191" t="s">
        <v>80</v>
      </c>
      <c r="D55" s="203" t="s">
        <v>79</v>
      </c>
      <c r="E55" s="203"/>
      <c r="F55" s="203"/>
      <c r="G55" s="203"/>
      <c r="H55" s="192" t="s">
        <v>19</v>
      </c>
      <c r="I55" s="20">
        <f t="shared" si="3"/>
        <v>33666.796</v>
      </c>
      <c r="J55" s="272">
        <f>L55*M55</f>
        <v>8.193258</v>
      </c>
      <c r="K55" s="20">
        <f>I55*J55</f>
        <v>275840.745661368</v>
      </c>
      <c r="L55" s="20">
        <v>6.39</v>
      </c>
      <c r="M55" s="53">
        <v>1.2822</v>
      </c>
      <c r="O55" s="11">
        <v>232.1848</v>
      </c>
      <c r="P55" s="57">
        <f t="shared" si="6"/>
        <v>145</v>
      </c>
    </row>
    <row r="56" spans="1:16" s="6" customFormat="1" ht="27.75" customHeight="1">
      <c r="A56" s="44" t="s">
        <v>7</v>
      </c>
      <c r="B56" s="44" t="s">
        <v>33</v>
      </c>
      <c r="C56" s="191" t="s">
        <v>87</v>
      </c>
      <c r="D56" s="203" t="s">
        <v>86</v>
      </c>
      <c r="E56" s="203"/>
      <c r="F56" s="203"/>
      <c r="G56" s="203"/>
      <c r="H56" s="192" t="s">
        <v>19</v>
      </c>
      <c r="I56" s="20">
        <f t="shared" si="3"/>
        <v>30853.796</v>
      </c>
      <c r="J56" s="272">
        <f>L56*M56</f>
        <v>68.48230199999999</v>
      </c>
      <c r="K56" s="20">
        <f>I56*J56</f>
        <v>2112938.9755183915</v>
      </c>
      <c r="L56" s="20">
        <v>53.41</v>
      </c>
      <c r="M56" s="53">
        <v>1.2822</v>
      </c>
      <c r="O56" s="11">
        <v>212.7848</v>
      </c>
      <c r="P56" s="57">
        <f t="shared" si="6"/>
        <v>145</v>
      </c>
    </row>
    <row r="57" spans="1:16" s="6" customFormat="1" ht="26.25" customHeight="1">
      <c r="A57" s="44" t="s">
        <v>113</v>
      </c>
      <c r="B57" s="44" t="s">
        <v>33</v>
      </c>
      <c r="C57" s="191" t="s">
        <v>82</v>
      </c>
      <c r="D57" s="203" t="s">
        <v>81</v>
      </c>
      <c r="E57" s="203"/>
      <c r="F57" s="203"/>
      <c r="G57" s="203"/>
      <c r="H57" s="192" t="s">
        <v>19</v>
      </c>
      <c r="I57" s="20">
        <f t="shared" si="3"/>
        <v>2813</v>
      </c>
      <c r="J57" s="272">
        <f>L57*M57</f>
        <v>40.043106</v>
      </c>
      <c r="K57" s="20">
        <f>I57*J57</f>
        <v>112641.257178</v>
      </c>
      <c r="L57" s="20">
        <v>31.23</v>
      </c>
      <c r="M57" s="53">
        <v>1.2822</v>
      </c>
      <c r="O57" s="11">
        <v>19.4</v>
      </c>
      <c r="P57" s="57">
        <f t="shared" si="6"/>
        <v>145</v>
      </c>
    </row>
    <row r="58" spans="1:16" s="6" customFormat="1" ht="37.5" customHeight="1">
      <c r="A58" s="44" t="s">
        <v>427</v>
      </c>
      <c r="B58" s="44" t="s">
        <v>33</v>
      </c>
      <c r="C58" s="191" t="s">
        <v>117</v>
      </c>
      <c r="D58" s="203" t="s">
        <v>116</v>
      </c>
      <c r="E58" s="203"/>
      <c r="F58" s="203"/>
      <c r="G58" s="203"/>
      <c r="H58" s="192" t="s">
        <v>19</v>
      </c>
      <c r="I58" s="20">
        <f t="shared" si="3"/>
        <v>2813</v>
      </c>
      <c r="J58" s="272">
        <f>L58*M58</f>
        <v>134.643822</v>
      </c>
      <c r="K58" s="20">
        <f>I58*J58</f>
        <v>378753.071286</v>
      </c>
      <c r="L58" s="20">
        <v>105.01</v>
      </c>
      <c r="M58" s="53">
        <v>1.2822</v>
      </c>
      <c r="O58" s="11">
        <v>19.4</v>
      </c>
      <c r="P58" s="57">
        <f t="shared" si="6"/>
        <v>145</v>
      </c>
    </row>
    <row r="59" spans="1:16" s="6" customFormat="1" ht="12.75" customHeight="1">
      <c r="A59" s="48" t="s">
        <v>26</v>
      </c>
      <c r="B59" s="47"/>
      <c r="C59" s="47"/>
      <c r="D59" s="204" t="s">
        <v>83</v>
      </c>
      <c r="E59" s="204"/>
      <c r="F59" s="204"/>
      <c r="G59" s="204"/>
      <c r="H59" s="47"/>
      <c r="I59" s="19">
        <f t="shared" si="3"/>
        <v>0</v>
      </c>
      <c r="J59" s="271"/>
      <c r="K59" s="45">
        <f>SUM(K60:K62)</f>
        <v>626908.9399254002</v>
      </c>
      <c r="L59" s="89"/>
      <c r="M59" s="53">
        <v>1.2822</v>
      </c>
      <c r="O59" s="10"/>
      <c r="P59" s="57">
        <f t="shared" si="6"/>
        <v>145</v>
      </c>
    </row>
    <row r="60" spans="1:16" s="6" customFormat="1" ht="24.75" customHeight="1">
      <c r="A60" s="44" t="s">
        <v>40</v>
      </c>
      <c r="B60" s="44" t="s">
        <v>33</v>
      </c>
      <c r="C60" s="191" t="s">
        <v>90</v>
      </c>
      <c r="D60" s="203" t="s">
        <v>84</v>
      </c>
      <c r="E60" s="203"/>
      <c r="F60" s="203"/>
      <c r="G60" s="203"/>
      <c r="H60" s="192" t="s">
        <v>19</v>
      </c>
      <c r="I60" s="20">
        <f t="shared" si="3"/>
        <v>665.55</v>
      </c>
      <c r="J60" s="272">
        <f>L60*M60</f>
        <v>16.014678</v>
      </c>
      <c r="K60" s="20">
        <f aca="true" t="shared" si="9" ref="K60:K70">I60*J60</f>
        <v>10658.5689429</v>
      </c>
      <c r="L60" s="20">
        <v>12.49</v>
      </c>
      <c r="M60" s="53">
        <v>1.2822</v>
      </c>
      <c r="O60" s="11">
        <v>4.59</v>
      </c>
      <c r="P60" s="57">
        <f t="shared" si="6"/>
        <v>145</v>
      </c>
    </row>
    <row r="61" spans="1:16" s="6" customFormat="1" ht="24.75" customHeight="1">
      <c r="A61" s="44" t="s">
        <v>114</v>
      </c>
      <c r="B61" s="44" t="s">
        <v>33</v>
      </c>
      <c r="C61" s="191" t="s">
        <v>177</v>
      </c>
      <c r="D61" s="203" t="s">
        <v>85</v>
      </c>
      <c r="E61" s="203"/>
      <c r="F61" s="203"/>
      <c r="G61" s="203"/>
      <c r="H61" s="192" t="s">
        <v>19</v>
      </c>
      <c r="I61" s="20">
        <f t="shared" si="3"/>
        <v>665.55</v>
      </c>
      <c r="J61" s="272">
        <f>L61*M61</f>
        <v>77.25255</v>
      </c>
      <c r="K61" s="20">
        <f t="shared" si="9"/>
        <v>51415.43465249999</v>
      </c>
      <c r="L61" s="20">
        <v>60.25</v>
      </c>
      <c r="M61" s="53">
        <v>1.2822</v>
      </c>
      <c r="O61" s="11">
        <v>4.59</v>
      </c>
      <c r="P61" s="57">
        <f t="shared" si="6"/>
        <v>145</v>
      </c>
    </row>
    <row r="62" spans="1:16" s="6" customFormat="1" ht="12.75">
      <c r="A62" s="44" t="s">
        <v>115</v>
      </c>
      <c r="B62" s="44" t="s">
        <v>33</v>
      </c>
      <c r="C62" s="191" t="s">
        <v>176</v>
      </c>
      <c r="D62" s="203" t="s">
        <v>175</v>
      </c>
      <c r="E62" s="203"/>
      <c r="F62" s="203"/>
      <c r="G62" s="203"/>
      <c r="H62" s="192" t="s">
        <v>19</v>
      </c>
      <c r="I62" s="20">
        <f t="shared" si="3"/>
        <v>4935.800000000001</v>
      </c>
      <c r="J62" s="272">
        <f>L62*M62</f>
        <v>114.43635</v>
      </c>
      <c r="K62" s="20">
        <f>I62*J62</f>
        <v>564834.9363300002</v>
      </c>
      <c r="L62" s="20">
        <v>89.25</v>
      </c>
      <c r="M62" s="53">
        <v>1.2822</v>
      </c>
      <c r="O62" s="11">
        <v>34.040000000000006</v>
      </c>
      <c r="P62" s="57">
        <f t="shared" si="6"/>
        <v>145</v>
      </c>
    </row>
    <row r="63" spans="1:16" s="6" customFormat="1" ht="12.75" customHeight="1">
      <c r="A63" s="48" t="s">
        <v>30</v>
      </c>
      <c r="B63" s="47"/>
      <c r="C63" s="47"/>
      <c r="D63" s="204" t="s">
        <v>50</v>
      </c>
      <c r="E63" s="204"/>
      <c r="F63" s="204"/>
      <c r="G63" s="204"/>
      <c r="H63" s="47"/>
      <c r="I63" s="19">
        <f t="shared" si="3"/>
        <v>0</v>
      </c>
      <c r="J63" s="271"/>
      <c r="K63" s="45">
        <f>SUM(K64:K70)</f>
        <v>2666166.7008757805</v>
      </c>
      <c r="L63" s="89"/>
      <c r="M63" s="53">
        <v>1.2822</v>
      </c>
      <c r="O63" s="10"/>
      <c r="P63" s="57">
        <f t="shared" si="6"/>
        <v>145</v>
      </c>
    </row>
    <row r="64" spans="1:16" s="6" customFormat="1" ht="12.75">
      <c r="A64" s="44" t="s">
        <v>8</v>
      </c>
      <c r="B64" s="44" t="s">
        <v>33</v>
      </c>
      <c r="C64" s="191" t="s">
        <v>89</v>
      </c>
      <c r="D64" s="203" t="s">
        <v>88</v>
      </c>
      <c r="E64" s="203"/>
      <c r="F64" s="203"/>
      <c r="G64" s="203"/>
      <c r="H64" s="192" t="s">
        <v>19</v>
      </c>
      <c r="I64" s="20">
        <f t="shared" si="3"/>
        <v>7690.800000000001</v>
      </c>
      <c r="J64" s="272">
        <f aca="true" t="shared" si="10" ref="J64:J70">L64*M64</f>
        <v>68.520768</v>
      </c>
      <c r="K64" s="20">
        <f t="shared" si="9"/>
        <v>526979.5225344001</v>
      </c>
      <c r="L64" s="20">
        <v>53.44</v>
      </c>
      <c r="M64" s="53">
        <v>1.2822</v>
      </c>
      <c r="O64" s="11">
        <v>53.040000000000006</v>
      </c>
      <c r="P64" s="57">
        <f t="shared" si="6"/>
        <v>145</v>
      </c>
    </row>
    <row r="65" spans="1:16" s="6" customFormat="1" ht="27.75" customHeight="1">
      <c r="A65" s="44" t="s">
        <v>184</v>
      </c>
      <c r="B65" s="44" t="s">
        <v>33</v>
      </c>
      <c r="C65" s="191" t="s">
        <v>92</v>
      </c>
      <c r="D65" s="203" t="s">
        <v>91</v>
      </c>
      <c r="E65" s="203"/>
      <c r="F65" s="203"/>
      <c r="G65" s="203"/>
      <c r="H65" s="192" t="s">
        <v>19</v>
      </c>
      <c r="I65" s="20">
        <f t="shared" si="3"/>
        <v>7690.800000000001</v>
      </c>
      <c r="J65" s="272">
        <f t="shared" si="10"/>
        <v>28.811034</v>
      </c>
      <c r="K65" s="20">
        <f t="shared" si="9"/>
        <v>221579.90028720003</v>
      </c>
      <c r="L65" s="20">
        <v>22.47</v>
      </c>
      <c r="M65" s="53">
        <v>1.2822</v>
      </c>
      <c r="O65" s="11">
        <v>53.040000000000006</v>
      </c>
      <c r="P65" s="57">
        <f t="shared" si="6"/>
        <v>145</v>
      </c>
    </row>
    <row r="66" spans="1:16" s="6" customFormat="1" ht="38.25" customHeight="1">
      <c r="A66" s="44" t="s">
        <v>185</v>
      </c>
      <c r="B66" s="44" t="s">
        <v>33</v>
      </c>
      <c r="C66" s="191" t="s">
        <v>231</v>
      </c>
      <c r="D66" s="203" t="s">
        <v>232</v>
      </c>
      <c r="E66" s="203"/>
      <c r="F66" s="203"/>
      <c r="G66" s="203"/>
      <c r="H66" s="192" t="s">
        <v>19</v>
      </c>
      <c r="I66" s="20">
        <f t="shared" si="3"/>
        <v>7690.800000000001</v>
      </c>
      <c r="J66" s="272">
        <f t="shared" si="10"/>
        <v>100.691166</v>
      </c>
      <c r="K66" s="20">
        <f t="shared" si="9"/>
        <v>774395.6194728</v>
      </c>
      <c r="L66" s="20">
        <v>78.53</v>
      </c>
      <c r="M66" s="53">
        <v>1.2822</v>
      </c>
      <c r="O66" s="11">
        <v>53.040000000000006</v>
      </c>
      <c r="P66" s="57">
        <f t="shared" si="6"/>
        <v>145</v>
      </c>
    </row>
    <row r="67" spans="1:16" s="6" customFormat="1" ht="12.75">
      <c r="A67" s="44" t="s">
        <v>186</v>
      </c>
      <c r="B67" s="44" t="s">
        <v>33</v>
      </c>
      <c r="C67" s="191" t="s">
        <v>178</v>
      </c>
      <c r="D67" s="203" t="s">
        <v>179</v>
      </c>
      <c r="E67" s="203"/>
      <c r="F67" s="203"/>
      <c r="G67" s="203"/>
      <c r="H67" s="192" t="s">
        <v>15</v>
      </c>
      <c r="I67" s="20">
        <f t="shared" si="3"/>
        <v>580</v>
      </c>
      <c r="J67" s="272">
        <f t="shared" si="10"/>
        <v>74.957412</v>
      </c>
      <c r="K67" s="20">
        <f t="shared" si="9"/>
        <v>43475.29896</v>
      </c>
      <c r="L67" s="20">
        <v>58.46</v>
      </c>
      <c r="M67" s="53">
        <v>1.2822</v>
      </c>
      <c r="O67" s="11">
        <v>4</v>
      </c>
      <c r="P67" s="57">
        <f t="shared" si="6"/>
        <v>145</v>
      </c>
    </row>
    <row r="68" spans="1:16" s="6" customFormat="1" ht="27.75" customHeight="1">
      <c r="A68" s="44" t="s">
        <v>223</v>
      </c>
      <c r="B68" s="44" t="s">
        <v>33</v>
      </c>
      <c r="C68" s="191" t="s">
        <v>94</v>
      </c>
      <c r="D68" s="203" t="s">
        <v>93</v>
      </c>
      <c r="E68" s="203"/>
      <c r="F68" s="203"/>
      <c r="G68" s="203"/>
      <c r="H68" s="192" t="s">
        <v>15</v>
      </c>
      <c r="I68" s="20">
        <f t="shared" si="3"/>
        <v>7086.150000000001</v>
      </c>
      <c r="J68" s="272">
        <f t="shared" si="10"/>
        <v>18.835518</v>
      </c>
      <c r="K68" s="20">
        <f t="shared" si="9"/>
        <v>133471.30587570003</v>
      </c>
      <c r="L68" s="20">
        <v>14.69</v>
      </c>
      <c r="M68" s="53">
        <v>1.2822</v>
      </c>
      <c r="O68" s="11">
        <v>48.870000000000005</v>
      </c>
      <c r="P68" s="57">
        <f t="shared" si="6"/>
        <v>145</v>
      </c>
    </row>
    <row r="69" spans="1:16" s="6" customFormat="1" ht="12.75">
      <c r="A69" s="44" t="s">
        <v>323</v>
      </c>
      <c r="B69" s="44" t="s">
        <v>33</v>
      </c>
      <c r="C69" s="191" t="s">
        <v>96</v>
      </c>
      <c r="D69" s="203" t="s">
        <v>95</v>
      </c>
      <c r="E69" s="203"/>
      <c r="F69" s="203"/>
      <c r="G69" s="203"/>
      <c r="H69" s="192" t="s">
        <v>15</v>
      </c>
      <c r="I69" s="20">
        <f t="shared" si="3"/>
        <v>884.5</v>
      </c>
      <c r="J69" s="272">
        <f t="shared" si="10"/>
        <v>99.088416</v>
      </c>
      <c r="K69" s="20">
        <f t="shared" si="9"/>
        <v>87643.703952</v>
      </c>
      <c r="L69" s="20">
        <v>77.28</v>
      </c>
      <c r="M69" s="53">
        <v>1.2822</v>
      </c>
      <c r="O69" s="11">
        <v>6.1</v>
      </c>
      <c r="P69" s="57">
        <f t="shared" si="6"/>
        <v>145</v>
      </c>
    </row>
    <row r="70" spans="1:16" s="6" customFormat="1" ht="27.75" customHeight="1">
      <c r="A70" s="44" t="s">
        <v>324</v>
      </c>
      <c r="B70" s="44" t="s">
        <v>33</v>
      </c>
      <c r="C70" s="191" t="s">
        <v>44</v>
      </c>
      <c r="D70" s="203" t="s">
        <v>45</v>
      </c>
      <c r="E70" s="203"/>
      <c r="F70" s="203"/>
      <c r="G70" s="203"/>
      <c r="H70" s="192" t="s">
        <v>19</v>
      </c>
      <c r="I70" s="20">
        <f t="shared" si="3"/>
        <v>4664.070000000001</v>
      </c>
      <c r="J70" s="272">
        <f t="shared" si="10"/>
        <v>188.380824</v>
      </c>
      <c r="K70" s="20">
        <f t="shared" si="9"/>
        <v>878621.34979368</v>
      </c>
      <c r="L70" s="20">
        <v>146.92</v>
      </c>
      <c r="M70" s="53">
        <v>1.2822</v>
      </c>
      <c r="O70" s="11">
        <v>32.166000000000004</v>
      </c>
      <c r="P70" s="57">
        <f t="shared" si="6"/>
        <v>145</v>
      </c>
    </row>
    <row r="71" spans="1:16" s="6" customFormat="1" ht="12.75" customHeight="1">
      <c r="A71" s="48" t="s">
        <v>31</v>
      </c>
      <c r="B71" s="47"/>
      <c r="C71" s="47"/>
      <c r="D71" s="204" t="s">
        <v>51</v>
      </c>
      <c r="E71" s="204"/>
      <c r="F71" s="204"/>
      <c r="G71" s="204"/>
      <c r="H71" s="47"/>
      <c r="I71" s="19">
        <f t="shared" si="3"/>
        <v>0</v>
      </c>
      <c r="J71" s="271"/>
      <c r="K71" s="45">
        <f>SUM(K72:K79)</f>
        <v>435472.68204899994</v>
      </c>
      <c r="L71" s="89"/>
      <c r="M71" s="53">
        <v>1.2822</v>
      </c>
      <c r="O71" s="10"/>
      <c r="P71" s="57">
        <f t="shared" si="6"/>
        <v>145</v>
      </c>
    </row>
    <row r="72" spans="1:16" s="6" customFormat="1" ht="24.75" customHeight="1">
      <c r="A72" s="44" t="s">
        <v>9</v>
      </c>
      <c r="B72" s="44" t="s">
        <v>33</v>
      </c>
      <c r="C72" s="191" t="s">
        <v>99</v>
      </c>
      <c r="D72" s="203" t="s">
        <v>97</v>
      </c>
      <c r="E72" s="203"/>
      <c r="F72" s="203"/>
      <c r="G72" s="203"/>
      <c r="H72" s="192" t="s">
        <v>17</v>
      </c>
      <c r="I72" s="20">
        <f>O72*P72</f>
        <v>145</v>
      </c>
      <c r="J72" s="272">
        <f aca="true" t="shared" si="11" ref="J72:J79">L72*M72</f>
        <v>288.20009400000004</v>
      </c>
      <c r="K72" s="20">
        <f>I72*J72</f>
        <v>41789.01363000001</v>
      </c>
      <c r="L72" s="20">
        <v>224.77</v>
      </c>
      <c r="M72" s="53">
        <v>1.2822</v>
      </c>
      <c r="O72" s="11">
        <v>1</v>
      </c>
      <c r="P72" s="57">
        <f t="shared" si="6"/>
        <v>145</v>
      </c>
    </row>
    <row r="73" spans="1:16" s="6" customFormat="1" ht="27.75" customHeight="1">
      <c r="A73" s="44" t="s">
        <v>180</v>
      </c>
      <c r="B73" s="44" t="s">
        <v>33</v>
      </c>
      <c r="C73" s="191" t="s">
        <v>100</v>
      </c>
      <c r="D73" s="203" t="s">
        <v>98</v>
      </c>
      <c r="E73" s="203"/>
      <c r="F73" s="203"/>
      <c r="G73" s="203"/>
      <c r="H73" s="192" t="s">
        <v>17</v>
      </c>
      <c r="I73" s="20">
        <f t="shared" si="3"/>
        <v>145</v>
      </c>
      <c r="J73" s="272">
        <f t="shared" si="11"/>
        <v>666.115722</v>
      </c>
      <c r="K73" s="20">
        <f aca="true" t="shared" si="12" ref="K72:K79">I73*J73</f>
        <v>96586.77969</v>
      </c>
      <c r="L73" s="20">
        <v>519.51</v>
      </c>
      <c r="M73" s="53">
        <v>1.2822</v>
      </c>
      <c r="O73" s="11">
        <v>1</v>
      </c>
      <c r="P73" s="57">
        <f t="shared" si="6"/>
        <v>145</v>
      </c>
    </row>
    <row r="74" spans="1:16" s="6" customFormat="1" ht="26.25" customHeight="1">
      <c r="A74" s="44" t="s">
        <v>181</v>
      </c>
      <c r="B74" s="44" t="s">
        <v>33</v>
      </c>
      <c r="C74" s="191" t="s">
        <v>225</v>
      </c>
      <c r="D74" s="203" t="s">
        <v>226</v>
      </c>
      <c r="E74" s="203"/>
      <c r="F74" s="203"/>
      <c r="G74" s="203"/>
      <c r="H74" s="192" t="s">
        <v>17</v>
      </c>
      <c r="I74" s="20">
        <f t="shared" si="3"/>
        <v>145</v>
      </c>
      <c r="J74" s="272">
        <f t="shared" si="11"/>
        <v>281.455722</v>
      </c>
      <c r="K74" s="20">
        <f t="shared" si="12"/>
        <v>40811.07969</v>
      </c>
      <c r="L74" s="20">
        <v>219.51</v>
      </c>
      <c r="M74" s="53">
        <v>1.2822</v>
      </c>
      <c r="O74" s="11">
        <v>1</v>
      </c>
      <c r="P74" s="57">
        <f t="shared" si="6"/>
        <v>145</v>
      </c>
    </row>
    <row r="75" spans="1:16" s="6" customFormat="1" ht="25.5" customHeight="1">
      <c r="A75" s="44" t="s">
        <v>204</v>
      </c>
      <c r="B75" s="44" t="s">
        <v>33</v>
      </c>
      <c r="C75" s="191" t="s">
        <v>227</v>
      </c>
      <c r="D75" s="203" t="s">
        <v>228</v>
      </c>
      <c r="E75" s="203"/>
      <c r="F75" s="203"/>
      <c r="G75" s="203"/>
      <c r="H75" s="192" t="s">
        <v>17</v>
      </c>
      <c r="I75" s="20">
        <f t="shared" si="3"/>
        <v>145</v>
      </c>
      <c r="J75" s="272">
        <f t="shared" si="11"/>
        <v>235.86068999999998</v>
      </c>
      <c r="K75" s="20">
        <f t="shared" si="12"/>
        <v>34199.80005</v>
      </c>
      <c r="L75" s="20">
        <v>183.95</v>
      </c>
      <c r="M75" s="53">
        <v>1.2822</v>
      </c>
      <c r="O75" s="11">
        <v>1</v>
      </c>
      <c r="P75" s="57">
        <f t="shared" si="6"/>
        <v>145</v>
      </c>
    </row>
    <row r="76" spans="1:16" s="6" customFormat="1" ht="12.75">
      <c r="A76" s="44" t="s">
        <v>205</v>
      </c>
      <c r="B76" s="44" t="s">
        <v>33</v>
      </c>
      <c r="C76" s="191" t="s">
        <v>229</v>
      </c>
      <c r="D76" s="203" t="s">
        <v>230</v>
      </c>
      <c r="E76" s="203"/>
      <c r="F76" s="203"/>
      <c r="G76" s="203"/>
      <c r="H76" s="192" t="s">
        <v>17</v>
      </c>
      <c r="I76" s="20">
        <f t="shared" si="3"/>
        <v>145</v>
      </c>
      <c r="J76" s="272">
        <f t="shared" si="11"/>
        <v>151.17138</v>
      </c>
      <c r="K76" s="20">
        <f t="shared" si="12"/>
        <v>21919.8501</v>
      </c>
      <c r="L76" s="20">
        <v>117.9</v>
      </c>
      <c r="M76" s="53">
        <v>1.2822</v>
      </c>
      <c r="O76" s="11">
        <v>1</v>
      </c>
      <c r="P76" s="57">
        <f t="shared" si="6"/>
        <v>145</v>
      </c>
    </row>
    <row r="77" spans="1:16" s="6" customFormat="1" ht="12.75">
      <c r="A77" s="44" t="s">
        <v>430</v>
      </c>
      <c r="B77" s="44" t="s">
        <v>33</v>
      </c>
      <c r="C77" s="191" t="s">
        <v>102</v>
      </c>
      <c r="D77" s="203" t="s">
        <v>101</v>
      </c>
      <c r="E77" s="203"/>
      <c r="F77" s="203"/>
      <c r="G77" s="203"/>
      <c r="H77" s="192" t="s">
        <v>19</v>
      </c>
      <c r="I77" s="20">
        <f t="shared" si="3"/>
        <v>130.5</v>
      </c>
      <c r="J77" s="272">
        <f t="shared" si="11"/>
        <v>542.998878</v>
      </c>
      <c r="K77" s="20">
        <f t="shared" si="12"/>
        <v>70861.353579</v>
      </c>
      <c r="L77" s="20">
        <v>423.49</v>
      </c>
      <c r="M77" s="53">
        <v>1.2822</v>
      </c>
      <c r="O77" s="11">
        <v>0.8999999999999999</v>
      </c>
      <c r="P77" s="57">
        <f t="shared" si="6"/>
        <v>145</v>
      </c>
    </row>
    <row r="78" spans="1:16" s="6" customFormat="1" ht="12.75">
      <c r="A78" s="44" t="s">
        <v>431</v>
      </c>
      <c r="B78" s="44" t="s">
        <v>33</v>
      </c>
      <c r="C78" s="191" t="s">
        <v>104</v>
      </c>
      <c r="D78" s="203" t="s">
        <v>103</v>
      </c>
      <c r="E78" s="203"/>
      <c r="F78" s="203"/>
      <c r="G78" s="203"/>
      <c r="H78" s="192" t="s">
        <v>17</v>
      </c>
      <c r="I78" s="20">
        <f t="shared" si="3"/>
        <v>145</v>
      </c>
      <c r="J78" s="272">
        <f t="shared" si="11"/>
        <v>271.480206</v>
      </c>
      <c r="K78" s="20">
        <f t="shared" si="12"/>
        <v>39364.629870000004</v>
      </c>
      <c r="L78" s="20">
        <v>211.73</v>
      </c>
      <c r="M78" s="53">
        <v>1.2822</v>
      </c>
      <c r="O78" s="11">
        <v>1</v>
      </c>
      <c r="P78" s="57">
        <f t="shared" si="6"/>
        <v>145</v>
      </c>
    </row>
    <row r="79" spans="1:16" s="6" customFormat="1" ht="27.75" customHeight="1">
      <c r="A79" s="44" t="s">
        <v>432</v>
      </c>
      <c r="B79" s="44" t="s">
        <v>33</v>
      </c>
      <c r="C79" s="191" t="s">
        <v>106</v>
      </c>
      <c r="D79" s="203" t="s">
        <v>107</v>
      </c>
      <c r="E79" s="203"/>
      <c r="F79" s="203"/>
      <c r="G79" s="203"/>
      <c r="H79" s="192" t="s">
        <v>17</v>
      </c>
      <c r="I79" s="20">
        <f t="shared" si="3"/>
        <v>145</v>
      </c>
      <c r="J79" s="272">
        <f t="shared" si="11"/>
        <v>620.277072</v>
      </c>
      <c r="K79" s="20">
        <f t="shared" si="12"/>
        <v>89940.17543999999</v>
      </c>
      <c r="L79" s="20">
        <v>483.76</v>
      </c>
      <c r="M79" s="53">
        <v>1.2822</v>
      </c>
      <c r="O79" s="11">
        <v>1</v>
      </c>
      <c r="P79" s="57">
        <f t="shared" si="6"/>
        <v>145</v>
      </c>
    </row>
    <row r="80" spans="1:16" s="6" customFormat="1" ht="27.75" customHeight="1">
      <c r="A80" s="48" t="s">
        <v>191</v>
      </c>
      <c r="B80" s="47"/>
      <c r="C80" s="47"/>
      <c r="D80" s="204" t="s">
        <v>27</v>
      </c>
      <c r="E80" s="204"/>
      <c r="F80" s="204"/>
      <c r="G80" s="204"/>
      <c r="H80" s="47"/>
      <c r="I80" s="19">
        <f t="shared" si="3"/>
        <v>0</v>
      </c>
      <c r="J80" s="271"/>
      <c r="K80" s="45">
        <f>SUM(K81:K85)</f>
        <v>1761247.0124491607</v>
      </c>
      <c r="L80" s="89"/>
      <c r="M80" s="53">
        <v>1.2822</v>
      </c>
      <c r="O80" s="10"/>
      <c r="P80" s="57">
        <f t="shared" si="6"/>
        <v>145</v>
      </c>
    </row>
    <row r="81" spans="1:16" s="6" customFormat="1" ht="25.5" customHeight="1">
      <c r="A81" s="44" t="s">
        <v>192</v>
      </c>
      <c r="B81" s="44" t="s">
        <v>33</v>
      </c>
      <c r="C81" s="191" t="s">
        <v>219</v>
      </c>
      <c r="D81" s="203" t="s">
        <v>220</v>
      </c>
      <c r="E81" s="203"/>
      <c r="F81" s="203"/>
      <c r="G81" s="203"/>
      <c r="H81" s="192" t="s">
        <v>19</v>
      </c>
      <c r="I81" s="20">
        <f t="shared" si="3"/>
        <v>18715.44</v>
      </c>
      <c r="J81" s="272">
        <f>L81*M81</f>
        <v>17.040437999999998</v>
      </c>
      <c r="K81" s="20">
        <f>I81*J81</f>
        <v>318919.29496271996</v>
      </c>
      <c r="L81" s="20">
        <v>13.29</v>
      </c>
      <c r="M81" s="53">
        <v>1.2822</v>
      </c>
      <c r="O81" s="11">
        <v>129.072</v>
      </c>
      <c r="P81" s="57">
        <f t="shared" si="6"/>
        <v>145</v>
      </c>
    </row>
    <row r="82" spans="1:16" s="6" customFormat="1" ht="25.5" customHeight="1">
      <c r="A82" s="44" t="s">
        <v>193</v>
      </c>
      <c r="B82" s="44" t="s">
        <v>33</v>
      </c>
      <c r="C82" s="191" t="s">
        <v>109</v>
      </c>
      <c r="D82" s="203" t="s">
        <v>108</v>
      </c>
      <c r="E82" s="203"/>
      <c r="F82" s="203"/>
      <c r="G82" s="203"/>
      <c r="H82" s="192" t="s">
        <v>19</v>
      </c>
      <c r="I82" s="20">
        <f t="shared" si="3"/>
        <v>18715.44</v>
      </c>
      <c r="J82" s="272">
        <f>L82*M82</f>
        <v>30.96513</v>
      </c>
      <c r="K82" s="20">
        <f>I82*J82</f>
        <v>579526.0326072</v>
      </c>
      <c r="L82" s="20">
        <v>24.15</v>
      </c>
      <c r="M82" s="53">
        <v>1.2822</v>
      </c>
      <c r="O82" s="11">
        <v>129.072</v>
      </c>
      <c r="P82" s="57">
        <f t="shared" si="6"/>
        <v>145</v>
      </c>
    </row>
    <row r="83" spans="1:16" s="6" customFormat="1" ht="25.5" customHeight="1">
      <c r="A83" s="44" t="s">
        <v>194</v>
      </c>
      <c r="B83" s="44" t="s">
        <v>33</v>
      </c>
      <c r="C83" s="191" t="s">
        <v>221</v>
      </c>
      <c r="D83" s="203" t="s">
        <v>222</v>
      </c>
      <c r="E83" s="203"/>
      <c r="F83" s="203"/>
      <c r="G83" s="203"/>
      <c r="H83" s="192" t="s">
        <v>19</v>
      </c>
      <c r="I83" s="20">
        <f t="shared" si="3"/>
        <v>12803.905999999999</v>
      </c>
      <c r="J83" s="272">
        <f>L83*M83</f>
        <v>22.720584</v>
      </c>
      <c r="K83" s="20">
        <f>I83*J83</f>
        <v>290912.22180110397</v>
      </c>
      <c r="L83" s="20">
        <v>17.72</v>
      </c>
      <c r="M83" s="53">
        <v>1.2822</v>
      </c>
      <c r="O83" s="11">
        <v>88.30279999999999</v>
      </c>
      <c r="P83" s="57">
        <f t="shared" si="6"/>
        <v>145</v>
      </c>
    </row>
    <row r="84" spans="1:16" s="6" customFormat="1" ht="27.75" customHeight="1">
      <c r="A84" s="44" t="s">
        <v>195</v>
      </c>
      <c r="B84" s="44" t="s">
        <v>33</v>
      </c>
      <c r="C84" s="191" t="s">
        <v>111</v>
      </c>
      <c r="D84" s="203" t="s">
        <v>110</v>
      </c>
      <c r="E84" s="203"/>
      <c r="F84" s="203"/>
      <c r="G84" s="203"/>
      <c r="H84" s="192" t="s">
        <v>19</v>
      </c>
      <c r="I84" s="20">
        <f t="shared" si="3"/>
        <v>12803.905999999999</v>
      </c>
      <c r="J84" s="272">
        <f>L84*M84</f>
        <v>32.82432</v>
      </c>
      <c r="K84" s="20">
        <f>I84*J84</f>
        <v>420279.50779392</v>
      </c>
      <c r="L84" s="20">
        <v>25.6</v>
      </c>
      <c r="M84" s="53">
        <v>1.2822</v>
      </c>
      <c r="O84" s="11">
        <v>88.30279999999999</v>
      </c>
      <c r="P84" s="57">
        <f t="shared" si="6"/>
        <v>145</v>
      </c>
    </row>
    <row r="85" spans="1:16" s="6" customFormat="1" ht="26.25" customHeight="1">
      <c r="A85" s="44" t="s">
        <v>209</v>
      </c>
      <c r="B85" s="44" t="s">
        <v>33</v>
      </c>
      <c r="C85" s="191" t="s">
        <v>112</v>
      </c>
      <c r="D85" s="203" t="s">
        <v>224</v>
      </c>
      <c r="E85" s="203"/>
      <c r="F85" s="203"/>
      <c r="G85" s="203"/>
      <c r="H85" s="192" t="s">
        <v>19</v>
      </c>
      <c r="I85" s="20">
        <f t="shared" si="3"/>
        <v>3509.7076000000006</v>
      </c>
      <c r="J85" s="272">
        <f>L85*M85</f>
        <v>43.197317999999996</v>
      </c>
      <c r="K85" s="20">
        <f>I85*J85</f>
        <v>151609.95528421682</v>
      </c>
      <c r="L85" s="20">
        <v>33.69</v>
      </c>
      <c r="M85" s="53">
        <v>1.2822</v>
      </c>
      <c r="O85" s="11">
        <v>24.204880000000003</v>
      </c>
      <c r="P85" s="57">
        <f t="shared" si="6"/>
        <v>145</v>
      </c>
    </row>
    <row r="86" spans="1:16" s="6" customFormat="1" ht="12.75" customHeight="1">
      <c r="A86" s="48" t="s">
        <v>196</v>
      </c>
      <c r="B86" s="47"/>
      <c r="C86" s="47"/>
      <c r="D86" s="204" t="s">
        <v>16</v>
      </c>
      <c r="E86" s="204"/>
      <c r="F86" s="204"/>
      <c r="G86" s="204"/>
      <c r="H86" s="47"/>
      <c r="I86" s="19">
        <f t="shared" si="3"/>
        <v>0</v>
      </c>
      <c r="J86" s="271"/>
      <c r="K86" s="45">
        <f>SUM(K87:K101)</f>
        <v>3288337.7330625</v>
      </c>
      <c r="L86" s="89"/>
      <c r="M86" s="53">
        <v>1.2822</v>
      </c>
      <c r="O86" s="10"/>
      <c r="P86" s="57">
        <f t="shared" si="6"/>
        <v>145</v>
      </c>
    </row>
    <row r="87" spans="1:16" s="6" customFormat="1" ht="27.75" customHeight="1">
      <c r="A87" s="44" t="s">
        <v>197</v>
      </c>
      <c r="B87" s="44" t="s">
        <v>33</v>
      </c>
      <c r="C87" s="191" t="s">
        <v>105</v>
      </c>
      <c r="D87" s="203" t="s">
        <v>428</v>
      </c>
      <c r="E87" s="203"/>
      <c r="F87" s="203"/>
      <c r="G87" s="203"/>
      <c r="H87" s="192" t="s">
        <v>17</v>
      </c>
      <c r="I87" s="20">
        <f t="shared" si="3"/>
        <v>145</v>
      </c>
      <c r="J87" s="272">
        <f aca="true" t="shared" si="13" ref="J87:J126">L87*M87</f>
        <v>1130.1951900000001</v>
      </c>
      <c r="K87" s="20">
        <f>I87*J87</f>
        <v>163878.30255000002</v>
      </c>
      <c r="L87" s="20">
        <v>881.45</v>
      </c>
      <c r="M87" s="53">
        <v>1.2822</v>
      </c>
      <c r="O87" s="11">
        <v>1</v>
      </c>
      <c r="P87" s="57">
        <f t="shared" si="6"/>
        <v>145</v>
      </c>
    </row>
    <row r="88" spans="1:16" s="6" customFormat="1" ht="40.5" customHeight="1">
      <c r="A88" s="44" t="s">
        <v>325</v>
      </c>
      <c r="B88" s="44" t="s">
        <v>33</v>
      </c>
      <c r="C88" s="191" t="s">
        <v>215</v>
      </c>
      <c r="D88" s="203" t="s">
        <v>429</v>
      </c>
      <c r="E88" s="203"/>
      <c r="F88" s="203"/>
      <c r="G88" s="203"/>
      <c r="H88" s="192" t="s">
        <v>15</v>
      </c>
      <c r="I88" s="20">
        <f t="shared" si="3"/>
        <v>6380</v>
      </c>
      <c r="J88" s="272">
        <f t="shared" si="13"/>
        <v>66.046122</v>
      </c>
      <c r="K88" s="20">
        <f aca="true" t="shared" si="14" ref="K88:K101">I88*J88</f>
        <v>421374.25836</v>
      </c>
      <c r="L88" s="20">
        <v>51.51</v>
      </c>
      <c r="M88" s="53">
        <v>1.2822</v>
      </c>
      <c r="O88" s="11">
        <v>44</v>
      </c>
      <c r="P88" s="57">
        <f t="shared" si="6"/>
        <v>145</v>
      </c>
    </row>
    <row r="89" spans="1:16" s="6" customFormat="1" ht="12.75">
      <c r="A89" s="44" t="s">
        <v>326</v>
      </c>
      <c r="B89" s="44" t="s">
        <v>33</v>
      </c>
      <c r="C89" s="191" t="s">
        <v>119</v>
      </c>
      <c r="D89" s="203" t="s">
        <v>118</v>
      </c>
      <c r="E89" s="203"/>
      <c r="F89" s="203"/>
      <c r="G89" s="203"/>
      <c r="H89" s="192" t="s">
        <v>120</v>
      </c>
      <c r="I89" s="20">
        <f t="shared" si="3"/>
        <v>435</v>
      </c>
      <c r="J89" s="272">
        <f t="shared" si="13"/>
        <v>121.655136</v>
      </c>
      <c r="K89" s="20">
        <f t="shared" si="14"/>
        <v>52919.98416</v>
      </c>
      <c r="L89" s="20">
        <v>94.88</v>
      </c>
      <c r="M89" s="53">
        <v>1.2822</v>
      </c>
      <c r="O89" s="11">
        <v>3</v>
      </c>
      <c r="P89" s="57">
        <f t="shared" si="6"/>
        <v>145</v>
      </c>
    </row>
    <row r="90" spans="1:16" s="6" customFormat="1" ht="12.75">
      <c r="A90" s="44" t="s">
        <v>327</v>
      </c>
      <c r="B90" s="44" t="s">
        <v>33</v>
      </c>
      <c r="C90" s="191" t="s">
        <v>122</v>
      </c>
      <c r="D90" s="203" t="s">
        <v>121</v>
      </c>
      <c r="E90" s="203"/>
      <c r="F90" s="203"/>
      <c r="G90" s="203"/>
      <c r="H90" s="192" t="s">
        <v>120</v>
      </c>
      <c r="I90" s="20">
        <f t="shared" si="3"/>
        <v>290</v>
      </c>
      <c r="J90" s="272">
        <f t="shared" si="13"/>
        <v>268.672188</v>
      </c>
      <c r="K90" s="20">
        <f t="shared" si="14"/>
        <v>77914.93452</v>
      </c>
      <c r="L90" s="20">
        <v>209.54</v>
      </c>
      <c r="M90" s="53">
        <v>1.2822</v>
      </c>
      <c r="O90" s="11">
        <v>2</v>
      </c>
      <c r="P90" s="57">
        <f t="shared" si="6"/>
        <v>145</v>
      </c>
    </row>
    <row r="91" spans="1:16" s="6" customFormat="1" ht="12.75">
      <c r="A91" s="44" t="s">
        <v>328</v>
      </c>
      <c r="B91" s="44" t="s">
        <v>33</v>
      </c>
      <c r="C91" s="191" t="s">
        <v>124</v>
      </c>
      <c r="D91" s="203" t="s">
        <v>123</v>
      </c>
      <c r="E91" s="203"/>
      <c r="F91" s="203"/>
      <c r="G91" s="203"/>
      <c r="H91" s="192" t="s">
        <v>120</v>
      </c>
      <c r="I91" s="20">
        <f t="shared" si="3"/>
        <v>145</v>
      </c>
      <c r="J91" s="272">
        <f t="shared" si="13"/>
        <v>160.416042</v>
      </c>
      <c r="K91" s="20">
        <f t="shared" si="14"/>
        <v>23260.326090000002</v>
      </c>
      <c r="L91" s="20">
        <v>125.11</v>
      </c>
      <c r="M91" s="53">
        <v>1.2822</v>
      </c>
      <c r="O91" s="11">
        <v>1</v>
      </c>
      <c r="P91" s="57">
        <f t="shared" si="6"/>
        <v>145</v>
      </c>
    </row>
    <row r="92" spans="1:16" s="6" customFormat="1" ht="12.75">
      <c r="A92" s="44" t="s">
        <v>329</v>
      </c>
      <c r="B92" s="190" t="s">
        <v>33</v>
      </c>
      <c r="C92" s="191" t="s">
        <v>126</v>
      </c>
      <c r="D92" s="203" t="s">
        <v>125</v>
      </c>
      <c r="E92" s="203"/>
      <c r="F92" s="203"/>
      <c r="G92" s="203"/>
      <c r="H92" s="192" t="s">
        <v>120</v>
      </c>
      <c r="I92" s="20">
        <f aca="true" t="shared" si="15" ref="I92:I126">O92*P92</f>
        <v>435</v>
      </c>
      <c r="J92" s="272">
        <f t="shared" si="13"/>
        <v>117.795714</v>
      </c>
      <c r="K92" s="20">
        <f t="shared" si="14"/>
        <v>51241.13559</v>
      </c>
      <c r="L92" s="20">
        <v>91.87</v>
      </c>
      <c r="M92" s="53">
        <v>1.2822</v>
      </c>
      <c r="O92" s="11">
        <v>3</v>
      </c>
      <c r="P92" s="57">
        <f t="shared" si="6"/>
        <v>145</v>
      </c>
    </row>
    <row r="93" spans="1:16" s="6" customFormat="1" ht="12.75">
      <c r="A93" s="44" t="s">
        <v>330</v>
      </c>
      <c r="B93" s="190" t="s">
        <v>33</v>
      </c>
      <c r="C93" s="191" t="s">
        <v>128</v>
      </c>
      <c r="D93" s="203" t="s">
        <v>127</v>
      </c>
      <c r="E93" s="203"/>
      <c r="F93" s="203"/>
      <c r="G93" s="203"/>
      <c r="H93" s="192" t="s">
        <v>120</v>
      </c>
      <c r="I93" s="20">
        <f t="shared" si="15"/>
        <v>145</v>
      </c>
      <c r="J93" s="272">
        <f t="shared" si="13"/>
        <v>217.102104</v>
      </c>
      <c r="K93" s="20">
        <f t="shared" si="14"/>
        <v>31479.80508</v>
      </c>
      <c r="L93" s="20">
        <v>169.32</v>
      </c>
      <c r="M93" s="53">
        <v>1.2822</v>
      </c>
      <c r="O93" s="11">
        <v>1</v>
      </c>
      <c r="P93" s="57">
        <f t="shared" si="6"/>
        <v>145</v>
      </c>
    </row>
    <row r="94" spans="1:16" s="6" customFormat="1" ht="12.75">
      <c r="A94" s="44" t="s">
        <v>331</v>
      </c>
      <c r="B94" s="44" t="s">
        <v>33</v>
      </c>
      <c r="C94" s="191" t="s">
        <v>130</v>
      </c>
      <c r="D94" s="203" t="s">
        <v>129</v>
      </c>
      <c r="E94" s="203"/>
      <c r="F94" s="203"/>
      <c r="G94" s="203"/>
      <c r="H94" s="192" t="s">
        <v>120</v>
      </c>
      <c r="I94" s="20">
        <f t="shared" si="15"/>
        <v>145</v>
      </c>
      <c r="J94" s="272">
        <f t="shared" si="13"/>
        <v>108.11510399999999</v>
      </c>
      <c r="K94" s="20">
        <f t="shared" si="14"/>
        <v>15676.690079999998</v>
      </c>
      <c r="L94" s="20">
        <v>84.32</v>
      </c>
      <c r="M94" s="53">
        <v>1.2822</v>
      </c>
      <c r="O94" s="11">
        <v>1</v>
      </c>
      <c r="P94" s="57">
        <f t="shared" si="6"/>
        <v>145</v>
      </c>
    </row>
    <row r="95" spans="1:16" s="6" customFormat="1" ht="12.75">
      <c r="A95" s="44" t="s">
        <v>332</v>
      </c>
      <c r="B95" s="44" t="s">
        <v>33</v>
      </c>
      <c r="C95" s="191" t="s">
        <v>134</v>
      </c>
      <c r="D95" s="203" t="s">
        <v>131</v>
      </c>
      <c r="E95" s="203"/>
      <c r="F95" s="203"/>
      <c r="G95" s="203"/>
      <c r="H95" s="192" t="s">
        <v>15</v>
      </c>
      <c r="I95" s="20">
        <f t="shared" si="15"/>
        <v>2392.5</v>
      </c>
      <c r="J95" s="272">
        <f t="shared" si="13"/>
        <v>44.005104</v>
      </c>
      <c r="K95" s="20">
        <f t="shared" si="14"/>
        <v>105282.21132</v>
      </c>
      <c r="L95" s="20">
        <v>34.32</v>
      </c>
      <c r="M95" s="53">
        <v>1.2822</v>
      </c>
      <c r="O95" s="11">
        <v>16.5</v>
      </c>
      <c r="P95" s="57">
        <f t="shared" si="6"/>
        <v>145</v>
      </c>
    </row>
    <row r="96" spans="1:16" s="6" customFormat="1" ht="12.75">
      <c r="A96" s="44" t="s">
        <v>333</v>
      </c>
      <c r="B96" s="44" t="s">
        <v>33</v>
      </c>
      <c r="C96" s="191" t="s">
        <v>135</v>
      </c>
      <c r="D96" s="203" t="s">
        <v>132</v>
      </c>
      <c r="E96" s="203"/>
      <c r="F96" s="203"/>
      <c r="G96" s="203"/>
      <c r="H96" s="192" t="s">
        <v>15</v>
      </c>
      <c r="I96" s="20">
        <f t="shared" si="15"/>
        <v>1790.75</v>
      </c>
      <c r="J96" s="272">
        <f t="shared" si="13"/>
        <v>56.724528</v>
      </c>
      <c r="K96" s="20">
        <f t="shared" si="14"/>
        <v>101579.448516</v>
      </c>
      <c r="L96" s="20">
        <v>44.24</v>
      </c>
      <c r="M96" s="53">
        <v>1.2822</v>
      </c>
      <c r="O96" s="11">
        <v>12.35</v>
      </c>
      <c r="P96" s="57">
        <f t="shared" si="6"/>
        <v>145</v>
      </c>
    </row>
    <row r="97" spans="1:16" s="6" customFormat="1" ht="12.75">
      <c r="A97" s="44" t="s">
        <v>334</v>
      </c>
      <c r="B97" s="44" t="s">
        <v>33</v>
      </c>
      <c r="C97" s="191" t="s">
        <v>136</v>
      </c>
      <c r="D97" s="203" t="s">
        <v>133</v>
      </c>
      <c r="E97" s="203"/>
      <c r="F97" s="203"/>
      <c r="G97" s="203"/>
      <c r="H97" s="192" t="s">
        <v>15</v>
      </c>
      <c r="I97" s="20">
        <f t="shared" si="15"/>
        <v>1982.15</v>
      </c>
      <c r="J97" s="272">
        <f t="shared" si="13"/>
        <v>96.22910999999999</v>
      </c>
      <c r="K97" s="20">
        <f t="shared" si="14"/>
        <v>190740.5303865</v>
      </c>
      <c r="L97" s="20">
        <v>75.05</v>
      </c>
      <c r="M97" s="53">
        <v>1.2822</v>
      </c>
      <c r="O97" s="11">
        <v>13.67</v>
      </c>
      <c r="P97" s="57">
        <f t="shared" si="6"/>
        <v>145</v>
      </c>
    </row>
    <row r="98" spans="1:16" s="6" customFormat="1" ht="39" customHeight="1">
      <c r="A98" s="44" t="s">
        <v>335</v>
      </c>
      <c r="B98" s="190" t="s">
        <v>33</v>
      </c>
      <c r="C98" s="191" t="s">
        <v>140</v>
      </c>
      <c r="D98" s="203" t="s">
        <v>137</v>
      </c>
      <c r="E98" s="203"/>
      <c r="F98" s="203"/>
      <c r="G98" s="203"/>
      <c r="H98" s="192" t="s">
        <v>17</v>
      </c>
      <c r="I98" s="20">
        <f t="shared" si="15"/>
        <v>145</v>
      </c>
      <c r="J98" s="272">
        <f t="shared" si="13"/>
        <v>274.057428</v>
      </c>
      <c r="K98" s="20">
        <f t="shared" si="14"/>
        <v>39738.32706</v>
      </c>
      <c r="L98" s="20">
        <v>213.74</v>
      </c>
      <c r="M98" s="53">
        <v>1.2822</v>
      </c>
      <c r="O98" s="11">
        <v>1</v>
      </c>
      <c r="P98" s="57">
        <f t="shared" si="6"/>
        <v>145</v>
      </c>
    </row>
    <row r="99" spans="1:16" s="6" customFormat="1" ht="39" customHeight="1">
      <c r="A99" s="44" t="s">
        <v>336</v>
      </c>
      <c r="B99" s="190" t="s">
        <v>33</v>
      </c>
      <c r="C99" s="191" t="s">
        <v>139</v>
      </c>
      <c r="D99" s="203" t="s">
        <v>138</v>
      </c>
      <c r="E99" s="203"/>
      <c r="F99" s="203"/>
      <c r="G99" s="203"/>
      <c r="H99" s="192" t="s">
        <v>17</v>
      </c>
      <c r="I99" s="20">
        <f t="shared" si="15"/>
        <v>145</v>
      </c>
      <c r="J99" s="272">
        <f t="shared" si="13"/>
        <v>718.570524</v>
      </c>
      <c r="K99" s="20">
        <f t="shared" si="14"/>
        <v>104192.72598</v>
      </c>
      <c r="L99" s="20">
        <v>560.42</v>
      </c>
      <c r="M99" s="53">
        <v>1.2822</v>
      </c>
      <c r="O99" s="11">
        <v>1</v>
      </c>
      <c r="P99" s="57">
        <f t="shared" si="6"/>
        <v>145</v>
      </c>
    </row>
    <row r="100" spans="1:16" s="6" customFormat="1" ht="38.25" customHeight="1">
      <c r="A100" s="44" t="s">
        <v>337</v>
      </c>
      <c r="B100" s="44" t="s">
        <v>33</v>
      </c>
      <c r="C100" s="191" t="s">
        <v>433</v>
      </c>
      <c r="D100" s="203" t="s">
        <v>434</v>
      </c>
      <c r="E100" s="203"/>
      <c r="F100" s="203"/>
      <c r="G100" s="203"/>
      <c r="H100" s="192" t="s">
        <v>17</v>
      </c>
      <c r="I100" s="20">
        <f t="shared" si="15"/>
        <v>145</v>
      </c>
      <c r="J100" s="272">
        <f t="shared" si="13"/>
        <v>352.25880600000005</v>
      </c>
      <c r="K100" s="20">
        <f t="shared" si="14"/>
        <v>51077.52687000001</v>
      </c>
      <c r="L100" s="20">
        <v>274.73</v>
      </c>
      <c r="M100" s="53">
        <v>1.2822</v>
      </c>
      <c r="O100" s="11">
        <v>1</v>
      </c>
      <c r="P100" s="57">
        <f t="shared" si="6"/>
        <v>145</v>
      </c>
    </row>
    <row r="101" spans="1:16" s="6" customFormat="1" ht="38.25" customHeight="1">
      <c r="A101" s="44" t="s">
        <v>338</v>
      </c>
      <c r="B101" s="44" t="s">
        <v>33</v>
      </c>
      <c r="C101" s="191" t="s">
        <v>218</v>
      </c>
      <c r="D101" s="203" t="s">
        <v>435</v>
      </c>
      <c r="E101" s="203"/>
      <c r="F101" s="203"/>
      <c r="G101" s="203"/>
      <c r="H101" s="192" t="s">
        <v>15</v>
      </c>
      <c r="I101" s="20">
        <f t="shared" si="15"/>
        <v>3625</v>
      </c>
      <c r="J101" s="272">
        <f t="shared" si="13"/>
        <v>512.546628</v>
      </c>
      <c r="K101" s="20">
        <f t="shared" si="14"/>
        <v>1857981.5265000002</v>
      </c>
      <c r="L101" s="20">
        <v>399.74</v>
      </c>
      <c r="M101" s="53">
        <v>1.2822</v>
      </c>
      <c r="O101" s="11">
        <v>25</v>
      </c>
      <c r="P101" s="57">
        <f aca="true" t="shared" si="16" ref="P101:P126">139+6</f>
        <v>145</v>
      </c>
    </row>
    <row r="102" spans="1:16" s="6" customFormat="1" ht="12.75" customHeight="1">
      <c r="A102" s="48" t="s">
        <v>339</v>
      </c>
      <c r="B102" s="47"/>
      <c r="C102" s="47"/>
      <c r="D102" s="204" t="s">
        <v>18</v>
      </c>
      <c r="E102" s="204"/>
      <c r="F102" s="204"/>
      <c r="G102" s="204"/>
      <c r="H102" s="47"/>
      <c r="I102" s="19">
        <f t="shared" si="15"/>
        <v>0</v>
      </c>
      <c r="J102" s="271"/>
      <c r="K102" s="45">
        <f>SUM(K103:K124)</f>
        <v>2678275.4343002997</v>
      </c>
      <c r="L102" s="89"/>
      <c r="M102" s="53">
        <v>1.2822</v>
      </c>
      <c r="O102" s="10"/>
      <c r="P102" s="57">
        <f t="shared" si="16"/>
        <v>145</v>
      </c>
    </row>
    <row r="103" spans="1:16" s="6" customFormat="1" ht="24.75" customHeight="1">
      <c r="A103" s="44" t="s">
        <v>340</v>
      </c>
      <c r="B103" s="194" t="s">
        <v>33</v>
      </c>
      <c r="C103" s="195" t="s">
        <v>141</v>
      </c>
      <c r="D103" s="207" t="s">
        <v>214</v>
      </c>
      <c r="E103" s="207"/>
      <c r="F103" s="207"/>
      <c r="G103" s="207"/>
      <c r="H103" s="196" t="s">
        <v>17</v>
      </c>
      <c r="I103" s="20">
        <f t="shared" si="15"/>
        <v>1160</v>
      </c>
      <c r="J103" s="272">
        <f t="shared" si="13"/>
        <v>274.81392600000004</v>
      </c>
      <c r="K103" s="20">
        <f aca="true" t="shared" si="17" ref="K103:K112">I103*J103</f>
        <v>318784.15416000003</v>
      </c>
      <c r="L103" s="20">
        <v>214.33</v>
      </c>
      <c r="M103" s="53">
        <v>1.2822</v>
      </c>
      <c r="O103" s="21">
        <v>8</v>
      </c>
      <c r="P103" s="57">
        <f t="shared" si="16"/>
        <v>145</v>
      </c>
    </row>
    <row r="104" spans="1:16" s="6" customFormat="1" ht="27.75" customHeight="1">
      <c r="A104" s="44" t="s">
        <v>440</v>
      </c>
      <c r="B104" s="194" t="s">
        <v>33</v>
      </c>
      <c r="C104" s="195" t="s">
        <v>142</v>
      </c>
      <c r="D104" s="207" t="s">
        <v>213</v>
      </c>
      <c r="E104" s="207"/>
      <c r="F104" s="207"/>
      <c r="G104" s="207"/>
      <c r="H104" s="196" t="s">
        <v>17</v>
      </c>
      <c r="I104" s="20">
        <f t="shared" si="15"/>
        <v>2030</v>
      </c>
      <c r="J104" s="272">
        <f t="shared" si="13"/>
        <v>280.276098</v>
      </c>
      <c r="K104" s="20">
        <f t="shared" si="17"/>
        <v>568960.47894</v>
      </c>
      <c r="L104" s="20">
        <v>218.59</v>
      </c>
      <c r="M104" s="53">
        <v>1.2822</v>
      </c>
      <c r="O104" s="21">
        <v>14</v>
      </c>
      <c r="P104" s="57">
        <f t="shared" si="16"/>
        <v>145</v>
      </c>
    </row>
    <row r="105" spans="1:16" s="6" customFormat="1" ht="25.5" customHeight="1">
      <c r="A105" s="44" t="s">
        <v>441</v>
      </c>
      <c r="B105" s="197" t="s">
        <v>33</v>
      </c>
      <c r="C105" s="195" t="s">
        <v>143</v>
      </c>
      <c r="D105" s="207" t="s">
        <v>212</v>
      </c>
      <c r="E105" s="207"/>
      <c r="F105" s="207"/>
      <c r="G105" s="207"/>
      <c r="H105" s="196" t="s">
        <v>17</v>
      </c>
      <c r="I105" s="20">
        <f t="shared" si="15"/>
        <v>290</v>
      </c>
      <c r="J105" s="272">
        <f t="shared" si="13"/>
        <v>470.43917999999996</v>
      </c>
      <c r="K105" s="20">
        <f t="shared" si="17"/>
        <v>136427.3622</v>
      </c>
      <c r="L105" s="20">
        <v>366.9</v>
      </c>
      <c r="M105" s="53">
        <v>1.2822</v>
      </c>
      <c r="O105" s="21">
        <v>2</v>
      </c>
      <c r="P105" s="57">
        <f t="shared" si="16"/>
        <v>145</v>
      </c>
    </row>
    <row r="106" spans="1:45" s="59" customFormat="1" ht="39" customHeight="1">
      <c r="A106" s="44" t="s">
        <v>442</v>
      </c>
      <c r="B106" s="197" t="s">
        <v>33</v>
      </c>
      <c r="C106" s="195" t="s">
        <v>144</v>
      </c>
      <c r="D106" s="207" t="s">
        <v>211</v>
      </c>
      <c r="E106" s="207"/>
      <c r="F106" s="207"/>
      <c r="G106" s="207"/>
      <c r="H106" s="196" t="s">
        <v>17</v>
      </c>
      <c r="I106" s="20">
        <f t="shared" si="15"/>
        <v>725</v>
      </c>
      <c r="J106" s="272">
        <f t="shared" si="13"/>
        <v>295.123974</v>
      </c>
      <c r="K106" s="20">
        <f t="shared" si="17"/>
        <v>213964.88114999997</v>
      </c>
      <c r="L106" s="20">
        <v>230.17</v>
      </c>
      <c r="M106" s="53">
        <v>1.2822</v>
      </c>
      <c r="N106" s="6"/>
      <c r="O106" s="21">
        <v>5</v>
      </c>
      <c r="P106" s="57">
        <f t="shared" si="16"/>
        <v>145</v>
      </c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</row>
    <row r="107" spans="1:16" s="6" customFormat="1" ht="26.25" customHeight="1">
      <c r="A107" s="44" t="s">
        <v>443</v>
      </c>
      <c r="B107" s="197" t="s">
        <v>33</v>
      </c>
      <c r="C107" s="195" t="s">
        <v>145</v>
      </c>
      <c r="D107" s="207" t="s">
        <v>210</v>
      </c>
      <c r="E107" s="207"/>
      <c r="F107" s="207"/>
      <c r="G107" s="207"/>
      <c r="H107" s="196" t="s">
        <v>17</v>
      </c>
      <c r="I107" s="20">
        <f t="shared" si="15"/>
        <v>145</v>
      </c>
      <c r="J107" s="272">
        <f t="shared" si="13"/>
        <v>720.698976</v>
      </c>
      <c r="K107" s="20">
        <f t="shared" si="17"/>
        <v>104501.35152</v>
      </c>
      <c r="L107" s="20">
        <v>562.08</v>
      </c>
      <c r="M107" s="53">
        <v>1.2822</v>
      </c>
      <c r="O107" s="21">
        <v>1</v>
      </c>
      <c r="P107" s="57">
        <f t="shared" si="16"/>
        <v>145</v>
      </c>
    </row>
    <row r="108" spans="1:16" s="6" customFormat="1" ht="24.75" customHeight="1">
      <c r="A108" s="44" t="s">
        <v>444</v>
      </c>
      <c r="B108" s="194" t="s">
        <v>33</v>
      </c>
      <c r="C108" s="195" t="s">
        <v>146</v>
      </c>
      <c r="D108" s="207" t="s">
        <v>170</v>
      </c>
      <c r="E108" s="207"/>
      <c r="F108" s="207"/>
      <c r="G108" s="207"/>
      <c r="H108" s="196" t="s">
        <v>17</v>
      </c>
      <c r="I108" s="20">
        <f t="shared" si="15"/>
        <v>435</v>
      </c>
      <c r="J108" s="272">
        <f t="shared" si="13"/>
        <v>130.361274</v>
      </c>
      <c r="K108" s="20">
        <f t="shared" si="17"/>
        <v>56707.15419</v>
      </c>
      <c r="L108" s="20">
        <v>101.67</v>
      </c>
      <c r="M108" s="53">
        <v>1.2822</v>
      </c>
      <c r="O108" s="21">
        <v>3</v>
      </c>
      <c r="P108" s="57">
        <f t="shared" si="16"/>
        <v>145</v>
      </c>
    </row>
    <row r="109" spans="1:16" s="6" customFormat="1" ht="12.75">
      <c r="A109" s="44" t="s">
        <v>445</v>
      </c>
      <c r="B109" s="197" t="s">
        <v>33</v>
      </c>
      <c r="C109" s="195" t="s">
        <v>148</v>
      </c>
      <c r="D109" s="207" t="s">
        <v>147</v>
      </c>
      <c r="E109" s="207"/>
      <c r="F109" s="207"/>
      <c r="G109" s="207"/>
      <c r="H109" s="196" t="s">
        <v>17</v>
      </c>
      <c r="I109" s="20">
        <f t="shared" si="15"/>
        <v>1160</v>
      </c>
      <c r="J109" s="272">
        <f t="shared" si="13"/>
        <v>10.231956</v>
      </c>
      <c r="K109" s="20">
        <f t="shared" si="17"/>
        <v>11869.06896</v>
      </c>
      <c r="L109" s="20">
        <v>7.98</v>
      </c>
      <c r="M109" s="53">
        <v>1.2822</v>
      </c>
      <c r="O109" s="21">
        <v>8</v>
      </c>
      <c r="P109" s="57">
        <f t="shared" si="16"/>
        <v>145</v>
      </c>
    </row>
    <row r="110" spans="1:16" s="6" customFormat="1" ht="27" customHeight="1">
      <c r="A110" s="44" t="s">
        <v>446</v>
      </c>
      <c r="B110" s="197" t="s">
        <v>207</v>
      </c>
      <c r="C110" s="195" t="s">
        <v>216</v>
      </c>
      <c r="D110" s="207" t="s">
        <v>217</v>
      </c>
      <c r="E110" s="207"/>
      <c r="F110" s="207"/>
      <c r="G110" s="207"/>
      <c r="H110" s="196" t="s">
        <v>17</v>
      </c>
      <c r="I110" s="20">
        <f t="shared" si="15"/>
        <v>145</v>
      </c>
      <c r="J110" s="272">
        <f t="shared" si="13"/>
        <v>251.452242</v>
      </c>
      <c r="K110" s="20">
        <f t="shared" si="17"/>
        <v>36460.57509</v>
      </c>
      <c r="L110" s="20">
        <v>196.11</v>
      </c>
      <c r="M110" s="53">
        <v>1.2822</v>
      </c>
      <c r="O110" s="21">
        <v>1</v>
      </c>
      <c r="P110" s="57">
        <f t="shared" si="16"/>
        <v>145</v>
      </c>
    </row>
    <row r="111" spans="1:16" s="6" customFormat="1" ht="12.75">
      <c r="A111" s="44" t="s">
        <v>447</v>
      </c>
      <c r="B111" s="197" t="s">
        <v>33</v>
      </c>
      <c r="C111" s="195" t="s">
        <v>150</v>
      </c>
      <c r="D111" s="207" t="s">
        <v>149</v>
      </c>
      <c r="E111" s="207"/>
      <c r="F111" s="207"/>
      <c r="G111" s="207"/>
      <c r="H111" s="196" t="s">
        <v>17</v>
      </c>
      <c r="I111" s="20">
        <f t="shared" si="15"/>
        <v>2030</v>
      </c>
      <c r="J111" s="272">
        <f t="shared" si="13"/>
        <v>56.570663999999994</v>
      </c>
      <c r="K111" s="20">
        <f t="shared" si="17"/>
        <v>114838.44791999999</v>
      </c>
      <c r="L111" s="20">
        <v>44.12</v>
      </c>
      <c r="M111" s="53">
        <v>1.2822</v>
      </c>
      <c r="O111" s="21">
        <v>14</v>
      </c>
      <c r="P111" s="57">
        <f t="shared" si="16"/>
        <v>145</v>
      </c>
    </row>
    <row r="112" spans="1:16" s="6" customFormat="1" ht="24.75" customHeight="1">
      <c r="A112" s="44" t="s">
        <v>448</v>
      </c>
      <c r="B112" s="197" t="s">
        <v>33</v>
      </c>
      <c r="C112" s="195" t="s">
        <v>151</v>
      </c>
      <c r="D112" s="207" t="s">
        <v>258</v>
      </c>
      <c r="E112" s="207"/>
      <c r="F112" s="207"/>
      <c r="G112" s="207"/>
      <c r="H112" s="196" t="s">
        <v>17</v>
      </c>
      <c r="I112" s="20">
        <f t="shared" si="15"/>
        <v>145</v>
      </c>
      <c r="J112" s="272">
        <f t="shared" si="13"/>
        <v>64.097178</v>
      </c>
      <c r="K112" s="20">
        <f t="shared" si="17"/>
        <v>9294.09081</v>
      </c>
      <c r="L112" s="20">
        <v>49.99</v>
      </c>
      <c r="M112" s="53">
        <v>1.2822</v>
      </c>
      <c r="O112" s="21">
        <v>1</v>
      </c>
      <c r="P112" s="57">
        <f t="shared" si="16"/>
        <v>145</v>
      </c>
    </row>
    <row r="113" spans="1:16" s="6" customFormat="1" ht="12.75" customHeight="1">
      <c r="A113" s="44" t="s">
        <v>449</v>
      </c>
      <c r="B113" s="197" t="s">
        <v>33</v>
      </c>
      <c r="C113" s="195" t="s">
        <v>153</v>
      </c>
      <c r="D113" s="207" t="s">
        <v>152</v>
      </c>
      <c r="E113" s="207"/>
      <c r="F113" s="207"/>
      <c r="G113" s="207"/>
      <c r="H113" s="196" t="s">
        <v>17</v>
      </c>
      <c r="I113" s="20">
        <f t="shared" si="15"/>
        <v>290</v>
      </c>
      <c r="J113" s="272">
        <f t="shared" si="13"/>
        <v>47.582442</v>
      </c>
      <c r="K113" s="20">
        <f>I113*J113</f>
        <v>13798.90818</v>
      </c>
      <c r="L113" s="20">
        <v>37.11</v>
      </c>
      <c r="M113" s="53">
        <v>1.2822</v>
      </c>
      <c r="O113" s="21">
        <v>2</v>
      </c>
      <c r="P113" s="57">
        <f t="shared" si="16"/>
        <v>145</v>
      </c>
    </row>
    <row r="114" spans="1:16" s="6" customFormat="1" ht="27.75" customHeight="1">
      <c r="A114" s="44" t="s">
        <v>450</v>
      </c>
      <c r="B114" s="194" t="s">
        <v>33</v>
      </c>
      <c r="C114" s="195" t="s">
        <v>154</v>
      </c>
      <c r="D114" s="207" t="s">
        <v>171</v>
      </c>
      <c r="E114" s="207"/>
      <c r="F114" s="207"/>
      <c r="G114" s="207"/>
      <c r="H114" s="196" t="s">
        <v>17</v>
      </c>
      <c r="I114" s="20">
        <f t="shared" si="15"/>
        <v>725</v>
      </c>
      <c r="J114" s="272">
        <f t="shared" si="13"/>
        <v>89.612958</v>
      </c>
      <c r="K114" s="20">
        <f>I114*J114</f>
        <v>64969.394550000005</v>
      </c>
      <c r="L114" s="20">
        <v>69.89</v>
      </c>
      <c r="M114" s="53">
        <v>1.2822</v>
      </c>
      <c r="O114" s="21">
        <v>5</v>
      </c>
      <c r="P114" s="57">
        <f t="shared" si="16"/>
        <v>145</v>
      </c>
    </row>
    <row r="115" spans="1:16" s="6" customFormat="1" ht="12.75">
      <c r="A115" s="44" t="s">
        <v>451</v>
      </c>
      <c r="B115" s="194" t="s">
        <v>33</v>
      </c>
      <c r="C115" s="195" t="s">
        <v>156</v>
      </c>
      <c r="D115" s="207" t="s">
        <v>155</v>
      </c>
      <c r="E115" s="207"/>
      <c r="F115" s="207"/>
      <c r="G115" s="207"/>
      <c r="H115" s="196" t="s">
        <v>17</v>
      </c>
      <c r="I115" s="20">
        <f t="shared" si="15"/>
        <v>145</v>
      </c>
      <c r="J115" s="272">
        <f t="shared" si="13"/>
        <v>49.916046</v>
      </c>
      <c r="K115" s="20">
        <f>I115*J115</f>
        <v>7237.82667</v>
      </c>
      <c r="L115" s="20">
        <v>38.93</v>
      </c>
      <c r="M115" s="53">
        <v>1.2822</v>
      </c>
      <c r="O115" s="21">
        <v>1</v>
      </c>
      <c r="P115" s="57">
        <f t="shared" si="16"/>
        <v>145</v>
      </c>
    </row>
    <row r="116" spans="1:16" s="6" customFormat="1" ht="12.75" customHeight="1">
      <c r="A116" s="44" t="s">
        <v>452</v>
      </c>
      <c r="B116" s="197" t="s">
        <v>33</v>
      </c>
      <c r="C116" s="195" t="s">
        <v>158</v>
      </c>
      <c r="D116" s="207" t="s">
        <v>157</v>
      </c>
      <c r="E116" s="207"/>
      <c r="F116" s="207"/>
      <c r="G116" s="207"/>
      <c r="H116" s="196" t="s">
        <v>17</v>
      </c>
      <c r="I116" s="20">
        <f t="shared" si="15"/>
        <v>145</v>
      </c>
      <c r="J116" s="272">
        <f t="shared" si="13"/>
        <v>164.044668</v>
      </c>
      <c r="K116" s="20">
        <f>I116*J116</f>
        <v>23786.47686</v>
      </c>
      <c r="L116" s="20">
        <v>127.94</v>
      </c>
      <c r="M116" s="53">
        <v>1.2822</v>
      </c>
      <c r="O116" s="21">
        <v>1</v>
      </c>
      <c r="P116" s="57">
        <f t="shared" si="16"/>
        <v>145</v>
      </c>
    </row>
    <row r="117" spans="1:16" s="6" customFormat="1" ht="25.5" customHeight="1">
      <c r="A117" s="44" t="s">
        <v>453</v>
      </c>
      <c r="B117" s="197" t="s">
        <v>207</v>
      </c>
      <c r="C117" s="195" t="s">
        <v>208</v>
      </c>
      <c r="D117" s="207" t="s">
        <v>206</v>
      </c>
      <c r="E117" s="207"/>
      <c r="F117" s="207"/>
      <c r="G117" s="207"/>
      <c r="H117" s="196" t="s">
        <v>17</v>
      </c>
      <c r="I117" s="20">
        <f t="shared" si="15"/>
        <v>1160</v>
      </c>
      <c r="J117" s="272">
        <f t="shared" si="13"/>
        <v>28.490484</v>
      </c>
      <c r="K117" s="20">
        <f>I117*J117</f>
        <v>33048.96144</v>
      </c>
      <c r="L117" s="20">
        <v>22.22</v>
      </c>
      <c r="M117" s="53">
        <v>1.2822</v>
      </c>
      <c r="O117" s="21">
        <v>8</v>
      </c>
      <c r="P117" s="57">
        <f t="shared" si="16"/>
        <v>145</v>
      </c>
    </row>
    <row r="118" spans="1:16" s="6" customFormat="1" ht="25.5" customHeight="1">
      <c r="A118" s="44" t="s">
        <v>454</v>
      </c>
      <c r="B118" s="194" t="s">
        <v>33</v>
      </c>
      <c r="C118" s="195" t="s">
        <v>159</v>
      </c>
      <c r="D118" s="207" t="s">
        <v>539</v>
      </c>
      <c r="E118" s="207"/>
      <c r="F118" s="207"/>
      <c r="G118" s="207"/>
      <c r="H118" s="196" t="s">
        <v>17</v>
      </c>
      <c r="I118" s="20">
        <f t="shared" si="15"/>
        <v>290</v>
      </c>
      <c r="J118" s="272">
        <f t="shared" si="13"/>
        <v>275.057544</v>
      </c>
      <c r="K118" s="20">
        <f aca="true" t="shared" si="18" ref="K118:K123">I118*J118</f>
        <v>79766.68776</v>
      </c>
      <c r="L118" s="20">
        <v>214.52</v>
      </c>
      <c r="M118" s="53">
        <v>1.2822</v>
      </c>
      <c r="O118" s="21">
        <v>2</v>
      </c>
      <c r="P118" s="57">
        <f t="shared" si="16"/>
        <v>145</v>
      </c>
    </row>
    <row r="119" spans="1:16" s="6" customFormat="1" ht="26.25" customHeight="1">
      <c r="A119" s="44" t="s">
        <v>455</v>
      </c>
      <c r="B119" s="197" t="s">
        <v>33</v>
      </c>
      <c r="C119" s="195" t="s">
        <v>161</v>
      </c>
      <c r="D119" s="207" t="s">
        <v>160</v>
      </c>
      <c r="E119" s="207"/>
      <c r="F119" s="207"/>
      <c r="G119" s="207"/>
      <c r="H119" s="196" t="s">
        <v>17</v>
      </c>
      <c r="I119" s="20">
        <f t="shared" si="15"/>
        <v>145</v>
      </c>
      <c r="J119" s="272">
        <f t="shared" si="13"/>
        <v>3002.8995779999996</v>
      </c>
      <c r="K119" s="20">
        <f t="shared" si="18"/>
        <v>435420.43880999996</v>
      </c>
      <c r="L119" s="20">
        <v>2341.99</v>
      </c>
      <c r="M119" s="53">
        <v>1.2822</v>
      </c>
      <c r="O119" s="21">
        <v>1</v>
      </c>
      <c r="P119" s="57">
        <f t="shared" si="16"/>
        <v>145</v>
      </c>
    </row>
    <row r="120" spans="1:16" s="6" customFormat="1" ht="12.75" customHeight="1">
      <c r="A120" s="44" t="s">
        <v>456</v>
      </c>
      <c r="B120" s="197" t="s">
        <v>33</v>
      </c>
      <c r="C120" s="195" t="s">
        <v>540</v>
      </c>
      <c r="D120" s="207" t="s">
        <v>162</v>
      </c>
      <c r="E120" s="207"/>
      <c r="F120" s="207"/>
      <c r="G120" s="207"/>
      <c r="H120" s="196" t="s">
        <v>17</v>
      </c>
      <c r="I120" s="20">
        <f t="shared" si="15"/>
        <v>290</v>
      </c>
      <c r="J120" s="272">
        <f t="shared" si="13"/>
        <v>232.45003799999998</v>
      </c>
      <c r="K120" s="20">
        <f t="shared" si="18"/>
        <v>67410.51101999999</v>
      </c>
      <c r="L120" s="20">
        <v>181.29</v>
      </c>
      <c r="M120" s="53">
        <v>1.2822</v>
      </c>
      <c r="O120" s="21">
        <v>2</v>
      </c>
      <c r="P120" s="57">
        <f t="shared" si="16"/>
        <v>145</v>
      </c>
    </row>
    <row r="121" spans="1:16" s="6" customFormat="1" ht="12.75" customHeight="1">
      <c r="A121" s="44" t="s">
        <v>457</v>
      </c>
      <c r="B121" s="197" t="s">
        <v>33</v>
      </c>
      <c r="C121" s="195" t="s">
        <v>164</v>
      </c>
      <c r="D121" s="207" t="s">
        <v>163</v>
      </c>
      <c r="E121" s="207"/>
      <c r="F121" s="207"/>
      <c r="G121" s="207"/>
      <c r="H121" s="196" t="s">
        <v>15</v>
      </c>
      <c r="I121" s="20">
        <f t="shared" si="15"/>
        <v>2814.45</v>
      </c>
      <c r="J121" s="272">
        <f t="shared" si="13"/>
        <v>33.760326</v>
      </c>
      <c r="K121" s="20">
        <f t="shared" si="18"/>
        <v>95016.74951069998</v>
      </c>
      <c r="L121" s="20">
        <v>26.33</v>
      </c>
      <c r="M121" s="53">
        <v>1.2822</v>
      </c>
      <c r="O121" s="21">
        <v>19.41</v>
      </c>
      <c r="P121" s="57">
        <f t="shared" si="16"/>
        <v>145</v>
      </c>
    </row>
    <row r="122" spans="1:45" s="59" customFormat="1" ht="29.25" customHeight="1">
      <c r="A122" s="44" t="s">
        <v>458</v>
      </c>
      <c r="B122" s="194" t="s">
        <v>33</v>
      </c>
      <c r="C122" s="195" t="s">
        <v>166</v>
      </c>
      <c r="D122" s="207" t="s">
        <v>165</v>
      </c>
      <c r="E122" s="207"/>
      <c r="F122" s="207"/>
      <c r="G122" s="207"/>
      <c r="H122" s="196" t="s">
        <v>15</v>
      </c>
      <c r="I122" s="20">
        <f t="shared" si="15"/>
        <v>5063.400000000001</v>
      </c>
      <c r="J122" s="272">
        <f t="shared" si="13"/>
        <v>33.683394</v>
      </c>
      <c r="K122" s="20">
        <f t="shared" si="18"/>
        <v>170552.49717960003</v>
      </c>
      <c r="L122" s="20">
        <v>26.27</v>
      </c>
      <c r="M122" s="53">
        <v>1.2822</v>
      </c>
      <c r="N122" s="6"/>
      <c r="O122" s="21">
        <v>34.92</v>
      </c>
      <c r="P122" s="57">
        <f t="shared" si="16"/>
        <v>145</v>
      </c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</row>
    <row r="123" spans="1:45" s="59" customFormat="1" ht="40.5" customHeight="1">
      <c r="A123" s="44" t="s">
        <v>459</v>
      </c>
      <c r="B123" s="194" t="s">
        <v>33</v>
      </c>
      <c r="C123" s="195" t="s">
        <v>167</v>
      </c>
      <c r="D123" s="207" t="s">
        <v>172</v>
      </c>
      <c r="E123" s="207"/>
      <c r="F123" s="207"/>
      <c r="G123" s="207"/>
      <c r="H123" s="196" t="s">
        <v>17</v>
      </c>
      <c r="I123" s="20">
        <f t="shared" si="15"/>
        <v>290</v>
      </c>
      <c r="J123" s="272">
        <f t="shared" si="13"/>
        <v>217.60216200000002</v>
      </c>
      <c r="K123" s="20">
        <f t="shared" si="18"/>
        <v>63104.62698000001</v>
      </c>
      <c r="L123" s="20">
        <v>169.71</v>
      </c>
      <c r="M123" s="53">
        <v>1.2822</v>
      </c>
      <c r="N123" s="6"/>
      <c r="O123" s="21">
        <v>2</v>
      </c>
      <c r="P123" s="57">
        <f t="shared" si="16"/>
        <v>145</v>
      </c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</row>
    <row r="124" spans="1:16" s="6" customFormat="1" ht="12.75" customHeight="1" thickBot="1">
      <c r="A124" s="44" t="s">
        <v>460</v>
      </c>
      <c r="B124" s="197" t="s">
        <v>33</v>
      </c>
      <c r="C124" s="195" t="s">
        <v>169</v>
      </c>
      <c r="D124" s="207" t="s">
        <v>168</v>
      </c>
      <c r="E124" s="207"/>
      <c r="F124" s="207"/>
      <c r="G124" s="207"/>
      <c r="H124" s="196" t="s">
        <v>17</v>
      </c>
      <c r="I124" s="20">
        <f t="shared" si="15"/>
        <v>1450</v>
      </c>
      <c r="J124" s="272">
        <f t="shared" si="13"/>
        <v>36.106752</v>
      </c>
      <c r="K124" s="20">
        <f>I124*J124</f>
        <v>52354.7904</v>
      </c>
      <c r="L124" s="20">
        <v>28.16</v>
      </c>
      <c r="M124" s="53">
        <v>1.2822</v>
      </c>
      <c r="O124" s="60">
        <v>10</v>
      </c>
      <c r="P124" s="57">
        <f t="shared" si="16"/>
        <v>145</v>
      </c>
    </row>
    <row r="125" spans="1:16" s="6" customFormat="1" ht="12.75" customHeight="1">
      <c r="A125" s="48" t="s">
        <v>341</v>
      </c>
      <c r="B125" s="47"/>
      <c r="C125" s="47"/>
      <c r="D125" s="204" t="s">
        <v>174</v>
      </c>
      <c r="E125" s="204"/>
      <c r="F125" s="204"/>
      <c r="G125" s="204"/>
      <c r="H125" s="47"/>
      <c r="I125" s="47">
        <f t="shared" si="15"/>
        <v>0</v>
      </c>
      <c r="J125" s="271"/>
      <c r="K125" s="45">
        <f>SUM(K126)</f>
        <v>121964.72318999999</v>
      </c>
      <c r="L125" s="89"/>
      <c r="M125" s="53">
        <v>1.2822</v>
      </c>
      <c r="O125" s="10"/>
      <c r="P125" s="57">
        <f t="shared" si="16"/>
        <v>145</v>
      </c>
    </row>
    <row r="126" spans="1:16" s="6" customFormat="1" ht="12" customHeight="1">
      <c r="A126" s="44" t="s">
        <v>342</v>
      </c>
      <c r="B126" s="44" t="s">
        <v>33</v>
      </c>
      <c r="C126" s="44">
        <v>200401</v>
      </c>
      <c r="D126" s="203" t="s">
        <v>173</v>
      </c>
      <c r="E126" s="203"/>
      <c r="F126" s="203"/>
      <c r="G126" s="203"/>
      <c r="H126" s="192" t="s">
        <v>19</v>
      </c>
      <c r="I126" s="20">
        <f t="shared" si="15"/>
        <v>8569.5</v>
      </c>
      <c r="J126" s="272">
        <f t="shared" si="13"/>
        <v>14.23242</v>
      </c>
      <c r="K126" s="20">
        <f>I126*J126</f>
        <v>121964.72318999999</v>
      </c>
      <c r="L126" s="20">
        <v>11.1</v>
      </c>
      <c r="M126" s="53">
        <v>1.2822</v>
      </c>
      <c r="O126" s="12">
        <v>59.1</v>
      </c>
      <c r="P126" s="57">
        <f t="shared" si="16"/>
        <v>145</v>
      </c>
    </row>
    <row r="127" spans="1:45" s="13" customFormat="1" ht="23.25" customHeight="1">
      <c r="A127" s="27"/>
      <c r="B127" s="44"/>
      <c r="C127" s="44"/>
      <c r="D127" s="205" t="s">
        <v>292</v>
      </c>
      <c r="E127" s="205"/>
      <c r="F127" s="205"/>
      <c r="G127" s="205"/>
      <c r="H127" s="44"/>
      <c r="I127" s="20"/>
      <c r="J127" s="43"/>
      <c r="K127" s="42">
        <f>K26+K28+K37+K44+K47+K54+K59+K63+K71+K80+K86+K102+K125</f>
        <v>26677423.921622045</v>
      </c>
      <c r="L127" s="43"/>
      <c r="M127" s="53">
        <v>1.2822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  <row r="128" spans="1:50" s="9" customFormat="1" ht="23.25" customHeight="1">
      <c r="A128" s="218" t="s">
        <v>289</v>
      </c>
      <c r="B128" s="218"/>
      <c r="C128" s="218"/>
      <c r="D128" s="218"/>
      <c r="E128" s="218"/>
      <c r="F128" s="218"/>
      <c r="G128" s="218"/>
      <c r="H128" s="218"/>
      <c r="I128" s="218"/>
      <c r="J128" s="218"/>
      <c r="K128" s="218"/>
      <c r="L128" s="24"/>
      <c r="M128" s="53">
        <v>1.2822</v>
      </c>
      <c r="N128" s="23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</row>
    <row r="129" spans="1:13" s="6" customFormat="1" ht="13.5" customHeight="1">
      <c r="A129" s="48" t="s">
        <v>343</v>
      </c>
      <c r="B129" s="47"/>
      <c r="C129" s="47"/>
      <c r="D129" s="204" t="s">
        <v>52</v>
      </c>
      <c r="E129" s="204"/>
      <c r="F129" s="204"/>
      <c r="G129" s="204"/>
      <c r="H129" s="47"/>
      <c r="I129" s="19"/>
      <c r="J129" s="271"/>
      <c r="K129" s="45">
        <f>SUM(K130)</f>
        <v>10752.3049227048</v>
      </c>
      <c r="L129" s="89"/>
      <c r="M129" s="53">
        <v>1.2822</v>
      </c>
    </row>
    <row r="130" spans="1:16" s="6" customFormat="1" ht="12.75">
      <c r="A130" s="44" t="s">
        <v>344</v>
      </c>
      <c r="B130" s="44" t="s">
        <v>33</v>
      </c>
      <c r="C130" s="191" t="s">
        <v>54</v>
      </c>
      <c r="D130" s="203" t="s">
        <v>53</v>
      </c>
      <c r="E130" s="203"/>
      <c r="F130" s="203"/>
      <c r="G130" s="203"/>
      <c r="H130" s="192" t="s">
        <v>19</v>
      </c>
      <c r="I130" s="20">
        <f>O130*P130</f>
        <v>773.6000999999999</v>
      </c>
      <c r="J130" s="272">
        <f>L130*M130</f>
        <v>13.899048</v>
      </c>
      <c r="K130" s="20">
        <f>I130*J130</f>
        <v>10752.3049227048</v>
      </c>
      <c r="L130" s="20">
        <v>10.84</v>
      </c>
      <c r="M130" s="53">
        <v>1.2822</v>
      </c>
      <c r="O130" s="11">
        <v>36.8381</v>
      </c>
      <c r="P130" s="6">
        <v>21</v>
      </c>
    </row>
    <row r="131" spans="1:16" s="6" customFormat="1" ht="13.5" customHeight="1">
      <c r="A131" s="48" t="s">
        <v>345</v>
      </c>
      <c r="B131" s="47"/>
      <c r="C131" s="47"/>
      <c r="D131" s="204" t="s">
        <v>55</v>
      </c>
      <c r="E131" s="204"/>
      <c r="F131" s="204"/>
      <c r="G131" s="204"/>
      <c r="H131" s="47"/>
      <c r="I131" s="19">
        <f aca="true" t="shared" si="19" ref="I131:I194">O131*P131</f>
        <v>0</v>
      </c>
      <c r="J131" s="271"/>
      <c r="K131" s="45">
        <f>SUM(K132:K139)</f>
        <v>265904.5160077992</v>
      </c>
      <c r="L131" s="89"/>
      <c r="M131" s="53">
        <v>1.2822</v>
      </c>
      <c r="O131" s="10"/>
      <c r="P131" s="6">
        <v>21</v>
      </c>
    </row>
    <row r="132" spans="1:16" s="6" customFormat="1" ht="26.25" customHeight="1">
      <c r="A132" s="44" t="s">
        <v>346</v>
      </c>
      <c r="B132" s="44" t="s">
        <v>33</v>
      </c>
      <c r="C132" s="191" t="s">
        <v>233</v>
      </c>
      <c r="D132" s="203" t="s">
        <v>234</v>
      </c>
      <c r="E132" s="203"/>
      <c r="F132" s="203"/>
      <c r="G132" s="203"/>
      <c r="H132" s="192" t="s">
        <v>20</v>
      </c>
      <c r="I132" s="20">
        <f t="shared" si="19"/>
        <v>105</v>
      </c>
      <c r="J132" s="272">
        <f aca="true" t="shared" si="20" ref="J132:J139">L132*M132</f>
        <v>203.138946</v>
      </c>
      <c r="K132" s="20">
        <f>I132*J132</f>
        <v>21329.58933</v>
      </c>
      <c r="L132" s="20">
        <v>158.43</v>
      </c>
      <c r="M132" s="53">
        <v>1.2822</v>
      </c>
      <c r="O132" s="11">
        <v>5</v>
      </c>
      <c r="P132" s="6">
        <v>21</v>
      </c>
    </row>
    <row r="133" spans="1:16" s="6" customFormat="1" ht="12.75">
      <c r="A133" s="44" t="s">
        <v>347</v>
      </c>
      <c r="B133" s="44" t="s">
        <v>33</v>
      </c>
      <c r="C133" s="191" t="s">
        <v>61</v>
      </c>
      <c r="D133" s="203" t="s">
        <v>56</v>
      </c>
      <c r="E133" s="203"/>
      <c r="F133" s="203"/>
      <c r="G133" s="203"/>
      <c r="H133" s="192" t="s">
        <v>20</v>
      </c>
      <c r="I133" s="20">
        <f t="shared" si="19"/>
        <v>161.70000000000002</v>
      </c>
      <c r="J133" s="272">
        <f t="shared" si="20"/>
        <v>66.046122</v>
      </c>
      <c r="K133" s="20">
        <f aca="true" t="shared" si="21" ref="K133:K145">I133*J133</f>
        <v>10679.657927400001</v>
      </c>
      <c r="L133" s="20">
        <v>51.51</v>
      </c>
      <c r="M133" s="53">
        <v>1.2822</v>
      </c>
      <c r="O133" s="11">
        <v>7.7</v>
      </c>
      <c r="P133" s="6">
        <v>21</v>
      </c>
    </row>
    <row r="134" spans="1:16" s="6" customFormat="1" ht="12.75">
      <c r="A134" s="44" t="s">
        <v>348</v>
      </c>
      <c r="B134" s="44" t="s">
        <v>33</v>
      </c>
      <c r="C134" s="191" t="s">
        <v>62</v>
      </c>
      <c r="D134" s="203" t="s">
        <v>57</v>
      </c>
      <c r="E134" s="203"/>
      <c r="F134" s="203"/>
      <c r="G134" s="203"/>
      <c r="H134" s="192" t="s">
        <v>20</v>
      </c>
      <c r="I134" s="20">
        <f t="shared" si="19"/>
        <v>107.7867</v>
      </c>
      <c r="J134" s="272">
        <f t="shared" si="20"/>
        <v>71.136456</v>
      </c>
      <c r="K134" s="20">
        <f t="shared" si="21"/>
        <v>7667.563841935199</v>
      </c>
      <c r="L134" s="20">
        <v>55.48</v>
      </c>
      <c r="M134" s="53">
        <v>1.2822</v>
      </c>
      <c r="O134" s="11">
        <v>5.1327</v>
      </c>
      <c r="P134" s="6">
        <v>21</v>
      </c>
    </row>
    <row r="135" spans="1:16" s="6" customFormat="1" ht="37.5" customHeight="1">
      <c r="A135" s="44" t="s">
        <v>349</v>
      </c>
      <c r="B135" s="44" t="s">
        <v>33</v>
      </c>
      <c r="C135" s="191" t="s">
        <v>235</v>
      </c>
      <c r="D135" s="203" t="s">
        <v>236</v>
      </c>
      <c r="E135" s="203"/>
      <c r="F135" s="203"/>
      <c r="G135" s="203"/>
      <c r="H135" s="192" t="s">
        <v>19</v>
      </c>
      <c r="I135" s="20">
        <f t="shared" si="19"/>
        <v>319.36800000000005</v>
      </c>
      <c r="J135" s="272">
        <f t="shared" si="20"/>
        <v>145.619454</v>
      </c>
      <c r="K135" s="20">
        <f>I135*J135</f>
        <v>46506.193785072006</v>
      </c>
      <c r="L135" s="20">
        <v>113.57</v>
      </c>
      <c r="M135" s="53">
        <v>1.2822</v>
      </c>
      <c r="O135" s="11">
        <v>15.208000000000002</v>
      </c>
      <c r="P135" s="6">
        <v>21</v>
      </c>
    </row>
    <row r="136" spans="1:16" s="6" customFormat="1" ht="26.25" customHeight="1">
      <c r="A136" s="44" t="s">
        <v>350</v>
      </c>
      <c r="B136" s="44" t="s">
        <v>33</v>
      </c>
      <c r="C136" s="191" t="s">
        <v>63</v>
      </c>
      <c r="D136" s="203" t="s">
        <v>58</v>
      </c>
      <c r="E136" s="203"/>
      <c r="F136" s="203"/>
      <c r="G136" s="203"/>
      <c r="H136" s="192" t="s">
        <v>19</v>
      </c>
      <c r="I136" s="20">
        <f t="shared" si="19"/>
        <v>101.241</v>
      </c>
      <c r="J136" s="272">
        <f t="shared" si="20"/>
        <v>98.703756</v>
      </c>
      <c r="K136" s="20">
        <f t="shared" si="21"/>
        <v>9992.866961196</v>
      </c>
      <c r="L136" s="20">
        <v>76.98</v>
      </c>
      <c r="M136" s="53">
        <v>1.2822</v>
      </c>
      <c r="O136" s="11">
        <v>4.821</v>
      </c>
      <c r="P136" s="6">
        <v>21</v>
      </c>
    </row>
    <row r="137" spans="1:16" s="6" customFormat="1" ht="24.75" customHeight="1">
      <c r="A137" s="44" t="s">
        <v>351</v>
      </c>
      <c r="B137" s="44" t="s">
        <v>33</v>
      </c>
      <c r="C137" s="191" t="s">
        <v>64</v>
      </c>
      <c r="D137" s="203" t="s">
        <v>59</v>
      </c>
      <c r="E137" s="203"/>
      <c r="F137" s="203"/>
      <c r="G137" s="203"/>
      <c r="H137" s="192" t="s">
        <v>20</v>
      </c>
      <c r="I137" s="20">
        <f t="shared" si="19"/>
        <v>6.09</v>
      </c>
      <c r="J137" s="272">
        <f t="shared" si="20"/>
        <v>769.820058</v>
      </c>
      <c r="K137" s="20">
        <f t="shared" si="21"/>
        <v>4688.20415322</v>
      </c>
      <c r="L137" s="20">
        <v>600.39</v>
      </c>
      <c r="M137" s="53">
        <v>1.2822</v>
      </c>
      <c r="O137" s="11">
        <v>0.29</v>
      </c>
      <c r="P137" s="6">
        <v>21</v>
      </c>
    </row>
    <row r="138" spans="1:16" s="6" customFormat="1" ht="26.25" customHeight="1">
      <c r="A138" s="44" t="s">
        <v>463</v>
      </c>
      <c r="B138" s="44" t="s">
        <v>33</v>
      </c>
      <c r="C138" s="191" t="s">
        <v>65</v>
      </c>
      <c r="D138" s="203" t="s">
        <v>60</v>
      </c>
      <c r="E138" s="203"/>
      <c r="F138" s="203"/>
      <c r="G138" s="203"/>
      <c r="H138" s="192" t="s">
        <v>20</v>
      </c>
      <c r="I138" s="20">
        <f t="shared" si="19"/>
        <v>86.87700000000001</v>
      </c>
      <c r="J138" s="272">
        <f t="shared" si="20"/>
        <v>818.094888</v>
      </c>
      <c r="K138" s="20">
        <f>I138*J138</f>
        <v>71073.629584776</v>
      </c>
      <c r="L138" s="20">
        <v>638.04</v>
      </c>
      <c r="M138" s="53">
        <v>1.2822</v>
      </c>
      <c r="O138" s="11">
        <v>4.1370000000000005</v>
      </c>
      <c r="P138" s="6">
        <v>21</v>
      </c>
    </row>
    <row r="139" spans="1:16" s="6" customFormat="1" ht="24.75" customHeight="1">
      <c r="A139" s="44" t="s">
        <v>464</v>
      </c>
      <c r="B139" s="44" t="s">
        <v>33</v>
      </c>
      <c r="C139" s="191" t="s">
        <v>67</v>
      </c>
      <c r="D139" s="203" t="s">
        <v>66</v>
      </c>
      <c r="E139" s="203"/>
      <c r="F139" s="203"/>
      <c r="G139" s="203"/>
      <c r="H139" s="192" t="s">
        <v>68</v>
      </c>
      <c r="I139" s="20">
        <f t="shared" si="19"/>
        <v>6210.645</v>
      </c>
      <c r="J139" s="272">
        <f t="shared" si="20"/>
        <v>15.12996</v>
      </c>
      <c r="K139" s="20">
        <f t="shared" si="21"/>
        <v>93966.81042420001</v>
      </c>
      <c r="L139" s="20">
        <v>11.8</v>
      </c>
      <c r="M139" s="53">
        <v>1.2822</v>
      </c>
      <c r="O139" s="11">
        <v>295.745</v>
      </c>
      <c r="P139" s="6">
        <v>21</v>
      </c>
    </row>
    <row r="140" spans="1:16" s="6" customFormat="1" ht="12.75" customHeight="1">
      <c r="A140" s="48" t="s">
        <v>352</v>
      </c>
      <c r="B140" s="47"/>
      <c r="C140" s="47"/>
      <c r="D140" s="204" t="s">
        <v>237</v>
      </c>
      <c r="E140" s="204"/>
      <c r="F140" s="204"/>
      <c r="G140" s="204"/>
      <c r="H140" s="47"/>
      <c r="I140" s="19">
        <f t="shared" si="19"/>
        <v>0</v>
      </c>
      <c r="J140" s="271"/>
      <c r="K140" s="45">
        <f>SUM(K141:K146)</f>
        <v>265697.93911689</v>
      </c>
      <c r="L140" s="89"/>
      <c r="M140" s="53">
        <v>1.2822</v>
      </c>
      <c r="O140" s="10"/>
      <c r="P140" s="6">
        <v>21</v>
      </c>
    </row>
    <row r="141" spans="1:16" s="6" customFormat="1" ht="25.5" customHeight="1">
      <c r="A141" s="44" t="s">
        <v>353</v>
      </c>
      <c r="B141" s="44" t="s">
        <v>33</v>
      </c>
      <c r="C141" s="191" t="s">
        <v>183</v>
      </c>
      <c r="D141" s="203" t="s">
        <v>182</v>
      </c>
      <c r="E141" s="203"/>
      <c r="F141" s="203"/>
      <c r="G141" s="203"/>
      <c r="H141" s="192" t="s">
        <v>19</v>
      </c>
      <c r="I141" s="20">
        <f t="shared" si="19"/>
        <v>233.1</v>
      </c>
      <c r="J141" s="272">
        <f aca="true" t="shared" si="22" ref="J141:J146">L141*M141</f>
        <v>157.83882</v>
      </c>
      <c r="K141" s="20">
        <f t="shared" si="21"/>
        <v>36792.228942</v>
      </c>
      <c r="L141" s="20">
        <v>123.1</v>
      </c>
      <c r="M141" s="53">
        <v>1.2822</v>
      </c>
      <c r="O141" s="11">
        <v>11.1</v>
      </c>
      <c r="P141" s="6">
        <v>21</v>
      </c>
    </row>
    <row r="142" spans="1:16" s="6" customFormat="1" ht="26.25" customHeight="1">
      <c r="A142" s="44" t="s">
        <v>354</v>
      </c>
      <c r="B142" s="44" t="s">
        <v>33</v>
      </c>
      <c r="C142" s="191" t="s">
        <v>69</v>
      </c>
      <c r="D142" s="203" t="s">
        <v>60</v>
      </c>
      <c r="E142" s="203"/>
      <c r="F142" s="203"/>
      <c r="G142" s="203"/>
      <c r="H142" s="192" t="s">
        <v>20</v>
      </c>
      <c r="I142" s="20">
        <f t="shared" si="19"/>
        <v>11.150999999999998</v>
      </c>
      <c r="J142" s="272">
        <f t="shared" si="22"/>
        <v>946.994454</v>
      </c>
      <c r="K142" s="20">
        <f t="shared" si="21"/>
        <v>10559.935156553998</v>
      </c>
      <c r="L142" s="20">
        <v>738.57</v>
      </c>
      <c r="M142" s="53">
        <v>1.2822</v>
      </c>
      <c r="O142" s="11">
        <v>0.5309999999999999</v>
      </c>
      <c r="P142" s="6">
        <v>21</v>
      </c>
    </row>
    <row r="143" spans="1:16" s="6" customFormat="1" ht="26.25" customHeight="1">
      <c r="A143" s="44" t="s">
        <v>465</v>
      </c>
      <c r="B143" s="44" t="s">
        <v>33</v>
      </c>
      <c r="C143" s="191" t="s">
        <v>70</v>
      </c>
      <c r="D143" s="203" t="s">
        <v>66</v>
      </c>
      <c r="E143" s="203"/>
      <c r="F143" s="203"/>
      <c r="G143" s="203"/>
      <c r="H143" s="192" t="s">
        <v>68</v>
      </c>
      <c r="I143" s="20">
        <f t="shared" si="19"/>
        <v>959.6327999999999</v>
      </c>
      <c r="J143" s="272">
        <f t="shared" si="22"/>
        <v>15.12996</v>
      </c>
      <c r="K143" s="20">
        <f t="shared" si="21"/>
        <v>14519.205878687999</v>
      </c>
      <c r="L143" s="20">
        <v>11.8</v>
      </c>
      <c r="M143" s="53">
        <v>1.2822</v>
      </c>
      <c r="O143" s="11">
        <v>45.696799999999996</v>
      </c>
      <c r="P143" s="6">
        <v>21</v>
      </c>
    </row>
    <row r="144" spans="1:16" s="6" customFormat="1" ht="27" customHeight="1">
      <c r="A144" s="44" t="s">
        <v>466</v>
      </c>
      <c r="B144" s="44" t="s">
        <v>33</v>
      </c>
      <c r="C144" s="191" t="s">
        <v>71</v>
      </c>
      <c r="D144" s="203" t="s">
        <v>422</v>
      </c>
      <c r="E144" s="203"/>
      <c r="F144" s="203"/>
      <c r="G144" s="203"/>
      <c r="H144" s="192" t="s">
        <v>19</v>
      </c>
      <c r="I144" s="20">
        <f t="shared" si="19"/>
        <v>57.33000000000001</v>
      </c>
      <c r="J144" s="272">
        <f t="shared" si="22"/>
        <v>149.709672</v>
      </c>
      <c r="K144" s="20">
        <f t="shared" si="21"/>
        <v>8582.855495760003</v>
      </c>
      <c r="L144" s="20">
        <v>116.76</v>
      </c>
      <c r="M144" s="53">
        <v>1.2822</v>
      </c>
      <c r="O144" s="11">
        <v>2.7300000000000004</v>
      </c>
      <c r="P144" s="6">
        <v>21</v>
      </c>
    </row>
    <row r="145" spans="1:16" s="6" customFormat="1" ht="39" customHeight="1">
      <c r="A145" s="44" t="s">
        <v>467</v>
      </c>
      <c r="B145" s="44" t="s">
        <v>33</v>
      </c>
      <c r="C145" s="191" t="s">
        <v>238</v>
      </c>
      <c r="D145" s="203" t="s">
        <v>239</v>
      </c>
      <c r="E145" s="203"/>
      <c r="F145" s="203"/>
      <c r="G145" s="203"/>
      <c r="H145" s="192" t="s">
        <v>19</v>
      </c>
      <c r="I145" s="20">
        <f t="shared" si="19"/>
        <v>181.608</v>
      </c>
      <c r="J145" s="272">
        <f t="shared" si="22"/>
        <v>101.819502</v>
      </c>
      <c r="K145" s="20">
        <f t="shared" si="21"/>
        <v>18491.236119216</v>
      </c>
      <c r="L145" s="20">
        <v>79.41</v>
      </c>
      <c r="M145" s="53">
        <v>1.2822</v>
      </c>
      <c r="O145" s="11">
        <v>8.648</v>
      </c>
      <c r="P145" s="6">
        <v>21</v>
      </c>
    </row>
    <row r="146" spans="1:16" s="6" customFormat="1" ht="39" customHeight="1">
      <c r="A146" s="44" t="s">
        <v>468</v>
      </c>
      <c r="B146" s="44" t="s">
        <v>33</v>
      </c>
      <c r="C146" s="191" t="s">
        <v>240</v>
      </c>
      <c r="D146" s="203" t="s">
        <v>241</v>
      </c>
      <c r="E146" s="203"/>
      <c r="F146" s="203"/>
      <c r="G146" s="203"/>
      <c r="H146" s="192" t="s">
        <v>19</v>
      </c>
      <c r="I146" s="20">
        <f t="shared" si="19"/>
        <v>2339.2320000000004</v>
      </c>
      <c r="J146" s="272">
        <f t="shared" si="22"/>
        <v>75.560046</v>
      </c>
      <c r="K146" s="20">
        <f>I146*J146</f>
        <v>176752.47752467202</v>
      </c>
      <c r="L146" s="20">
        <v>58.93</v>
      </c>
      <c r="M146" s="53">
        <v>1.2822</v>
      </c>
      <c r="O146" s="11">
        <v>111.39200000000002</v>
      </c>
      <c r="P146" s="6">
        <v>21</v>
      </c>
    </row>
    <row r="147" spans="1:16" s="6" customFormat="1" ht="12.75" customHeight="1">
      <c r="A147" s="48" t="s">
        <v>355</v>
      </c>
      <c r="B147" s="47"/>
      <c r="C147" s="47"/>
      <c r="D147" s="204" t="s">
        <v>244</v>
      </c>
      <c r="E147" s="204"/>
      <c r="F147" s="204"/>
      <c r="G147" s="204"/>
      <c r="H147" s="47"/>
      <c r="I147" s="19">
        <f t="shared" si="19"/>
        <v>0</v>
      </c>
      <c r="J147" s="271"/>
      <c r="K147" s="45">
        <f>SUM(K148:K149)</f>
        <v>461480.116849983</v>
      </c>
      <c r="L147" s="89"/>
      <c r="M147" s="53">
        <v>1.2822</v>
      </c>
      <c r="O147" s="10"/>
      <c r="P147" s="6">
        <v>21</v>
      </c>
    </row>
    <row r="148" spans="1:16" s="6" customFormat="1" ht="39" customHeight="1">
      <c r="A148" s="44" t="s">
        <v>356</v>
      </c>
      <c r="B148" s="44" t="s">
        <v>33</v>
      </c>
      <c r="C148" s="191" t="s">
        <v>200</v>
      </c>
      <c r="D148" s="203" t="s">
        <v>201</v>
      </c>
      <c r="E148" s="203"/>
      <c r="F148" s="203"/>
      <c r="G148" s="203"/>
      <c r="H148" s="192" t="s">
        <v>19</v>
      </c>
      <c r="I148" s="20">
        <f t="shared" si="19"/>
        <v>1050.3800999999999</v>
      </c>
      <c r="J148" s="272">
        <f>L148*M148</f>
        <v>278.33997600000004</v>
      </c>
      <c r="K148" s="20">
        <f>I148*J148</f>
        <v>292362.7718248776</v>
      </c>
      <c r="L148" s="20">
        <v>217.08</v>
      </c>
      <c r="M148" s="53">
        <v>1.2822</v>
      </c>
      <c r="O148" s="20">
        <v>50.0181</v>
      </c>
      <c r="P148" s="6">
        <v>21</v>
      </c>
    </row>
    <row r="149" spans="1:16" s="6" customFormat="1" ht="25.5" customHeight="1">
      <c r="A149" s="44" t="s">
        <v>357</v>
      </c>
      <c r="B149" s="44" t="s">
        <v>33</v>
      </c>
      <c r="C149" s="191" t="s">
        <v>203</v>
      </c>
      <c r="D149" s="203" t="s">
        <v>202</v>
      </c>
      <c r="E149" s="203"/>
      <c r="F149" s="203"/>
      <c r="G149" s="203"/>
      <c r="H149" s="192" t="s">
        <v>19</v>
      </c>
      <c r="I149" s="20">
        <f t="shared" si="19"/>
        <v>1050.3800999999999</v>
      </c>
      <c r="J149" s="272">
        <f>L149*M149</f>
        <v>161.005854</v>
      </c>
      <c r="K149" s="20">
        <f>I149*J149</f>
        <v>169117.34502510537</v>
      </c>
      <c r="L149" s="20">
        <v>125.57</v>
      </c>
      <c r="M149" s="53">
        <v>1.2822</v>
      </c>
      <c r="O149" s="20">
        <v>50.0181</v>
      </c>
      <c r="P149" s="6">
        <v>21</v>
      </c>
    </row>
    <row r="150" spans="1:16" s="6" customFormat="1" ht="12.75" customHeight="1">
      <c r="A150" s="48" t="s">
        <v>358</v>
      </c>
      <c r="B150" s="47"/>
      <c r="C150" s="47"/>
      <c r="D150" s="204" t="s">
        <v>48</v>
      </c>
      <c r="E150" s="204"/>
      <c r="F150" s="204"/>
      <c r="G150" s="204"/>
      <c r="H150" s="47"/>
      <c r="I150" s="19">
        <f t="shared" si="19"/>
        <v>0</v>
      </c>
      <c r="J150" s="271"/>
      <c r="K150" s="45">
        <f>SUM(K151:K155)</f>
        <v>287082.20074968005</v>
      </c>
      <c r="L150" s="89"/>
      <c r="M150" s="53">
        <v>1.2822</v>
      </c>
      <c r="O150" s="10"/>
      <c r="P150" s="6">
        <v>21</v>
      </c>
    </row>
    <row r="151" spans="1:16" s="6" customFormat="1" ht="26.25" customHeight="1">
      <c r="A151" s="44" t="s">
        <v>359</v>
      </c>
      <c r="B151" s="44" t="s">
        <v>33</v>
      </c>
      <c r="C151" s="191" t="s">
        <v>73</v>
      </c>
      <c r="D151" s="203" t="s">
        <v>72</v>
      </c>
      <c r="E151" s="203"/>
      <c r="F151" s="203"/>
      <c r="G151" s="203"/>
      <c r="H151" s="192" t="s">
        <v>17</v>
      </c>
      <c r="I151" s="20">
        <f t="shared" si="19"/>
        <v>105</v>
      </c>
      <c r="J151" s="272">
        <f>L151*M151</f>
        <v>493.96755</v>
      </c>
      <c r="K151" s="20">
        <f>I151*J151</f>
        <v>51866.59275</v>
      </c>
      <c r="L151" s="20">
        <v>385.25</v>
      </c>
      <c r="M151" s="53">
        <v>1.2822</v>
      </c>
      <c r="O151" s="11">
        <v>5</v>
      </c>
      <c r="P151" s="6">
        <v>21</v>
      </c>
    </row>
    <row r="152" spans="1:16" s="6" customFormat="1" ht="39.75" customHeight="1">
      <c r="A152" s="44" t="s">
        <v>360</v>
      </c>
      <c r="B152" s="190" t="s">
        <v>33</v>
      </c>
      <c r="C152" s="191" t="s">
        <v>199</v>
      </c>
      <c r="D152" s="203" t="s">
        <v>198</v>
      </c>
      <c r="E152" s="203"/>
      <c r="F152" s="203"/>
      <c r="G152" s="203"/>
      <c r="H152" s="192" t="s">
        <v>17</v>
      </c>
      <c r="I152" s="20">
        <f t="shared" si="19"/>
        <v>105</v>
      </c>
      <c r="J152" s="272">
        <f>L152*M152</f>
        <v>1250.298864</v>
      </c>
      <c r="K152" s="20">
        <f>I152*J152</f>
        <v>131281.38072000002</v>
      </c>
      <c r="L152" s="20">
        <v>975.12</v>
      </c>
      <c r="M152" s="53">
        <v>1.2822</v>
      </c>
      <c r="O152" s="11">
        <v>5</v>
      </c>
      <c r="P152" s="6">
        <v>21</v>
      </c>
    </row>
    <row r="153" spans="1:16" s="6" customFormat="1" ht="26.25" customHeight="1">
      <c r="A153" s="44" t="s">
        <v>361</v>
      </c>
      <c r="B153" s="44" t="s">
        <v>33</v>
      </c>
      <c r="C153" s="191" t="s">
        <v>77</v>
      </c>
      <c r="D153" s="203" t="s">
        <v>74</v>
      </c>
      <c r="E153" s="203"/>
      <c r="F153" s="203"/>
      <c r="G153" s="203"/>
      <c r="H153" s="192" t="s">
        <v>19</v>
      </c>
      <c r="I153" s="20">
        <f t="shared" si="19"/>
        <v>89.04</v>
      </c>
      <c r="J153" s="272">
        <f>L153*M153</f>
        <v>662.435808</v>
      </c>
      <c r="K153" s="20">
        <f>I153*J153</f>
        <v>58983.284344319996</v>
      </c>
      <c r="L153" s="20">
        <v>516.64</v>
      </c>
      <c r="M153" s="53">
        <v>1.2822</v>
      </c>
      <c r="O153" s="11">
        <v>4.24</v>
      </c>
      <c r="P153" s="6">
        <v>21</v>
      </c>
    </row>
    <row r="154" spans="1:16" s="6" customFormat="1" ht="26.25" customHeight="1">
      <c r="A154" s="44" t="s">
        <v>362</v>
      </c>
      <c r="B154" s="44" t="s">
        <v>33</v>
      </c>
      <c r="C154" s="191" t="s">
        <v>78</v>
      </c>
      <c r="D154" s="203" t="s">
        <v>75</v>
      </c>
      <c r="E154" s="203"/>
      <c r="F154" s="203"/>
      <c r="G154" s="203"/>
      <c r="H154" s="192" t="s">
        <v>19</v>
      </c>
      <c r="I154" s="20">
        <f t="shared" si="19"/>
        <v>7.56</v>
      </c>
      <c r="J154" s="272">
        <f>L154*M154</f>
        <v>773.0768459999999</v>
      </c>
      <c r="K154" s="20">
        <f>I154*J154</f>
        <v>5844.460955759999</v>
      </c>
      <c r="L154" s="20">
        <v>602.93</v>
      </c>
      <c r="M154" s="53">
        <v>1.2822</v>
      </c>
      <c r="O154" s="11">
        <v>0.36</v>
      </c>
      <c r="P154" s="6">
        <v>21</v>
      </c>
    </row>
    <row r="155" spans="1:16" s="6" customFormat="1" ht="12.75">
      <c r="A155" s="44" t="s">
        <v>469</v>
      </c>
      <c r="B155" s="44" t="s">
        <v>33</v>
      </c>
      <c r="C155" s="191" t="s">
        <v>37</v>
      </c>
      <c r="D155" s="203" t="s">
        <v>76</v>
      </c>
      <c r="E155" s="203"/>
      <c r="F155" s="203"/>
      <c r="G155" s="203"/>
      <c r="H155" s="192" t="s">
        <v>19</v>
      </c>
      <c r="I155" s="20">
        <f t="shared" si="19"/>
        <v>96.60000000000001</v>
      </c>
      <c r="J155" s="272">
        <f>L155*M155</f>
        <v>404.82900600000005</v>
      </c>
      <c r="K155" s="20">
        <f>I155*J155</f>
        <v>39106.48197960001</v>
      </c>
      <c r="L155" s="20">
        <v>315.73</v>
      </c>
      <c r="M155" s="53">
        <v>1.2822</v>
      </c>
      <c r="O155" s="11">
        <v>4.6000000000000005</v>
      </c>
      <c r="P155" s="6">
        <v>21</v>
      </c>
    </row>
    <row r="156" spans="1:16" s="6" customFormat="1" ht="12.75" customHeight="1">
      <c r="A156" s="48" t="s">
        <v>363</v>
      </c>
      <c r="B156" s="47"/>
      <c r="C156" s="47"/>
      <c r="D156" s="204" t="s">
        <v>49</v>
      </c>
      <c r="E156" s="204"/>
      <c r="F156" s="204"/>
      <c r="G156" s="204"/>
      <c r="H156" s="47"/>
      <c r="I156" s="19">
        <f t="shared" si="19"/>
        <v>0</v>
      </c>
      <c r="J156" s="271"/>
      <c r="K156" s="45">
        <f>SUM(K157:K160)</f>
        <v>372500.647063272</v>
      </c>
      <c r="L156" s="89"/>
      <c r="M156" s="53">
        <v>1.2822</v>
      </c>
      <c r="O156" s="10"/>
      <c r="P156" s="6">
        <v>21</v>
      </c>
    </row>
    <row r="157" spans="1:16" s="6" customFormat="1" ht="24.75" customHeight="1">
      <c r="A157" s="44" t="s">
        <v>364</v>
      </c>
      <c r="B157" s="44" t="s">
        <v>33</v>
      </c>
      <c r="C157" s="191" t="s">
        <v>80</v>
      </c>
      <c r="D157" s="203" t="s">
        <v>79</v>
      </c>
      <c r="E157" s="203"/>
      <c r="F157" s="203"/>
      <c r="G157" s="203"/>
      <c r="H157" s="192" t="s">
        <v>19</v>
      </c>
      <c r="I157" s="20">
        <f t="shared" si="19"/>
        <v>4385.64</v>
      </c>
      <c r="J157" s="272">
        <f>L157*M157</f>
        <v>8.193258</v>
      </c>
      <c r="K157" s="20">
        <f>I157*J157</f>
        <v>35932.68001512</v>
      </c>
      <c r="L157" s="20">
        <v>6.39</v>
      </c>
      <c r="M157" s="53">
        <v>1.2822</v>
      </c>
      <c r="O157" s="11">
        <v>208.84</v>
      </c>
      <c r="P157" s="6">
        <v>21</v>
      </c>
    </row>
    <row r="158" spans="1:16" s="6" customFormat="1" ht="27.75" customHeight="1">
      <c r="A158" s="44" t="s">
        <v>365</v>
      </c>
      <c r="B158" s="44" t="s">
        <v>33</v>
      </c>
      <c r="C158" s="191" t="s">
        <v>87</v>
      </c>
      <c r="D158" s="203" t="s">
        <v>86</v>
      </c>
      <c r="E158" s="203"/>
      <c r="F158" s="203"/>
      <c r="G158" s="203"/>
      <c r="H158" s="192" t="s">
        <v>19</v>
      </c>
      <c r="I158" s="20">
        <f t="shared" si="19"/>
        <v>4056.9480000000003</v>
      </c>
      <c r="J158" s="272">
        <f>L158*M158</f>
        <v>68.48230199999999</v>
      </c>
      <c r="K158" s="20">
        <f>I158*J158</f>
        <v>277829.138134296</v>
      </c>
      <c r="L158" s="20">
        <v>53.41</v>
      </c>
      <c r="M158" s="53">
        <v>1.2822</v>
      </c>
      <c r="O158" s="11">
        <v>193.18800000000002</v>
      </c>
      <c r="P158" s="6">
        <v>21</v>
      </c>
    </row>
    <row r="159" spans="1:16" s="6" customFormat="1" ht="26.25" customHeight="1">
      <c r="A159" s="44" t="s">
        <v>366</v>
      </c>
      <c r="B159" s="44" t="s">
        <v>33</v>
      </c>
      <c r="C159" s="191" t="s">
        <v>82</v>
      </c>
      <c r="D159" s="203" t="s">
        <v>81</v>
      </c>
      <c r="E159" s="203"/>
      <c r="F159" s="203"/>
      <c r="G159" s="203"/>
      <c r="H159" s="192" t="s">
        <v>19</v>
      </c>
      <c r="I159" s="20">
        <f t="shared" si="19"/>
        <v>336.252</v>
      </c>
      <c r="J159" s="272">
        <f>L159*M159</f>
        <v>40.043106</v>
      </c>
      <c r="K159" s="20">
        <f>I159*J159</f>
        <v>13464.574478712</v>
      </c>
      <c r="L159" s="20">
        <v>31.23</v>
      </c>
      <c r="M159" s="53">
        <v>1.2822</v>
      </c>
      <c r="O159" s="11">
        <v>16.012</v>
      </c>
      <c r="P159" s="6">
        <v>21</v>
      </c>
    </row>
    <row r="160" spans="1:16" s="6" customFormat="1" ht="41.25" customHeight="1">
      <c r="A160" s="44" t="s">
        <v>470</v>
      </c>
      <c r="B160" s="44" t="s">
        <v>33</v>
      </c>
      <c r="C160" s="191" t="s">
        <v>117</v>
      </c>
      <c r="D160" s="203" t="s">
        <v>116</v>
      </c>
      <c r="E160" s="203"/>
      <c r="F160" s="203"/>
      <c r="G160" s="203"/>
      <c r="H160" s="192" t="s">
        <v>19</v>
      </c>
      <c r="I160" s="20">
        <f t="shared" si="19"/>
        <v>336.252</v>
      </c>
      <c r="J160" s="272">
        <f>L160*M160</f>
        <v>134.643822</v>
      </c>
      <c r="K160" s="20">
        <f>I160*J160</f>
        <v>45274.254435144</v>
      </c>
      <c r="L160" s="20">
        <v>105.01</v>
      </c>
      <c r="M160" s="53">
        <v>1.2822</v>
      </c>
      <c r="O160" s="11">
        <v>16.012</v>
      </c>
      <c r="P160" s="6">
        <v>21</v>
      </c>
    </row>
    <row r="161" spans="1:16" s="6" customFormat="1" ht="12.75" customHeight="1">
      <c r="A161" s="48" t="s">
        <v>367</v>
      </c>
      <c r="B161" s="47"/>
      <c r="C161" s="47"/>
      <c r="D161" s="204" t="s">
        <v>83</v>
      </c>
      <c r="E161" s="204"/>
      <c r="F161" s="204"/>
      <c r="G161" s="204"/>
      <c r="H161" s="47"/>
      <c r="I161" s="19">
        <f t="shared" si="19"/>
        <v>0</v>
      </c>
      <c r="J161" s="271"/>
      <c r="K161" s="45">
        <f>SUM(K162:K164)</f>
        <v>79389.809611308</v>
      </c>
      <c r="L161" s="89"/>
      <c r="M161" s="53">
        <v>1.2822</v>
      </c>
      <c r="O161" s="10"/>
      <c r="P161" s="6">
        <v>21</v>
      </c>
    </row>
    <row r="162" spans="1:16" s="6" customFormat="1" ht="24.75" customHeight="1">
      <c r="A162" s="44" t="s">
        <v>368</v>
      </c>
      <c r="B162" s="44" t="s">
        <v>33</v>
      </c>
      <c r="C162" s="191" t="s">
        <v>90</v>
      </c>
      <c r="D162" s="203" t="s">
        <v>84</v>
      </c>
      <c r="E162" s="203"/>
      <c r="F162" s="203"/>
      <c r="G162" s="203"/>
      <c r="H162" s="192" t="s">
        <v>19</v>
      </c>
      <c r="I162" s="20">
        <f t="shared" si="19"/>
        <v>44.121</v>
      </c>
      <c r="J162" s="272">
        <f>L162*M162</f>
        <v>16.014678</v>
      </c>
      <c r="K162" s="20">
        <f aca="true" t="shared" si="23" ref="K162:K172">I162*J162</f>
        <v>706.5836080380001</v>
      </c>
      <c r="L162" s="20">
        <v>12.49</v>
      </c>
      <c r="M162" s="53">
        <v>1.2822</v>
      </c>
      <c r="O162" s="11">
        <v>2.101</v>
      </c>
      <c r="P162" s="6">
        <v>21</v>
      </c>
    </row>
    <row r="163" spans="1:16" s="6" customFormat="1" ht="24.75" customHeight="1">
      <c r="A163" s="44" t="s">
        <v>369</v>
      </c>
      <c r="B163" s="44" t="s">
        <v>33</v>
      </c>
      <c r="C163" s="191" t="s">
        <v>177</v>
      </c>
      <c r="D163" s="203" t="s">
        <v>85</v>
      </c>
      <c r="E163" s="203"/>
      <c r="F163" s="203"/>
      <c r="G163" s="203"/>
      <c r="H163" s="192" t="s">
        <v>19</v>
      </c>
      <c r="I163" s="20">
        <f t="shared" si="19"/>
        <v>44.121</v>
      </c>
      <c r="J163" s="272">
        <f>L163*M163</f>
        <v>77.25255</v>
      </c>
      <c r="K163" s="20">
        <f t="shared" si="23"/>
        <v>3408.45975855</v>
      </c>
      <c r="L163" s="20">
        <v>60.25</v>
      </c>
      <c r="M163" s="53">
        <v>1.2822</v>
      </c>
      <c r="O163" s="11">
        <v>2.101</v>
      </c>
      <c r="P163" s="6">
        <v>21</v>
      </c>
    </row>
    <row r="164" spans="1:16" s="6" customFormat="1" ht="12.75">
      <c r="A164" s="44" t="s">
        <v>370</v>
      </c>
      <c r="B164" s="44" t="s">
        <v>33</v>
      </c>
      <c r="C164" s="191" t="s">
        <v>176</v>
      </c>
      <c r="D164" s="203" t="s">
        <v>175</v>
      </c>
      <c r="E164" s="203"/>
      <c r="F164" s="203"/>
      <c r="G164" s="203"/>
      <c r="H164" s="192" t="s">
        <v>19</v>
      </c>
      <c r="I164" s="20">
        <f t="shared" si="19"/>
        <v>657.7872</v>
      </c>
      <c r="J164" s="272">
        <f>L164*M164</f>
        <v>114.43635</v>
      </c>
      <c r="K164" s="20">
        <f>I164*J164</f>
        <v>75274.76624472</v>
      </c>
      <c r="L164" s="20">
        <v>89.25</v>
      </c>
      <c r="M164" s="53">
        <v>1.2822</v>
      </c>
      <c r="O164" s="11">
        <v>31.3232</v>
      </c>
      <c r="P164" s="6">
        <v>21</v>
      </c>
    </row>
    <row r="165" spans="1:16" s="6" customFormat="1" ht="12.75" customHeight="1">
      <c r="A165" s="48" t="s">
        <v>371</v>
      </c>
      <c r="B165" s="47"/>
      <c r="C165" s="47"/>
      <c r="D165" s="204" t="s">
        <v>50</v>
      </c>
      <c r="E165" s="204"/>
      <c r="F165" s="204"/>
      <c r="G165" s="204"/>
      <c r="H165" s="47"/>
      <c r="I165" s="19">
        <f t="shared" si="19"/>
        <v>0</v>
      </c>
      <c r="J165" s="271"/>
      <c r="K165" s="45">
        <f>SUM(K166:K172)</f>
        <v>234881.12718902156</v>
      </c>
      <c r="L165" s="89"/>
      <c r="M165" s="53">
        <v>1.2822</v>
      </c>
      <c r="O165" s="10"/>
      <c r="P165" s="6">
        <v>21</v>
      </c>
    </row>
    <row r="166" spans="1:16" s="6" customFormat="1" ht="12.75">
      <c r="A166" s="44" t="s">
        <v>372</v>
      </c>
      <c r="B166" s="44" t="s">
        <v>33</v>
      </c>
      <c r="C166" s="191" t="s">
        <v>89</v>
      </c>
      <c r="D166" s="203" t="s">
        <v>88</v>
      </c>
      <c r="E166" s="203"/>
      <c r="F166" s="203"/>
      <c r="G166" s="203"/>
      <c r="H166" s="192" t="s">
        <v>19</v>
      </c>
      <c r="I166" s="20">
        <f t="shared" si="19"/>
        <v>701.9082</v>
      </c>
      <c r="J166" s="272">
        <f aca="true" t="shared" si="24" ref="J166:J172">L166*M166</f>
        <v>68.520768</v>
      </c>
      <c r="K166" s="20">
        <f t="shared" si="23"/>
        <v>48095.2889294976</v>
      </c>
      <c r="L166" s="20">
        <v>53.44</v>
      </c>
      <c r="M166" s="53">
        <v>1.2822</v>
      </c>
      <c r="O166" s="11">
        <v>33.4242</v>
      </c>
      <c r="P166" s="6">
        <v>21</v>
      </c>
    </row>
    <row r="167" spans="1:16" s="6" customFormat="1" ht="27.75" customHeight="1">
      <c r="A167" s="44" t="s">
        <v>373</v>
      </c>
      <c r="B167" s="44" t="s">
        <v>33</v>
      </c>
      <c r="C167" s="191" t="s">
        <v>92</v>
      </c>
      <c r="D167" s="203" t="s">
        <v>91</v>
      </c>
      <c r="E167" s="203"/>
      <c r="F167" s="203"/>
      <c r="G167" s="203"/>
      <c r="H167" s="192" t="s">
        <v>19</v>
      </c>
      <c r="I167" s="20">
        <f t="shared" si="19"/>
        <v>701.9082</v>
      </c>
      <c r="J167" s="272">
        <f t="shared" si="24"/>
        <v>28.811034</v>
      </c>
      <c r="K167" s="20">
        <f t="shared" si="23"/>
        <v>20222.701015078797</v>
      </c>
      <c r="L167" s="20">
        <v>22.47</v>
      </c>
      <c r="M167" s="53">
        <v>1.2822</v>
      </c>
      <c r="O167" s="11">
        <v>33.4242</v>
      </c>
      <c r="P167" s="6">
        <v>21</v>
      </c>
    </row>
    <row r="168" spans="1:16" s="6" customFormat="1" ht="39.75" customHeight="1">
      <c r="A168" s="44" t="s">
        <v>374</v>
      </c>
      <c r="B168" s="44" t="s">
        <v>33</v>
      </c>
      <c r="C168" s="191" t="s">
        <v>231</v>
      </c>
      <c r="D168" s="203" t="s">
        <v>232</v>
      </c>
      <c r="E168" s="203"/>
      <c r="F168" s="203"/>
      <c r="G168" s="203"/>
      <c r="H168" s="192" t="s">
        <v>19</v>
      </c>
      <c r="I168" s="20">
        <f t="shared" si="19"/>
        <v>701.9082</v>
      </c>
      <c r="J168" s="272">
        <f t="shared" si="24"/>
        <v>100.691166</v>
      </c>
      <c r="K168" s="20">
        <f t="shared" si="23"/>
        <v>70675.9550829612</v>
      </c>
      <c r="L168" s="20">
        <v>78.53</v>
      </c>
      <c r="M168" s="53">
        <v>1.2822</v>
      </c>
      <c r="O168" s="11">
        <v>33.4242</v>
      </c>
      <c r="P168" s="6">
        <v>21</v>
      </c>
    </row>
    <row r="169" spans="1:16" s="6" customFormat="1" ht="12.75">
      <c r="A169" s="44" t="s">
        <v>375</v>
      </c>
      <c r="B169" s="44" t="s">
        <v>33</v>
      </c>
      <c r="C169" s="191" t="s">
        <v>178</v>
      </c>
      <c r="D169" s="203" t="s">
        <v>179</v>
      </c>
      <c r="E169" s="203"/>
      <c r="F169" s="203"/>
      <c r="G169" s="203"/>
      <c r="H169" s="192" t="s">
        <v>15</v>
      </c>
      <c r="I169" s="20">
        <f t="shared" si="19"/>
        <v>84</v>
      </c>
      <c r="J169" s="272">
        <f t="shared" si="24"/>
        <v>74.957412</v>
      </c>
      <c r="K169" s="20">
        <f t="shared" si="23"/>
        <v>6296.422608000001</v>
      </c>
      <c r="L169" s="20">
        <v>58.46</v>
      </c>
      <c r="M169" s="53">
        <v>1.2822</v>
      </c>
      <c r="O169" s="11">
        <v>4</v>
      </c>
      <c r="P169" s="6">
        <v>21</v>
      </c>
    </row>
    <row r="170" spans="1:16" s="6" customFormat="1" ht="27.75" customHeight="1">
      <c r="A170" s="44" t="s">
        <v>376</v>
      </c>
      <c r="B170" s="44" t="s">
        <v>33</v>
      </c>
      <c r="C170" s="191" t="s">
        <v>94</v>
      </c>
      <c r="D170" s="203" t="s">
        <v>93</v>
      </c>
      <c r="E170" s="203"/>
      <c r="F170" s="203"/>
      <c r="G170" s="203"/>
      <c r="H170" s="192" t="s">
        <v>15</v>
      </c>
      <c r="I170" s="20">
        <f t="shared" si="19"/>
        <v>898.17</v>
      </c>
      <c r="J170" s="272">
        <f t="shared" si="24"/>
        <v>18.835518</v>
      </c>
      <c r="K170" s="20">
        <f t="shared" si="23"/>
        <v>16917.49720206</v>
      </c>
      <c r="L170" s="20">
        <v>14.69</v>
      </c>
      <c r="M170" s="53">
        <v>1.2822</v>
      </c>
      <c r="O170" s="11">
        <v>42.769999999999996</v>
      </c>
      <c r="P170" s="6">
        <v>21</v>
      </c>
    </row>
    <row r="171" spans="1:16" s="6" customFormat="1" ht="12.75">
      <c r="A171" s="44" t="s">
        <v>377</v>
      </c>
      <c r="B171" s="44" t="s">
        <v>33</v>
      </c>
      <c r="C171" s="191" t="s">
        <v>96</v>
      </c>
      <c r="D171" s="203" t="s">
        <v>95</v>
      </c>
      <c r="E171" s="203"/>
      <c r="F171" s="203"/>
      <c r="G171" s="203"/>
      <c r="H171" s="192" t="s">
        <v>15</v>
      </c>
      <c r="I171" s="20">
        <f t="shared" si="19"/>
        <v>92.39999999999999</v>
      </c>
      <c r="J171" s="272">
        <f t="shared" si="24"/>
        <v>99.088416</v>
      </c>
      <c r="K171" s="20">
        <f t="shared" si="23"/>
        <v>9155.7696384</v>
      </c>
      <c r="L171" s="20">
        <v>77.28</v>
      </c>
      <c r="M171" s="53">
        <v>1.2822</v>
      </c>
      <c r="O171" s="11">
        <v>4.3999999999999995</v>
      </c>
      <c r="P171" s="6">
        <v>21</v>
      </c>
    </row>
    <row r="172" spans="1:16" s="6" customFormat="1" ht="27.75" customHeight="1">
      <c r="A172" s="44" t="s">
        <v>378</v>
      </c>
      <c r="B172" s="44" t="s">
        <v>33</v>
      </c>
      <c r="C172" s="191" t="s">
        <v>44</v>
      </c>
      <c r="D172" s="203" t="s">
        <v>45</v>
      </c>
      <c r="E172" s="203"/>
      <c r="F172" s="203"/>
      <c r="G172" s="203"/>
      <c r="H172" s="192" t="s">
        <v>19</v>
      </c>
      <c r="I172" s="20">
        <f t="shared" si="19"/>
        <v>337.17599999999993</v>
      </c>
      <c r="J172" s="272">
        <f t="shared" si="24"/>
        <v>188.380824</v>
      </c>
      <c r="K172" s="20">
        <f t="shared" si="23"/>
        <v>63517.49271302398</v>
      </c>
      <c r="L172" s="20">
        <v>146.92</v>
      </c>
      <c r="M172" s="53">
        <v>1.2822</v>
      </c>
      <c r="O172" s="11">
        <v>16.055999999999997</v>
      </c>
      <c r="P172" s="6">
        <v>21</v>
      </c>
    </row>
    <row r="173" spans="1:16" s="6" customFormat="1" ht="12.75" customHeight="1">
      <c r="A173" s="48" t="s">
        <v>379</v>
      </c>
      <c r="B173" s="47"/>
      <c r="C173" s="47"/>
      <c r="D173" s="204" t="s">
        <v>51</v>
      </c>
      <c r="E173" s="204"/>
      <c r="F173" s="204"/>
      <c r="G173" s="204"/>
      <c r="H173" s="47"/>
      <c r="I173" s="19">
        <f t="shared" si="19"/>
        <v>0</v>
      </c>
      <c r="J173" s="271"/>
      <c r="K173" s="45">
        <f>SUM(K174:K181)</f>
        <v>59647.56446879999</v>
      </c>
      <c r="L173" s="89"/>
      <c r="M173" s="53">
        <v>1.2822</v>
      </c>
      <c r="O173" s="10"/>
      <c r="P173" s="6">
        <v>21</v>
      </c>
    </row>
    <row r="174" spans="1:16" s="6" customFormat="1" ht="24.75" customHeight="1">
      <c r="A174" s="44" t="s">
        <v>380</v>
      </c>
      <c r="B174" s="44" t="s">
        <v>33</v>
      </c>
      <c r="C174" s="191" t="s">
        <v>99</v>
      </c>
      <c r="D174" s="203" t="s">
        <v>97</v>
      </c>
      <c r="E174" s="203"/>
      <c r="F174" s="203"/>
      <c r="G174" s="203"/>
      <c r="H174" s="192" t="s">
        <v>17</v>
      </c>
      <c r="I174" s="20">
        <f t="shared" si="19"/>
        <v>21</v>
      </c>
      <c r="J174" s="272">
        <f aca="true" t="shared" si="25" ref="J174:J181">L174*M174</f>
        <v>288.20009400000004</v>
      </c>
      <c r="K174" s="20">
        <f aca="true" t="shared" si="26" ref="K174:K181">I174*J174</f>
        <v>6052.2019740000005</v>
      </c>
      <c r="L174" s="20">
        <v>224.77</v>
      </c>
      <c r="M174" s="53">
        <v>1.2822</v>
      </c>
      <c r="O174" s="11">
        <v>1</v>
      </c>
      <c r="P174" s="6">
        <v>21</v>
      </c>
    </row>
    <row r="175" spans="1:16" s="6" customFormat="1" ht="27.75" customHeight="1">
      <c r="A175" s="44" t="s">
        <v>381</v>
      </c>
      <c r="B175" s="44" t="s">
        <v>33</v>
      </c>
      <c r="C175" s="191" t="s">
        <v>100</v>
      </c>
      <c r="D175" s="203" t="s">
        <v>98</v>
      </c>
      <c r="E175" s="203"/>
      <c r="F175" s="203"/>
      <c r="G175" s="203"/>
      <c r="H175" s="192" t="s">
        <v>17</v>
      </c>
      <c r="I175" s="20">
        <f t="shared" si="19"/>
        <v>21</v>
      </c>
      <c r="J175" s="272">
        <f t="shared" si="25"/>
        <v>666.115722</v>
      </c>
      <c r="K175" s="20">
        <f t="shared" si="26"/>
        <v>13988.430162</v>
      </c>
      <c r="L175" s="20">
        <v>519.51</v>
      </c>
      <c r="M175" s="53">
        <v>1.2822</v>
      </c>
      <c r="O175" s="11">
        <v>1</v>
      </c>
      <c r="P175" s="6">
        <v>21</v>
      </c>
    </row>
    <row r="176" spans="1:16" s="6" customFormat="1" ht="12.75">
      <c r="A176" s="44" t="s">
        <v>382</v>
      </c>
      <c r="B176" s="44" t="s">
        <v>33</v>
      </c>
      <c r="C176" s="191" t="s">
        <v>225</v>
      </c>
      <c r="D176" s="203" t="s">
        <v>226</v>
      </c>
      <c r="E176" s="203"/>
      <c r="F176" s="203"/>
      <c r="G176" s="203"/>
      <c r="H176" s="192" t="s">
        <v>17</v>
      </c>
      <c r="I176" s="20">
        <f t="shared" si="19"/>
        <v>21</v>
      </c>
      <c r="J176" s="272">
        <f t="shared" si="25"/>
        <v>281.455722</v>
      </c>
      <c r="K176" s="20">
        <f t="shared" si="26"/>
        <v>5910.570162</v>
      </c>
      <c r="L176" s="20">
        <v>219.51</v>
      </c>
      <c r="M176" s="53">
        <v>1.2822</v>
      </c>
      <c r="O176" s="11">
        <v>1</v>
      </c>
      <c r="P176" s="6">
        <v>21</v>
      </c>
    </row>
    <row r="177" spans="1:16" s="6" customFormat="1" ht="25.5" customHeight="1">
      <c r="A177" s="44" t="s">
        <v>383</v>
      </c>
      <c r="B177" s="44" t="s">
        <v>33</v>
      </c>
      <c r="C177" s="191" t="s">
        <v>227</v>
      </c>
      <c r="D177" s="203" t="s">
        <v>228</v>
      </c>
      <c r="E177" s="203"/>
      <c r="F177" s="203"/>
      <c r="G177" s="203"/>
      <c r="H177" s="192" t="s">
        <v>17</v>
      </c>
      <c r="I177" s="20">
        <f t="shared" si="19"/>
        <v>21</v>
      </c>
      <c r="J177" s="272">
        <f t="shared" si="25"/>
        <v>235.86068999999998</v>
      </c>
      <c r="K177" s="20">
        <f t="shared" si="26"/>
        <v>4953.074489999999</v>
      </c>
      <c r="L177" s="20">
        <v>183.95</v>
      </c>
      <c r="M177" s="53">
        <v>1.2822</v>
      </c>
      <c r="O177" s="11">
        <v>1</v>
      </c>
      <c r="P177" s="6">
        <v>21</v>
      </c>
    </row>
    <row r="178" spans="1:16" s="6" customFormat="1" ht="12.75">
      <c r="A178" s="44" t="s">
        <v>384</v>
      </c>
      <c r="B178" s="44" t="s">
        <v>33</v>
      </c>
      <c r="C178" s="191" t="s">
        <v>229</v>
      </c>
      <c r="D178" s="203" t="s">
        <v>230</v>
      </c>
      <c r="E178" s="203"/>
      <c r="F178" s="203"/>
      <c r="G178" s="203"/>
      <c r="H178" s="192" t="s">
        <v>17</v>
      </c>
      <c r="I178" s="20">
        <f t="shared" si="19"/>
        <v>21</v>
      </c>
      <c r="J178" s="272">
        <f t="shared" si="25"/>
        <v>151.17138</v>
      </c>
      <c r="K178" s="20">
        <f>I178*J178</f>
        <v>3174.5989799999998</v>
      </c>
      <c r="L178" s="20">
        <v>117.9</v>
      </c>
      <c r="M178" s="53">
        <v>1.2822</v>
      </c>
      <c r="O178" s="11">
        <v>1</v>
      </c>
      <c r="P178" s="6">
        <v>21</v>
      </c>
    </row>
    <row r="179" spans="1:16" s="6" customFormat="1" ht="12.75">
      <c r="A179" s="44" t="s">
        <v>471</v>
      </c>
      <c r="B179" s="44" t="s">
        <v>33</v>
      </c>
      <c r="C179" s="191" t="s">
        <v>102</v>
      </c>
      <c r="D179" s="203" t="s">
        <v>101</v>
      </c>
      <c r="E179" s="203"/>
      <c r="F179" s="203"/>
      <c r="G179" s="203"/>
      <c r="H179" s="192" t="s">
        <v>19</v>
      </c>
      <c r="I179" s="20">
        <f t="shared" si="19"/>
        <v>12.6</v>
      </c>
      <c r="J179" s="272">
        <f t="shared" si="25"/>
        <v>542.998878</v>
      </c>
      <c r="K179" s="20">
        <f t="shared" si="26"/>
        <v>6841.785862799999</v>
      </c>
      <c r="L179" s="20">
        <v>423.49</v>
      </c>
      <c r="M179" s="53">
        <v>1.2822</v>
      </c>
      <c r="O179" s="11">
        <v>0.6</v>
      </c>
      <c r="P179" s="6">
        <v>21</v>
      </c>
    </row>
    <row r="180" spans="1:16" s="6" customFormat="1" ht="12.75">
      <c r="A180" s="44" t="s">
        <v>472</v>
      </c>
      <c r="B180" s="44" t="s">
        <v>33</v>
      </c>
      <c r="C180" s="191" t="s">
        <v>104</v>
      </c>
      <c r="D180" s="203" t="s">
        <v>103</v>
      </c>
      <c r="E180" s="203"/>
      <c r="F180" s="203"/>
      <c r="G180" s="203"/>
      <c r="H180" s="192" t="s">
        <v>17</v>
      </c>
      <c r="I180" s="20">
        <f t="shared" si="19"/>
        <v>21</v>
      </c>
      <c r="J180" s="272">
        <f t="shared" si="25"/>
        <v>271.480206</v>
      </c>
      <c r="K180" s="20">
        <f t="shared" si="26"/>
        <v>5701.084326</v>
      </c>
      <c r="L180" s="20">
        <v>211.73</v>
      </c>
      <c r="M180" s="53">
        <v>1.2822</v>
      </c>
      <c r="O180" s="11">
        <v>1</v>
      </c>
      <c r="P180" s="6">
        <v>21</v>
      </c>
    </row>
    <row r="181" spans="1:16" s="6" customFormat="1" ht="27.75" customHeight="1">
      <c r="A181" s="44" t="s">
        <v>473</v>
      </c>
      <c r="B181" s="44" t="s">
        <v>33</v>
      </c>
      <c r="C181" s="191" t="s">
        <v>106</v>
      </c>
      <c r="D181" s="203" t="s">
        <v>107</v>
      </c>
      <c r="E181" s="203"/>
      <c r="F181" s="203"/>
      <c r="G181" s="203"/>
      <c r="H181" s="192" t="s">
        <v>17</v>
      </c>
      <c r="I181" s="20">
        <f t="shared" si="19"/>
        <v>21</v>
      </c>
      <c r="J181" s="272">
        <f t="shared" si="25"/>
        <v>620.277072</v>
      </c>
      <c r="K181" s="20">
        <f t="shared" si="26"/>
        <v>13025.818512</v>
      </c>
      <c r="L181" s="20">
        <v>483.76</v>
      </c>
      <c r="M181" s="53">
        <v>1.2822</v>
      </c>
      <c r="O181" s="11">
        <v>1</v>
      </c>
      <c r="P181" s="6">
        <v>21</v>
      </c>
    </row>
    <row r="182" spans="1:16" s="6" customFormat="1" ht="12.75">
      <c r="A182" s="48" t="s">
        <v>385</v>
      </c>
      <c r="B182" s="47"/>
      <c r="C182" s="47"/>
      <c r="D182" s="204" t="s">
        <v>27</v>
      </c>
      <c r="E182" s="204"/>
      <c r="F182" s="204"/>
      <c r="G182" s="204"/>
      <c r="H182" s="47"/>
      <c r="I182" s="19">
        <f t="shared" si="19"/>
        <v>0</v>
      </c>
      <c r="J182" s="271"/>
      <c r="K182" s="45">
        <f>SUM(K183:K187)</f>
        <v>229248.542361888</v>
      </c>
      <c r="L182" s="89"/>
      <c r="M182" s="53">
        <v>1.2822</v>
      </c>
      <c r="O182" s="10"/>
      <c r="P182" s="6">
        <v>21</v>
      </c>
    </row>
    <row r="183" spans="1:16" s="6" customFormat="1" ht="25.5" customHeight="1">
      <c r="A183" s="44" t="s">
        <v>386</v>
      </c>
      <c r="B183" s="44" t="s">
        <v>33</v>
      </c>
      <c r="C183" s="191" t="s">
        <v>219</v>
      </c>
      <c r="D183" s="203" t="s">
        <v>220</v>
      </c>
      <c r="E183" s="203"/>
      <c r="F183" s="203"/>
      <c r="G183" s="203"/>
      <c r="H183" s="192" t="s">
        <v>19</v>
      </c>
      <c r="I183" s="20">
        <f t="shared" si="19"/>
        <v>2614.353</v>
      </c>
      <c r="J183" s="272">
        <f>L183*M183</f>
        <v>17.040437999999998</v>
      </c>
      <c r="K183" s="20">
        <f>I183*J183</f>
        <v>44549.720206613994</v>
      </c>
      <c r="L183" s="20">
        <v>13.29</v>
      </c>
      <c r="M183" s="53">
        <v>1.2822</v>
      </c>
      <c r="O183" s="11">
        <v>124.493</v>
      </c>
      <c r="P183" s="6">
        <v>21</v>
      </c>
    </row>
    <row r="184" spans="1:16" s="6" customFormat="1" ht="25.5" customHeight="1">
      <c r="A184" s="44" t="s">
        <v>387</v>
      </c>
      <c r="B184" s="44" t="s">
        <v>33</v>
      </c>
      <c r="C184" s="191" t="s">
        <v>109</v>
      </c>
      <c r="D184" s="203" t="s">
        <v>108</v>
      </c>
      <c r="E184" s="203"/>
      <c r="F184" s="203"/>
      <c r="G184" s="203"/>
      <c r="H184" s="192" t="s">
        <v>19</v>
      </c>
      <c r="I184" s="20">
        <f t="shared" si="19"/>
        <v>2614.353</v>
      </c>
      <c r="J184" s="272">
        <f>L184*M184</f>
        <v>30.96513</v>
      </c>
      <c r="K184" s="20">
        <f>I184*J184</f>
        <v>80953.78051088999</v>
      </c>
      <c r="L184" s="20">
        <v>24.15</v>
      </c>
      <c r="M184" s="53">
        <v>1.2822</v>
      </c>
      <c r="O184" s="11">
        <v>124.493</v>
      </c>
      <c r="P184" s="6">
        <v>21</v>
      </c>
    </row>
    <row r="185" spans="1:16" s="6" customFormat="1" ht="25.5" customHeight="1">
      <c r="A185" s="44" t="s">
        <v>388</v>
      </c>
      <c r="B185" s="44" t="s">
        <v>33</v>
      </c>
      <c r="C185" s="191" t="s">
        <v>221</v>
      </c>
      <c r="D185" s="203" t="s">
        <v>222</v>
      </c>
      <c r="E185" s="203"/>
      <c r="F185" s="203"/>
      <c r="G185" s="203"/>
      <c r="H185" s="192" t="s">
        <v>19</v>
      </c>
      <c r="I185" s="20">
        <f t="shared" si="19"/>
        <v>1593.3960000000002</v>
      </c>
      <c r="J185" s="272">
        <f>L185*M185</f>
        <v>22.720584</v>
      </c>
      <c r="K185" s="20">
        <f>I185*J185</f>
        <v>36202.887663264</v>
      </c>
      <c r="L185" s="20">
        <v>17.72</v>
      </c>
      <c r="M185" s="53">
        <v>1.2822</v>
      </c>
      <c r="O185" s="11">
        <v>75.876</v>
      </c>
      <c r="P185" s="6">
        <v>21</v>
      </c>
    </row>
    <row r="186" spans="1:16" s="6" customFormat="1" ht="27.75" customHeight="1">
      <c r="A186" s="44" t="s">
        <v>389</v>
      </c>
      <c r="B186" s="44" t="s">
        <v>33</v>
      </c>
      <c r="C186" s="191" t="s">
        <v>111</v>
      </c>
      <c r="D186" s="203" t="s">
        <v>110</v>
      </c>
      <c r="E186" s="203"/>
      <c r="F186" s="203"/>
      <c r="G186" s="203"/>
      <c r="H186" s="192" t="s">
        <v>19</v>
      </c>
      <c r="I186" s="20">
        <f t="shared" si="19"/>
        <v>1593.3960000000002</v>
      </c>
      <c r="J186" s="272">
        <f>L186*M186</f>
        <v>32.82432</v>
      </c>
      <c r="K186" s="20">
        <f>I186*J186</f>
        <v>52302.140190720005</v>
      </c>
      <c r="L186" s="20">
        <v>25.6</v>
      </c>
      <c r="M186" s="53">
        <v>1.2822</v>
      </c>
      <c r="O186" s="11">
        <v>75.876</v>
      </c>
      <c r="P186" s="6">
        <v>21</v>
      </c>
    </row>
    <row r="187" spans="1:16" s="6" customFormat="1" ht="26.25" customHeight="1">
      <c r="A187" s="44" t="s">
        <v>390</v>
      </c>
      <c r="B187" s="44" t="s">
        <v>33</v>
      </c>
      <c r="C187" s="191" t="s">
        <v>112</v>
      </c>
      <c r="D187" s="203" t="s">
        <v>224</v>
      </c>
      <c r="E187" s="203"/>
      <c r="F187" s="203"/>
      <c r="G187" s="203"/>
      <c r="H187" s="192" t="s">
        <v>19</v>
      </c>
      <c r="I187" s="20">
        <f t="shared" si="19"/>
        <v>352.8</v>
      </c>
      <c r="J187" s="272">
        <f>L187*M187</f>
        <v>43.197317999999996</v>
      </c>
      <c r="K187" s="20">
        <f>I187*J187</f>
        <v>15240.013790399998</v>
      </c>
      <c r="L187" s="20">
        <v>33.69</v>
      </c>
      <c r="M187" s="53">
        <v>1.2822</v>
      </c>
      <c r="O187" s="11">
        <v>16.8</v>
      </c>
      <c r="P187" s="6">
        <v>21</v>
      </c>
    </row>
    <row r="188" spans="1:16" s="6" customFormat="1" ht="12.75" customHeight="1">
      <c r="A188" s="48" t="s">
        <v>391</v>
      </c>
      <c r="B188" s="47"/>
      <c r="C188" s="47"/>
      <c r="D188" s="204" t="s">
        <v>16</v>
      </c>
      <c r="E188" s="204"/>
      <c r="F188" s="204"/>
      <c r="G188" s="204"/>
      <c r="H188" s="47"/>
      <c r="I188" s="19">
        <f t="shared" si="19"/>
        <v>0</v>
      </c>
      <c r="J188" s="271"/>
      <c r="K188" s="45">
        <f>SUM(K189:K203)</f>
        <v>471659.1772725</v>
      </c>
      <c r="L188" s="89"/>
      <c r="M188" s="53">
        <v>1.2822</v>
      </c>
      <c r="O188" s="10"/>
      <c r="P188" s="6">
        <v>21</v>
      </c>
    </row>
    <row r="189" spans="1:16" s="6" customFormat="1" ht="27.75" customHeight="1">
      <c r="A189" s="44" t="s">
        <v>392</v>
      </c>
      <c r="B189" s="44" t="s">
        <v>33</v>
      </c>
      <c r="C189" s="191" t="s">
        <v>245</v>
      </c>
      <c r="D189" s="203" t="s">
        <v>246</v>
      </c>
      <c r="E189" s="203"/>
      <c r="F189" s="203"/>
      <c r="G189" s="203"/>
      <c r="H189" s="192" t="s">
        <v>17</v>
      </c>
      <c r="I189" s="20">
        <f t="shared" si="19"/>
        <v>21</v>
      </c>
      <c r="J189" s="272">
        <f aca="true" t="shared" si="27" ref="J189:J232">L189*M189</f>
        <v>911.96475</v>
      </c>
      <c r="K189" s="20">
        <f>I189*J189</f>
        <v>19151.25975</v>
      </c>
      <c r="L189" s="20">
        <v>711.25</v>
      </c>
      <c r="M189" s="53">
        <v>1.2822</v>
      </c>
      <c r="O189" s="11">
        <v>1</v>
      </c>
      <c r="P189" s="6">
        <v>21</v>
      </c>
    </row>
    <row r="190" spans="1:16" s="6" customFormat="1" ht="40.5" customHeight="1">
      <c r="A190" s="44" t="s">
        <v>393</v>
      </c>
      <c r="B190" s="44" t="s">
        <v>33</v>
      </c>
      <c r="C190" s="191" t="s">
        <v>215</v>
      </c>
      <c r="D190" s="203" t="s">
        <v>429</v>
      </c>
      <c r="E190" s="203"/>
      <c r="F190" s="203"/>
      <c r="G190" s="203"/>
      <c r="H190" s="192" t="s">
        <v>15</v>
      </c>
      <c r="I190" s="20">
        <f t="shared" si="19"/>
        <v>924</v>
      </c>
      <c r="J190" s="272">
        <f t="shared" si="27"/>
        <v>66.046122</v>
      </c>
      <c r="K190" s="20">
        <f>I190*J190</f>
        <v>61026.61672799999</v>
      </c>
      <c r="L190" s="20">
        <v>51.51</v>
      </c>
      <c r="M190" s="53">
        <v>1.2822</v>
      </c>
      <c r="O190" s="11">
        <v>44</v>
      </c>
      <c r="P190" s="6">
        <v>21</v>
      </c>
    </row>
    <row r="191" spans="1:16" s="6" customFormat="1" ht="12.75">
      <c r="A191" s="44" t="s">
        <v>394</v>
      </c>
      <c r="B191" s="44" t="s">
        <v>33</v>
      </c>
      <c r="C191" s="191" t="s">
        <v>119</v>
      </c>
      <c r="D191" s="203" t="s">
        <v>118</v>
      </c>
      <c r="E191" s="203"/>
      <c r="F191" s="203"/>
      <c r="G191" s="203"/>
      <c r="H191" s="192" t="s">
        <v>120</v>
      </c>
      <c r="I191" s="20">
        <f t="shared" si="19"/>
        <v>63</v>
      </c>
      <c r="J191" s="272">
        <f t="shared" si="27"/>
        <v>121.655136</v>
      </c>
      <c r="K191" s="20">
        <f aca="true" t="shared" si="28" ref="K191:K203">I191*J191</f>
        <v>7664.273568</v>
      </c>
      <c r="L191" s="20">
        <v>94.88</v>
      </c>
      <c r="M191" s="53">
        <v>1.2822</v>
      </c>
      <c r="O191" s="11">
        <v>3</v>
      </c>
      <c r="P191" s="6">
        <v>21</v>
      </c>
    </row>
    <row r="192" spans="1:16" s="6" customFormat="1" ht="12.75">
      <c r="A192" s="44" t="s">
        <v>395</v>
      </c>
      <c r="B192" s="44" t="s">
        <v>33</v>
      </c>
      <c r="C192" s="191" t="s">
        <v>122</v>
      </c>
      <c r="D192" s="203" t="s">
        <v>121</v>
      </c>
      <c r="E192" s="203"/>
      <c r="F192" s="203"/>
      <c r="G192" s="203"/>
      <c r="H192" s="192" t="s">
        <v>120</v>
      </c>
      <c r="I192" s="20">
        <f t="shared" si="19"/>
        <v>42</v>
      </c>
      <c r="J192" s="272">
        <f t="shared" si="27"/>
        <v>268.672188</v>
      </c>
      <c r="K192" s="20">
        <f t="shared" si="28"/>
        <v>11284.231896000001</v>
      </c>
      <c r="L192" s="20">
        <v>209.54</v>
      </c>
      <c r="M192" s="53">
        <v>1.2822</v>
      </c>
      <c r="O192" s="11">
        <v>2</v>
      </c>
      <c r="P192" s="6">
        <v>21</v>
      </c>
    </row>
    <row r="193" spans="1:16" s="6" customFormat="1" ht="12.75">
      <c r="A193" s="44" t="s">
        <v>396</v>
      </c>
      <c r="B193" s="44" t="s">
        <v>33</v>
      </c>
      <c r="C193" s="191" t="s">
        <v>124</v>
      </c>
      <c r="D193" s="203" t="s">
        <v>123</v>
      </c>
      <c r="E193" s="203"/>
      <c r="F193" s="203"/>
      <c r="G193" s="203"/>
      <c r="H193" s="192" t="s">
        <v>120</v>
      </c>
      <c r="I193" s="20">
        <f t="shared" si="19"/>
        <v>21</v>
      </c>
      <c r="J193" s="272">
        <f t="shared" si="27"/>
        <v>160.416042</v>
      </c>
      <c r="K193" s="20">
        <f t="shared" si="28"/>
        <v>3368.736882</v>
      </c>
      <c r="L193" s="20">
        <v>125.11</v>
      </c>
      <c r="M193" s="53">
        <v>1.2822</v>
      </c>
      <c r="O193" s="11">
        <v>1</v>
      </c>
      <c r="P193" s="6">
        <v>21</v>
      </c>
    </row>
    <row r="194" spans="1:16" s="6" customFormat="1" ht="12.75">
      <c r="A194" s="44" t="s">
        <v>397</v>
      </c>
      <c r="B194" s="190" t="s">
        <v>33</v>
      </c>
      <c r="C194" s="191" t="s">
        <v>126</v>
      </c>
      <c r="D194" s="203" t="s">
        <v>125</v>
      </c>
      <c r="E194" s="203"/>
      <c r="F194" s="203"/>
      <c r="G194" s="203"/>
      <c r="H194" s="192" t="s">
        <v>120</v>
      </c>
      <c r="I194" s="20">
        <f t="shared" si="19"/>
        <v>63</v>
      </c>
      <c r="J194" s="272">
        <f t="shared" si="27"/>
        <v>117.795714</v>
      </c>
      <c r="K194" s="20">
        <f t="shared" si="28"/>
        <v>7421.129982</v>
      </c>
      <c r="L194" s="20">
        <v>91.87</v>
      </c>
      <c r="M194" s="53">
        <v>1.2822</v>
      </c>
      <c r="O194" s="11">
        <v>3</v>
      </c>
      <c r="P194" s="6">
        <v>21</v>
      </c>
    </row>
    <row r="195" spans="1:16" s="6" customFormat="1" ht="12.75">
      <c r="A195" s="44" t="s">
        <v>398</v>
      </c>
      <c r="B195" s="190" t="s">
        <v>33</v>
      </c>
      <c r="C195" s="191" t="s">
        <v>128</v>
      </c>
      <c r="D195" s="203" t="s">
        <v>127</v>
      </c>
      <c r="E195" s="203"/>
      <c r="F195" s="203"/>
      <c r="G195" s="203"/>
      <c r="H195" s="192" t="s">
        <v>120</v>
      </c>
      <c r="I195" s="20">
        <f aca="true" t="shared" si="29" ref="I195:I232">O195*P195</f>
        <v>21</v>
      </c>
      <c r="J195" s="272">
        <f t="shared" si="27"/>
        <v>217.102104</v>
      </c>
      <c r="K195" s="20">
        <f t="shared" si="28"/>
        <v>4559.144184</v>
      </c>
      <c r="L195" s="20">
        <v>169.32</v>
      </c>
      <c r="M195" s="53">
        <v>1.2822</v>
      </c>
      <c r="O195" s="11">
        <v>1</v>
      </c>
      <c r="P195" s="6">
        <v>21</v>
      </c>
    </row>
    <row r="196" spans="1:16" s="6" customFormat="1" ht="12.75">
      <c r="A196" s="44" t="s">
        <v>399</v>
      </c>
      <c r="B196" s="44" t="s">
        <v>33</v>
      </c>
      <c r="C196" s="191" t="s">
        <v>130</v>
      </c>
      <c r="D196" s="203" t="s">
        <v>129</v>
      </c>
      <c r="E196" s="203"/>
      <c r="F196" s="203"/>
      <c r="G196" s="203"/>
      <c r="H196" s="192" t="s">
        <v>120</v>
      </c>
      <c r="I196" s="20">
        <f t="shared" si="29"/>
        <v>21</v>
      </c>
      <c r="J196" s="272">
        <f t="shared" si="27"/>
        <v>108.11510399999999</v>
      </c>
      <c r="K196" s="20">
        <f t="shared" si="28"/>
        <v>2270.417184</v>
      </c>
      <c r="L196" s="20">
        <v>84.32</v>
      </c>
      <c r="M196" s="53">
        <v>1.2822</v>
      </c>
      <c r="O196" s="11">
        <v>1</v>
      </c>
      <c r="P196" s="6">
        <v>21</v>
      </c>
    </row>
    <row r="197" spans="1:16" s="6" customFormat="1" ht="12.75">
      <c r="A197" s="44" t="s">
        <v>400</v>
      </c>
      <c r="B197" s="44" t="s">
        <v>33</v>
      </c>
      <c r="C197" s="191" t="s">
        <v>134</v>
      </c>
      <c r="D197" s="203" t="s">
        <v>131</v>
      </c>
      <c r="E197" s="203"/>
      <c r="F197" s="203"/>
      <c r="G197" s="203"/>
      <c r="H197" s="192" t="s">
        <v>15</v>
      </c>
      <c r="I197" s="20">
        <f t="shared" si="29"/>
        <v>346.5</v>
      </c>
      <c r="J197" s="272">
        <f t="shared" si="27"/>
        <v>44.005104</v>
      </c>
      <c r="K197" s="20">
        <f t="shared" si="28"/>
        <v>15247.768536000001</v>
      </c>
      <c r="L197" s="20">
        <v>34.32</v>
      </c>
      <c r="M197" s="53">
        <v>1.2822</v>
      </c>
      <c r="O197" s="11">
        <v>16.5</v>
      </c>
      <c r="P197" s="6">
        <v>21</v>
      </c>
    </row>
    <row r="198" spans="1:16" s="6" customFormat="1" ht="12.75">
      <c r="A198" s="44" t="s">
        <v>401</v>
      </c>
      <c r="B198" s="44" t="s">
        <v>33</v>
      </c>
      <c r="C198" s="191" t="s">
        <v>135</v>
      </c>
      <c r="D198" s="203" t="s">
        <v>132</v>
      </c>
      <c r="E198" s="203"/>
      <c r="F198" s="203"/>
      <c r="G198" s="203"/>
      <c r="H198" s="192" t="s">
        <v>15</v>
      </c>
      <c r="I198" s="20">
        <f t="shared" si="29"/>
        <v>259.34999999999997</v>
      </c>
      <c r="J198" s="272">
        <f t="shared" si="27"/>
        <v>56.724528</v>
      </c>
      <c r="K198" s="20">
        <f t="shared" si="28"/>
        <v>14711.506336799997</v>
      </c>
      <c r="L198" s="20">
        <v>44.24</v>
      </c>
      <c r="M198" s="53">
        <v>1.2822</v>
      </c>
      <c r="O198" s="11">
        <v>12.35</v>
      </c>
      <c r="P198" s="6">
        <v>21</v>
      </c>
    </row>
    <row r="199" spans="1:16" s="6" customFormat="1" ht="12.75">
      <c r="A199" s="44" t="s">
        <v>402</v>
      </c>
      <c r="B199" s="44" t="s">
        <v>33</v>
      </c>
      <c r="C199" s="191" t="s">
        <v>136</v>
      </c>
      <c r="D199" s="203" t="s">
        <v>133</v>
      </c>
      <c r="E199" s="203"/>
      <c r="F199" s="203"/>
      <c r="G199" s="203"/>
      <c r="H199" s="192" t="s">
        <v>15</v>
      </c>
      <c r="I199" s="20">
        <f t="shared" si="29"/>
        <v>287.07</v>
      </c>
      <c r="J199" s="272">
        <f t="shared" si="27"/>
        <v>96.22910999999999</v>
      </c>
      <c r="K199" s="20">
        <f t="shared" si="28"/>
        <v>27624.490607699998</v>
      </c>
      <c r="L199" s="20">
        <v>75.05</v>
      </c>
      <c r="M199" s="53">
        <v>1.2822</v>
      </c>
      <c r="O199" s="11">
        <v>13.67</v>
      </c>
      <c r="P199" s="6">
        <v>21</v>
      </c>
    </row>
    <row r="200" spans="1:16" s="6" customFormat="1" ht="39" customHeight="1">
      <c r="A200" s="44" t="s">
        <v>403</v>
      </c>
      <c r="B200" s="190" t="s">
        <v>33</v>
      </c>
      <c r="C200" s="191" t="s">
        <v>140</v>
      </c>
      <c r="D200" s="203" t="s">
        <v>137</v>
      </c>
      <c r="E200" s="203"/>
      <c r="F200" s="203"/>
      <c r="G200" s="203"/>
      <c r="H200" s="192" t="s">
        <v>17</v>
      </c>
      <c r="I200" s="20">
        <f t="shared" si="29"/>
        <v>21</v>
      </c>
      <c r="J200" s="272">
        <f t="shared" si="27"/>
        <v>274.057428</v>
      </c>
      <c r="K200" s="20">
        <f t="shared" si="28"/>
        <v>5755.205988000001</v>
      </c>
      <c r="L200" s="20">
        <v>213.74</v>
      </c>
      <c r="M200" s="53">
        <v>1.2822</v>
      </c>
      <c r="O200" s="11">
        <v>1</v>
      </c>
      <c r="P200" s="6">
        <v>21</v>
      </c>
    </row>
    <row r="201" spans="1:16" s="6" customFormat="1" ht="39" customHeight="1">
      <c r="A201" s="44" t="s">
        <v>404</v>
      </c>
      <c r="B201" s="190" t="s">
        <v>33</v>
      </c>
      <c r="C201" s="191" t="s">
        <v>139</v>
      </c>
      <c r="D201" s="203" t="s">
        <v>138</v>
      </c>
      <c r="E201" s="203"/>
      <c r="F201" s="203"/>
      <c r="G201" s="203"/>
      <c r="H201" s="192" t="s">
        <v>17</v>
      </c>
      <c r="I201" s="20">
        <f t="shared" si="29"/>
        <v>21</v>
      </c>
      <c r="J201" s="272">
        <f t="shared" si="27"/>
        <v>718.570524</v>
      </c>
      <c r="K201" s="20">
        <f t="shared" si="28"/>
        <v>15089.981004</v>
      </c>
      <c r="L201" s="20">
        <v>560.42</v>
      </c>
      <c r="M201" s="53">
        <v>1.2822</v>
      </c>
      <c r="O201" s="11">
        <v>1</v>
      </c>
      <c r="P201" s="6">
        <v>21</v>
      </c>
    </row>
    <row r="202" spans="1:16" s="6" customFormat="1" ht="38.25" customHeight="1">
      <c r="A202" s="44" t="s">
        <v>405</v>
      </c>
      <c r="B202" s="44" t="s">
        <v>33</v>
      </c>
      <c r="C202" s="191" t="s">
        <v>433</v>
      </c>
      <c r="D202" s="203" t="s">
        <v>434</v>
      </c>
      <c r="E202" s="203"/>
      <c r="F202" s="203"/>
      <c r="G202" s="203"/>
      <c r="H202" s="192" t="s">
        <v>17</v>
      </c>
      <c r="I202" s="20">
        <f t="shared" si="29"/>
        <v>21</v>
      </c>
      <c r="J202" s="272">
        <f t="shared" si="27"/>
        <v>352.25880600000005</v>
      </c>
      <c r="K202" s="20">
        <f t="shared" si="28"/>
        <v>7397.434926000001</v>
      </c>
      <c r="L202" s="20">
        <v>274.73</v>
      </c>
      <c r="M202" s="53">
        <v>1.2822</v>
      </c>
      <c r="O202" s="11">
        <v>1</v>
      </c>
      <c r="P202" s="6">
        <v>21</v>
      </c>
    </row>
    <row r="203" spans="1:16" s="6" customFormat="1" ht="31.5" customHeight="1">
      <c r="A203" s="44" t="s">
        <v>406</v>
      </c>
      <c r="B203" s="44" t="s">
        <v>33</v>
      </c>
      <c r="C203" s="191" t="s">
        <v>218</v>
      </c>
      <c r="D203" s="203" t="s">
        <v>461</v>
      </c>
      <c r="E203" s="203"/>
      <c r="F203" s="203"/>
      <c r="G203" s="203"/>
      <c r="H203" s="192" t="s">
        <v>15</v>
      </c>
      <c r="I203" s="20">
        <f t="shared" si="29"/>
        <v>525</v>
      </c>
      <c r="J203" s="272">
        <f t="shared" si="27"/>
        <v>512.546628</v>
      </c>
      <c r="K203" s="20">
        <f t="shared" si="28"/>
        <v>269086.9797</v>
      </c>
      <c r="L203" s="20">
        <v>399.74</v>
      </c>
      <c r="M203" s="53">
        <v>1.2822</v>
      </c>
      <c r="O203" s="11">
        <v>25</v>
      </c>
      <c r="P203" s="6">
        <v>21</v>
      </c>
    </row>
    <row r="204" spans="1:16" s="6" customFormat="1" ht="12.75" customHeight="1">
      <c r="A204" s="48" t="s">
        <v>407</v>
      </c>
      <c r="B204" s="47"/>
      <c r="C204" s="47"/>
      <c r="D204" s="204" t="s">
        <v>18</v>
      </c>
      <c r="E204" s="204"/>
      <c r="F204" s="204"/>
      <c r="G204" s="204"/>
      <c r="H204" s="47"/>
      <c r="I204" s="19">
        <f t="shared" si="29"/>
        <v>0</v>
      </c>
      <c r="J204" s="271"/>
      <c r="K204" s="45">
        <f>SUM(K205:K230)</f>
        <v>540090.0816444</v>
      </c>
      <c r="L204" s="89"/>
      <c r="M204" s="53">
        <v>1.2822</v>
      </c>
      <c r="O204" s="10"/>
      <c r="P204" s="6">
        <v>21</v>
      </c>
    </row>
    <row r="205" spans="1:16" s="63" customFormat="1" ht="24.75" customHeight="1">
      <c r="A205" s="44" t="s">
        <v>408</v>
      </c>
      <c r="B205" s="190" t="s">
        <v>33</v>
      </c>
      <c r="C205" s="191" t="s">
        <v>141</v>
      </c>
      <c r="D205" s="203" t="s">
        <v>247</v>
      </c>
      <c r="E205" s="203"/>
      <c r="F205" s="203"/>
      <c r="G205" s="203"/>
      <c r="H205" s="192" t="s">
        <v>248</v>
      </c>
      <c r="I205" s="20">
        <f t="shared" si="29"/>
        <v>210</v>
      </c>
      <c r="J205" s="272">
        <f t="shared" si="27"/>
        <v>274.81392600000004</v>
      </c>
      <c r="K205" s="20">
        <f aca="true" t="shared" si="30" ref="K205:K230">I205*J205</f>
        <v>57710.92446000001</v>
      </c>
      <c r="L205" s="20">
        <v>214.33</v>
      </c>
      <c r="M205" s="53">
        <v>1.2822</v>
      </c>
      <c r="O205" s="62">
        <v>10</v>
      </c>
      <c r="P205" s="6">
        <v>21</v>
      </c>
    </row>
    <row r="206" spans="1:16" s="63" customFormat="1" ht="38.25" customHeight="1">
      <c r="A206" s="44" t="s">
        <v>474</v>
      </c>
      <c r="B206" s="190" t="s">
        <v>33</v>
      </c>
      <c r="C206" s="191" t="s">
        <v>142</v>
      </c>
      <c r="D206" s="203" t="s">
        <v>249</v>
      </c>
      <c r="E206" s="203"/>
      <c r="F206" s="203"/>
      <c r="G206" s="203"/>
      <c r="H206" s="192" t="s">
        <v>248</v>
      </c>
      <c r="I206" s="20">
        <f t="shared" si="29"/>
        <v>441</v>
      </c>
      <c r="J206" s="272">
        <f t="shared" si="27"/>
        <v>280.276098</v>
      </c>
      <c r="K206" s="20">
        <f t="shared" si="30"/>
        <v>123601.75921799999</v>
      </c>
      <c r="L206" s="20">
        <v>218.59</v>
      </c>
      <c r="M206" s="53">
        <v>1.2822</v>
      </c>
      <c r="O206" s="62">
        <v>21</v>
      </c>
      <c r="P206" s="6">
        <v>21</v>
      </c>
    </row>
    <row r="207" spans="1:16" s="25" customFormat="1" ht="12.75">
      <c r="A207" s="44" t="s">
        <v>475</v>
      </c>
      <c r="B207" s="44" t="s">
        <v>33</v>
      </c>
      <c r="C207" s="191" t="s">
        <v>145</v>
      </c>
      <c r="D207" s="203" t="s">
        <v>250</v>
      </c>
      <c r="E207" s="203"/>
      <c r="F207" s="203"/>
      <c r="G207" s="203"/>
      <c r="H207" s="192" t="s">
        <v>248</v>
      </c>
      <c r="I207" s="20">
        <f t="shared" si="29"/>
        <v>21</v>
      </c>
      <c r="J207" s="272">
        <f t="shared" si="27"/>
        <v>720.698976</v>
      </c>
      <c r="K207" s="20">
        <f t="shared" si="30"/>
        <v>15134.678496</v>
      </c>
      <c r="L207" s="20">
        <v>562.08</v>
      </c>
      <c r="M207" s="53">
        <v>1.2822</v>
      </c>
      <c r="O207" s="62">
        <v>1</v>
      </c>
      <c r="P207" s="6">
        <v>21</v>
      </c>
    </row>
    <row r="208" spans="1:16" s="25" customFormat="1" ht="36" customHeight="1">
      <c r="A208" s="44" t="s">
        <v>476</v>
      </c>
      <c r="B208" s="44" t="s">
        <v>33</v>
      </c>
      <c r="C208" s="191" t="s">
        <v>143</v>
      </c>
      <c r="D208" s="203" t="s">
        <v>251</v>
      </c>
      <c r="E208" s="203"/>
      <c r="F208" s="203"/>
      <c r="G208" s="203"/>
      <c r="H208" s="192" t="s">
        <v>248</v>
      </c>
      <c r="I208" s="20">
        <f t="shared" si="29"/>
        <v>21</v>
      </c>
      <c r="J208" s="272">
        <f t="shared" si="27"/>
        <v>470.43917999999996</v>
      </c>
      <c r="K208" s="20">
        <f t="shared" si="30"/>
        <v>9879.22278</v>
      </c>
      <c r="L208" s="20">
        <v>366.9</v>
      </c>
      <c r="M208" s="53">
        <v>1.2822</v>
      </c>
      <c r="O208" s="62">
        <v>1</v>
      </c>
      <c r="P208" s="6">
        <v>21</v>
      </c>
    </row>
    <row r="209" spans="1:16" s="63" customFormat="1" ht="36" customHeight="1">
      <c r="A209" s="44" t="s">
        <v>477</v>
      </c>
      <c r="B209" s="44" t="s">
        <v>252</v>
      </c>
      <c r="C209" s="191" t="s">
        <v>253</v>
      </c>
      <c r="D209" s="203" t="s">
        <v>254</v>
      </c>
      <c r="E209" s="203"/>
      <c r="F209" s="203"/>
      <c r="G209" s="203"/>
      <c r="H209" s="192" t="s">
        <v>248</v>
      </c>
      <c r="I209" s="20">
        <f t="shared" si="29"/>
        <v>21</v>
      </c>
      <c r="J209" s="272">
        <f t="shared" si="27"/>
        <v>332.769366</v>
      </c>
      <c r="K209" s="20">
        <f t="shared" si="30"/>
        <v>6988.156686</v>
      </c>
      <c r="L209" s="20">
        <v>259.53</v>
      </c>
      <c r="M209" s="53">
        <v>1.2822</v>
      </c>
      <c r="O209" s="62">
        <v>1</v>
      </c>
      <c r="P209" s="6">
        <v>21</v>
      </c>
    </row>
    <row r="210" spans="1:16" s="63" customFormat="1" ht="24.75" customHeight="1">
      <c r="A210" s="44" t="s">
        <v>478</v>
      </c>
      <c r="B210" s="44" t="s">
        <v>252</v>
      </c>
      <c r="C210" s="191" t="s">
        <v>255</v>
      </c>
      <c r="D210" s="203" t="s">
        <v>256</v>
      </c>
      <c r="E210" s="203"/>
      <c r="F210" s="203"/>
      <c r="G210" s="203"/>
      <c r="H210" s="192" t="s">
        <v>248</v>
      </c>
      <c r="I210" s="20">
        <f t="shared" si="29"/>
        <v>210</v>
      </c>
      <c r="J210" s="272">
        <f t="shared" si="27"/>
        <v>89.34369600000001</v>
      </c>
      <c r="K210" s="20">
        <f t="shared" si="30"/>
        <v>18762.176160000003</v>
      </c>
      <c r="L210" s="20">
        <v>69.68</v>
      </c>
      <c r="M210" s="53">
        <v>1.2822</v>
      </c>
      <c r="O210" s="62">
        <v>10</v>
      </c>
      <c r="P210" s="6">
        <v>21</v>
      </c>
    </row>
    <row r="211" spans="1:16" s="63" customFormat="1" ht="12.75">
      <c r="A211" s="44" t="s">
        <v>479</v>
      </c>
      <c r="B211" s="44" t="s">
        <v>33</v>
      </c>
      <c r="C211" s="191" t="s">
        <v>150</v>
      </c>
      <c r="D211" s="203" t="s">
        <v>257</v>
      </c>
      <c r="E211" s="203"/>
      <c r="F211" s="203"/>
      <c r="G211" s="203"/>
      <c r="H211" s="192" t="s">
        <v>248</v>
      </c>
      <c r="I211" s="20">
        <f t="shared" si="29"/>
        <v>441</v>
      </c>
      <c r="J211" s="272">
        <f t="shared" si="27"/>
        <v>56.570663999999994</v>
      </c>
      <c r="K211" s="20">
        <f t="shared" si="30"/>
        <v>24947.662823999995</v>
      </c>
      <c r="L211" s="20">
        <v>44.12</v>
      </c>
      <c r="M211" s="53">
        <v>1.2822</v>
      </c>
      <c r="O211" s="62">
        <v>21</v>
      </c>
      <c r="P211" s="6">
        <v>21</v>
      </c>
    </row>
    <row r="212" spans="1:16" s="63" customFormat="1" ht="12.75">
      <c r="A212" s="44" t="s">
        <v>480</v>
      </c>
      <c r="B212" s="44" t="s">
        <v>33</v>
      </c>
      <c r="C212" s="191" t="s">
        <v>151</v>
      </c>
      <c r="D212" s="203" t="s">
        <v>258</v>
      </c>
      <c r="E212" s="203"/>
      <c r="F212" s="203"/>
      <c r="G212" s="203"/>
      <c r="H212" s="192" t="s">
        <v>248</v>
      </c>
      <c r="I212" s="20">
        <f t="shared" si="29"/>
        <v>42</v>
      </c>
      <c r="J212" s="272">
        <f t="shared" si="27"/>
        <v>64.097178</v>
      </c>
      <c r="K212" s="20">
        <f t="shared" si="30"/>
        <v>2692.081476</v>
      </c>
      <c r="L212" s="20">
        <v>49.99</v>
      </c>
      <c r="M212" s="53">
        <v>1.2822</v>
      </c>
      <c r="O212" s="62">
        <v>2</v>
      </c>
      <c r="P212" s="6">
        <v>21</v>
      </c>
    </row>
    <row r="213" spans="1:16" s="63" customFormat="1" ht="14.25" customHeight="1">
      <c r="A213" s="44" t="s">
        <v>481</v>
      </c>
      <c r="B213" s="44" t="s">
        <v>33</v>
      </c>
      <c r="C213" s="191" t="s">
        <v>158</v>
      </c>
      <c r="D213" s="203" t="s">
        <v>157</v>
      </c>
      <c r="E213" s="203"/>
      <c r="F213" s="203"/>
      <c r="G213" s="203"/>
      <c r="H213" s="192" t="s">
        <v>248</v>
      </c>
      <c r="I213" s="20">
        <f t="shared" si="29"/>
        <v>21</v>
      </c>
      <c r="J213" s="272">
        <f t="shared" si="27"/>
        <v>164.044668</v>
      </c>
      <c r="K213" s="20">
        <f t="shared" si="30"/>
        <v>3444.938028</v>
      </c>
      <c r="L213" s="20">
        <v>127.94</v>
      </c>
      <c r="M213" s="53">
        <v>1.2822</v>
      </c>
      <c r="O213" s="62">
        <v>1</v>
      </c>
      <c r="P213" s="6">
        <v>21</v>
      </c>
    </row>
    <row r="214" spans="1:16" s="63" customFormat="1" ht="14.25" customHeight="1">
      <c r="A214" s="44" t="s">
        <v>482</v>
      </c>
      <c r="B214" s="44" t="s">
        <v>33</v>
      </c>
      <c r="C214" s="191" t="s">
        <v>153</v>
      </c>
      <c r="D214" s="203" t="s">
        <v>259</v>
      </c>
      <c r="E214" s="203"/>
      <c r="F214" s="203"/>
      <c r="G214" s="203"/>
      <c r="H214" s="192" t="s">
        <v>248</v>
      </c>
      <c r="I214" s="20">
        <f t="shared" si="29"/>
        <v>84</v>
      </c>
      <c r="J214" s="272">
        <f t="shared" si="27"/>
        <v>47.582442</v>
      </c>
      <c r="K214" s="20">
        <f t="shared" si="30"/>
        <v>3996.925128</v>
      </c>
      <c r="L214" s="20">
        <v>37.11</v>
      </c>
      <c r="M214" s="53">
        <v>1.2822</v>
      </c>
      <c r="O214" s="62">
        <v>4</v>
      </c>
      <c r="P214" s="6">
        <v>21</v>
      </c>
    </row>
    <row r="215" spans="1:16" s="63" customFormat="1" ht="14.25" customHeight="1">
      <c r="A215" s="44" t="s">
        <v>483</v>
      </c>
      <c r="B215" s="44" t="s">
        <v>33</v>
      </c>
      <c r="C215" s="191" t="s">
        <v>260</v>
      </c>
      <c r="D215" s="203" t="s">
        <v>261</v>
      </c>
      <c r="E215" s="203"/>
      <c r="F215" s="203"/>
      <c r="G215" s="203"/>
      <c r="H215" s="192" t="s">
        <v>248</v>
      </c>
      <c r="I215" s="20">
        <f t="shared" si="29"/>
        <v>21</v>
      </c>
      <c r="J215" s="272">
        <f t="shared" si="27"/>
        <v>56.224470000000004</v>
      </c>
      <c r="K215" s="20">
        <f t="shared" si="30"/>
        <v>1180.71387</v>
      </c>
      <c r="L215" s="20">
        <v>43.85</v>
      </c>
      <c r="M215" s="53">
        <v>1.2822</v>
      </c>
      <c r="O215" s="62">
        <v>1</v>
      </c>
      <c r="P215" s="6">
        <v>21</v>
      </c>
    </row>
    <row r="216" spans="1:16" s="63" customFormat="1" ht="14.25" customHeight="1">
      <c r="A216" s="44" t="s">
        <v>484</v>
      </c>
      <c r="B216" s="44" t="s">
        <v>252</v>
      </c>
      <c r="C216" s="191" t="s">
        <v>462</v>
      </c>
      <c r="D216" s="203" t="s">
        <v>262</v>
      </c>
      <c r="E216" s="203"/>
      <c r="F216" s="203"/>
      <c r="G216" s="203"/>
      <c r="H216" s="192" t="s">
        <v>248</v>
      </c>
      <c r="I216" s="20">
        <f t="shared" si="29"/>
        <v>21</v>
      </c>
      <c r="J216" s="272">
        <f t="shared" si="27"/>
        <v>69.341376</v>
      </c>
      <c r="K216" s="20">
        <f t="shared" si="30"/>
        <v>1456.168896</v>
      </c>
      <c r="L216" s="20">
        <v>54.08</v>
      </c>
      <c r="M216" s="53">
        <v>1.2822</v>
      </c>
      <c r="O216" s="62">
        <v>1</v>
      </c>
      <c r="P216" s="6">
        <v>21</v>
      </c>
    </row>
    <row r="217" spans="1:16" s="63" customFormat="1" ht="26.25" customHeight="1">
      <c r="A217" s="44" t="s">
        <v>485</v>
      </c>
      <c r="B217" s="44" t="s">
        <v>33</v>
      </c>
      <c r="C217" s="191" t="s">
        <v>263</v>
      </c>
      <c r="D217" s="203" t="s">
        <v>264</v>
      </c>
      <c r="E217" s="203"/>
      <c r="F217" s="203"/>
      <c r="G217" s="203"/>
      <c r="H217" s="192" t="s">
        <v>248</v>
      </c>
      <c r="I217" s="20">
        <f t="shared" si="29"/>
        <v>21</v>
      </c>
      <c r="J217" s="272">
        <f t="shared" si="27"/>
        <v>739.419096</v>
      </c>
      <c r="K217" s="20">
        <f t="shared" si="30"/>
        <v>15527.801016</v>
      </c>
      <c r="L217" s="20">
        <v>576.68</v>
      </c>
      <c r="M217" s="53">
        <v>1.2822</v>
      </c>
      <c r="O217" s="62">
        <v>1</v>
      </c>
      <c r="P217" s="6">
        <v>21</v>
      </c>
    </row>
    <row r="218" spans="1:16" s="63" customFormat="1" ht="24.75" customHeight="1">
      <c r="A218" s="44" t="s">
        <v>486</v>
      </c>
      <c r="B218" s="44" t="s">
        <v>33</v>
      </c>
      <c r="C218" s="191" t="s">
        <v>265</v>
      </c>
      <c r="D218" s="203" t="s">
        <v>266</v>
      </c>
      <c r="E218" s="203"/>
      <c r="F218" s="203"/>
      <c r="G218" s="203"/>
      <c r="H218" s="192" t="s">
        <v>248</v>
      </c>
      <c r="I218" s="20">
        <f t="shared" si="29"/>
        <v>21</v>
      </c>
      <c r="J218" s="272">
        <f t="shared" si="27"/>
        <v>86.792118</v>
      </c>
      <c r="K218" s="20">
        <f t="shared" si="30"/>
        <v>1822.634478</v>
      </c>
      <c r="L218" s="20">
        <v>67.69</v>
      </c>
      <c r="M218" s="53">
        <v>1.2822</v>
      </c>
      <c r="O218" s="62">
        <v>1</v>
      </c>
      <c r="P218" s="6">
        <v>21</v>
      </c>
    </row>
    <row r="219" spans="1:16" s="63" customFormat="1" ht="24.75" customHeight="1">
      <c r="A219" s="44" t="s">
        <v>487</v>
      </c>
      <c r="B219" s="44" t="s">
        <v>33</v>
      </c>
      <c r="C219" s="191" t="s">
        <v>267</v>
      </c>
      <c r="D219" s="203" t="s">
        <v>268</v>
      </c>
      <c r="E219" s="203"/>
      <c r="F219" s="203"/>
      <c r="G219" s="203"/>
      <c r="H219" s="192" t="s">
        <v>248</v>
      </c>
      <c r="I219" s="20">
        <f t="shared" si="29"/>
        <v>21</v>
      </c>
      <c r="J219" s="272">
        <f t="shared" si="27"/>
        <v>71.1621</v>
      </c>
      <c r="K219" s="20">
        <f t="shared" si="30"/>
        <v>1494.4041</v>
      </c>
      <c r="L219" s="20">
        <v>55.5</v>
      </c>
      <c r="M219" s="53">
        <v>1.2822</v>
      </c>
      <c r="O219" s="62">
        <v>1</v>
      </c>
      <c r="P219" s="6">
        <v>21</v>
      </c>
    </row>
    <row r="220" spans="1:16" s="64" customFormat="1" ht="24.75" customHeight="1">
      <c r="A220" s="44" t="s">
        <v>488</v>
      </c>
      <c r="B220" s="44" t="s">
        <v>33</v>
      </c>
      <c r="C220" s="191" t="s">
        <v>269</v>
      </c>
      <c r="D220" s="203" t="s">
        <v>270</v>
      </c>
      <c r="E220" s="203"/>
      <c r="F220" s="203"/>
      <c r="G220" s="203"/>
      <c r="H220" s="192" t="s">
        <v>248</v>
      </c>
      <c r="I220" s="20">
        <f t="shared" si="29"/>
        <v>63</v>
      </c>
      <c r="J220" s="272">
        <f t="shared" si="27"/>
        <v>71.1621</v>
      </c>
      <c r="K220" s="20">
        <f t="shared" si="30"/>
        <v>4483.2123</v>
      </c>
      <c r="L220" s="20">
        <v>55.5</v>
      </c>
      <c r="M220" s="53">
        <v>1.2822</v>
      </c>
      <c r="O220" s="62">
        <v>3</v>
      </c>
      <c r="P220" s="6">
        <v>21</v>
      </c>
    </row>
    <row r="221" spans="1:16" s="63" customFormat="1" ht="24.75" customHeight="1">
      <c r="A221" s="44" t="s">
        <v>489</v>
      </c>
      <c r="B221" s="44" t="s">
        <v>33</v>
      </c>
      <c r="C221" s="191" t="s">
        <v>271</v>
      </c>
      <c r="D221" s="203" t="s">
        <v>272</v>
      </c>
      <c r="E221" s="203"/>
      <c r="F221" s="203"/>
      <c r="G221" s="203"/>
      <c r="H221" s="192" t="s">
        <v>248</v>
      </c>
      <c r="I221" s="20">
        <f t="shared" si="29"/>
        <v>21</v>
      </c>
      <c r="J221" s="272">
        <f t="shared" si="27"/>
        <v>26.400498</v>
      </c>
      <c r="K221" s="20">
        <f t="shared" si="30"/>
        <v>554.410458</v>
      </c>
      <c r="L221" s="20">
        <v>20.59</v>
      </c>
      <c r="M221" s="53">
        <v>1.2822</v>
      </c>
      <c r="O221" s="62">
        <v>1</v>
      </c>
      <c r="P221" s="6">
        <v>21</v>
      </c>
    </row>
    <row r="222" spans="1:16" s="63" customFormat="1" ht="24.75" customHeight="1">
      <c r="A222" s="44" t="s">
        <v>490</v>
      </c>
      <c r="B222" s="44" t="s">
        <v>33</v>
      </c>
      <c r="C222" s="191" t="s">
        <v>273</v>
      </c>
      <c r="D222" s="203" t="s">
        <v>274</v>
      </c>
      <c r="E222" s="203"/>
      <c r="F222" s="203"/>
      <c r="G222" s="203"/>
      <c r="H222" s="192" t="s">
        <v>248</v>
      </c>
      <c r="I222" s="20">
        <f t="shared" si="29"/>
        <v>63</v>
      </c>
      <c r="J222" s="272">
        <f t="shared" si="27"/>
        <v>26.400498</v>
      </c>
      <c r="K222" s="20">
        <f t="shared" si="30"/>
        <v>1663.231374</v>
      </c>
      <c r="L222" s="20">
        <v>20.59</v>
      </c>
      <c r="M222" s="53">
        <v>1.2822</v>
      </c>
      <c r="O222" s="62">
        <v>3</v>
      </c>
      <c r="P222" s="6">
        <v>21</v>
      </c>
    </row>
    <row r="223" spans="1:16" s="63" customFormat="1" ht="24.75" customHeight="1">
      <c r="A223" s="44" t="s">
        <v>491</v>
      </c>
      <c r="B223" s="44" t="s">
        <v>33</v>
      </c>
      <c r="C223" s="191" t="s">
        <v>275</v>
      </c>
      <c r="D223" s="203" t="s">
        <v>276</v>
      </c>
      <c r="E223" s="203"/>
      <c r="F223" s="203"/>
      <c r="G223" s="203"/>
      <c r="H223" s="192" t="s">
        <v>248</v>
      </c>
      <c r="I223" s="20">
        <f t="shared" si="29"/>
        <v>63</v>
      </c>
      <c r="J223" s="272">
        <f t="shared" si="27"/>
        <v>211.101408</v>
      </c>
      <c r="K223" s="20">
        <f t="shared" si="30"/>
        <v>13299.388703999999</v>
      </c>
      <c r="L223" s="20">
        <v>164.64</v>
      </c>
      <c r="M223" s="53">
        <v>1.2822</v>
      </c>
      <c r="O223" s="62">
        <v>3</v>
      </c>
      <c r="P223" s="6">
        <v>21</v>
      </c>
    </row>
    <row r="224" spans="1:16" s="25" customFormat="1" ht="14.25" customHeight="1">
      <c r="A224" s="44" t="s">
        <v>492</v>
      </c>
      <c r="B224" s="44" t="s">
        <v>33</v>
      </c>
      <c r="C224" s="191" t="s">
        <v>277</v>
      </c>
      <c r="D224" s="203" t="s">
        <v>278</v>
      </c>
      <c r="E224" s="203"/>
      <c r="F224" s="203"/>
      <c r="G224" s="203"/>
      <c r="H224" s="192" t="s">
        <v>248</v>
      </c>
      <c r="I224" s="20">
        <f t="shared" si="29"/>
        <v>42</v>
      </c>
      <c r="J224" s="272">
        <f t="shared" si="27"/>
        <v>168.045132</v>
      </c>
      <c r="K224" s="20">
        <f t="shared" si="30"/>
        <v>7057.895544</v>
      </c>
      <c r="L224" s="193">
        <v>131.06</v>
      </c>
      <c r="M224" s="53">
        <v>1.2822</v>
      </c>
      <c r="O224" s="62">
        <v>2</v>
      </c>
      <c r="P224" s="6">
        <v>21</v>
      </c>
    </row>
    <row r="225" spans="1:16" s="63" customFormat="1" ht="24.75" customHeight="1">
      <c r="A225" s="44" t="s">
        <v>493</v>
      </c>
      <c r="B225" s="44" t="s">
        <v>33</v>
      </c>
      <c r="C225" s="191" t="s">
        <v>279</v>
      </c>
      <c r="D225" s="203" t="s">
        <v>280</v>
      </c>
      <c r="E225" s="203"/>
      <c r="F225" s="203"/>
      <c r="G225" s="203"/>
      <c r="H225" s="192" t="s">
        <v>248</v>
      </c>
      <c r="I225" s="20">
        <f t="shared" si="29"/>
        <v>21</v>
      </c>
      <c r="J225" s="272">
        <f t="shared" si="27"/>
        <v>4126.260642</v>
      </c>
      <c r="K225" s="20">
        <f t="shared" si="30"/>
        <v>86651.473482</v>
      </c>
      <c r="L225" s="20">
        <v>3218.11</v>
      </c>
      <c r="M225" s="53">
        <v>1.2822</v>
      </c>
      <c r="O225" s="62">
        <v>1</v>
      </c>
      <c r="P225" s="6">
        <v>21</v>
      </c>
    </row>
    <row r="226" spans="1:16" s="63" customFormat="1" ht="47.25" customHeight="1">
      <c r="A226" s="44" t="s">
        <v>494</v>
      </c>
      <c r="B226" s="44" t="s">
        <v>33</v>
      </c>
      <c r="C226" s="191" t="s">
        <v>281</v>
      </c>
      <c r="D226" s="203" t="s">
        <v>282</v>
      </c>
      <c r="E226" s="203"/>
      <c r="F226" s="203"/>
      <c r="G226" s="203"/>
      <c r="H226" s="192" t="s">
        <v>248</v>
      </c>
      <c r="I226" s="20">
        <f t="shared" si="29"/>
        <v>21</v>
      </c>
      <c r="J226" s="272">
        <f t="shared" si="27"/>
        <v>1778.86017</v>
      </c>
      <c r="K226" s="20">
        <f t="shared" si="30"/>
        <v>37356.06357</v>
      </c>
      <c r="L226" s="20">
        <v>1387.35</v>
      </c>
      <c r="M226" s="53">
        <v>1.2822</v>
      </c>
      <c r="O226" s="62">
        <v>1</v>
      </c>
      <c r="P226" s="6">
        <v>21</v>
      </c>
    </row>
    <row r="227" spans="1:16" s="63" customFormat="1" ht="12.75">
      <c r="A227" s="44" t="s">
        <v>495</v>
      </c>
      <c r="B227" s="44" t="s">
        <v>33</v>
      </c>
      <c r="C227" s="191" t="s">
        <v>166</v>
      </c>
      <c r="D227" s="203" t="s">
        <v>165</v>
      </c>
      <c r="E227" s="203"/>
      <c r="F227" s="203"/>
      <c r="G227" s="203"/>
      <c r="H227" s="192" t="s">
        <v>283</v>
      </c>
      <c r="I227" s="20">
        <f t="shared" si="29"/>
        <v>1146.6000000000001</v>
      </c>
      <c r="J227" s="272">
        <f t="shared" si="27"/>
        <v>33.683394</v>
      </c>
      <c r="K227" s="20">
        <f t="shared" si="30"/>
        <v>38621.379560400004</v>
      </c>
      <c r="L227" s="20">
        <v>26.27</v>
      </c>
      <c r="M227" s="53">
        <v>1.2822</v>
      </c>
      <c r="O227" s="62">
        <v>54.6</v>
      </c>
      <c r="P227" s="6">
        <v>21</v>
      </c>
    </row>
    <row r="228" spans="1:16" s="63" customFormat="1" ht="14.25" customHeight="1">
      <c r="A228" s="44" t="s">
        <v>496</v>
      </c>
      <c r="B228" s="44" t="s">
        <v>33</v>
      </c>
      <c r="C228" s="191" t="s">
        <v>284</v>
      </c>
      <c r="D228" s="203" t="s">
        <v>285</v>
      </c>
      <c r="E228" s="203"/>
      <c r="F228" s="203"/>
      <c r="G228" s="203"/>
      <c r="H228" s="192" t="s">
        <v>283</v>
      </c>
      <c r="I228" s="20">
        <f t="shared" si="29"/>
        <v>420</v>
      </c>
      <c r="J228" s="272">
        <f t="shared" si="27"/>
        <v>41.0304</v>
      </c>
      <c r="K228" s="20">
        <f t="shared" si="30"/>
        <v>17232.768</v>
      </c>
      <c r="L228" s="20">
        <v>32</v>
      </c>
      <c r="M228" s="53">
        <v>1.2822</v>
      </c>
      <c r="O228" s="62">
        <v>20</v>
      </c>
      <c r="P228" s="6">
        <v>21</v>
      </c>
    </row>
    <row r="229" spans="1:16" s="63" customFormat="1" ht="36" customHeight="1">
      <c r="A229" s="44" t="s">
        <v>497</v>
      </c>
      <c r="B229" s="44" t="s">
        <v>33</v>
      </c>
      <c r="C229" s="191" t="s">
        <v>286</v>
      </c>
      <c r="D229" s="203" t="s">
        <v>287</v>
      </c>
      <c r="E229" s="203"/>
      <c r="F229" s="203"/>
      <c r="G229" s="203"/>
      <c r="H229" s="192" t="s">
        <v>283</v>
      </c>
      <c r="I229" s="20">
        <f t="shared" si="29"/>
        <v>378</v>
      </c>
      <c r="J229" s="272">
        <f t="shared" si="27"/>
        <v>67.469364</v>
      </c>
      <c r="K229" s="20">
        <f t="shared" si="30"/>
        <v>25503.419592</v>
      </c>
      <c r="L229" s="20">
        <v>52.62</v>
      </c>
      <c r="M229" s="53">
        <v>1.2822</v>
      </c>
      <c r="O229" s="62">
        <v>18</v>
      </c>
      <c r="P229" s="6">
        <v>21</v>
      </c>
    </row>
    <row r="230" spans="1:16" s="63" customFormat="1" ht="24.75" customHeight="1">
      <c r="A230" s="44" t="s">
        <v>498</v>
      </c>
      <c r="B230" s="44" t="s">
        <v>33</v>
      </c>
      <c r="C230" s="191" t="s">
        <v>288</v>
      </c>
      <c r="D230" s="203" t="s">
        <v>515</v>
      </c>
      <c r="E230" s="203"/>
      <c r="F230" s="203"/>
      <c r="G230" s="203"/>
      <c r="H230" s="192" t="s">
        <v>248</v>
      </c>
      <c r="I230" s="20">
        <f t="shared" si="29"/>
        <v>42</v>
      </c>
      <c r="J230" s="272">
        <f t="shared" si="27"/>
        <v>453.01408200000003</v>
      </c>
      <c r="K230" s="20">
        <f t="shared" si="30"/>
        <v>19026.591444</v>
      </c>
      <c r="L230" s="20">
        <v>353.31</v>
      </c>
      <c r="M230" s="53">
        <v>1.2822</v>
      </c>
      <c r="O230" s="62">
        <v>2</v>
      </c>
      <c r="P230" s="6">
        <v>21</v>
      </c>
    </row>
    <row r="231" spans="1:16" s="6" customFormat="1" ht="12.75" customHeight="1">
      <c r="A231" s="48" t="s">
        <v>499</v>
      </c>
      <c r="B231" s="47"/>
      <c r="C231" s="47"/>
      <c r="D231" s="204" t="s">
        <v>174</v>
      </c>
      <c r="E231" s="204"/>
      <c r="F231" s="204"/>
      <c r="G231" s="204"/>
      <c r="H231" s="47"/>
      <c r="I231" s="19">
        <f t="shared" si="29"/>
        <v>0</v>
      </c>
      <c r="J231" s="271"/>
      <c r="K231" s="45">
        <f>SUM(K232)</f>
        <v>11010.201535241998</v>
      </c>
      <c r="L231" s="89"/>
      <c r="M231" s="53">
        <v>1.2822</v>
      </c>
      <c r="O231" s="10"/>
      <c r="P231" s="6">
        <v>21</v>
      </c>
    </row>
    <row r="232" spans="1:16" s="6" customFormat="1" ht="12" customHeight="1">
      <c r="A232" s="44" t="s">
        <v>500</v>
      </c>
      <c r="B232" s="44" t="s">
        <v>33</v>
      </c>
      <c r="C232" s="44">
        <v>200401</v>
      </c>
      <c r="D232" s="203" t="s">
        <v>173</v>
      </c>
      <c r="E232" s="203"/>
      <c r="F232" s="203"/>
      <c r="G232" s="203"/>
      <c r="H232" s="192" t="s">
        <v>19</v>
      </c>
      <c r="I232" s="20">
        <f t="shared" si="29"/>
        <v>773.6000999999999</v>
      </c>
      <c r="J232" s="272">
        <f t="shared" si="27"/>
        <v>14.23242</v>
      </c>
      <c r="K232" s="20">
        <f>I232*J232</f>
        <v>11010.201535241998</v>
      </c>
      <c r="L232" s="20">
        <v>11.1</v>
      </c>
      <c r="M232" s="53">
        <v>1.2822</v>
      </c>
      <c r="O232" s="12">
        <v>36.8381</v>
      </c>
      <c r="P232" s="6">
        <v>21</v>
      </c>
    </row>
    <row r="233" spans="1:13" s="13" customFormat="1" ht="23.25" customHeight="1" hidden="1">
      <c r="A233" s="27"/>
      <c r="B233" s="44"/>
      <c r="C233" s="44"/>
      <c r="D233" s="205" t="s">
        <v>11</v>
      </c>
      <c r="E233" s="205"/>
      <c r="F233" s="205"/>
      <c r="G233" s="205"/>
      <c r="H233" s="44"/>
      <c r="I233" s="20"/>
      <c r="J233" s="91">
        <f>L233*1.2822</f>
        <v>0</v>
      </c>
      <c r="K233" s="42" t="e">
        <f>#REF!+K129+K131+K140+K147+K150+K156+K161+K165+K173+K182+K188+K204+#REF!+#REF!+#REF!+K231</f>
        <v>#REF!</v>
      </c>
      <c r="L233" s="88">
        <v>0</v>
      </c>
      <c r="M233" s="53">
        <v>1.2822</v>
      </c>
    </row>
    <row r="234" spans="1:13" s="24" customFormat="1" ht="23.25" customHeight="1">
      <c r="A234" s="22"/>
      <c r="B234" s="26"/>
      <c r="C234" s="26"/>
      <c r="D234" s="206" t="s">
        <v>291</v>
      </c>
      <c r="E234" s="206"/>
      <c r="F234" s="206"/>
      <c r="G234" s="206"/>
      <c r="H234" s="26"/>
      <c r="I234" s="11"/>
      <c r="J234" s="91"/>
      <c r="K234" s="55">
        <f>K231+K204+K188+K182+K173+K165+K161+K156+K150+K147+K140+K131+K129</f>
        <v>3289344.228793489</v>
      </c>
      <c r="L234" s="91"/>
      <c r="M234" s="53">
        <v>1.2822</v>
      </c>
    </row>
    <row r="235" spans="1:50" s="13" customFormat="1" ht="23.25" customHeight="1" hidden="1">
      <c r="A235" s="27"/>
      <c r="B235" s="44"/>
      <c r="C235" s="44"/>
      <c r="D235" s="205" t="s">
        <v>11</v>
      </c>
      <c r="E235" s="205"/>
      <c r="F235" s="205"/>
      <c r="G235" s="205"/>
      <c r="H235" s="44"/>
      <c r="I235" s="20"/>
      <c r="J235" s="43"/>
      <c r="K235" s="42" t="e">
        <f>#REF!+#REF!+#REF!+#REF!+#REF!+#REF!+#REF!+#REF!+#REF!+#REF!+#REF!+#REF!+#REF!+#REF!+#REF!+#REF!+#REF!</f>
        <v>#REF!</v>
      </c>
      <c r="L235" s="43"/>
      <c r="M235" s="53">
        <v>1.2822</v>
      </c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</row>
    <row r="236" spans="1:50" s="24" customFormat="1" ht="23.25" customHeight="1">
      <c r="A236" s="22"/>
      <c r="B236" s="26"/>
      <c r="C236" s="26"/>
      <c r="D236" s="206" t="s">
        <v>502</v>
      </c>
      <c r="E236" s="206"/>
      <c r="F236" s="206"/>
      <c r="G236" s="206"/>
      <c r="H236" s="26"/>
      <c r="I236" s="11"/>
      <c r="J236" s="91"/>
      <c r="K236" s="55">
        <f>K234+K127+K24</f>
        <v>30636159.31386113</v>
      </c>
      <c r="L236" s="91"/>
      <c r="M236" s="53">
        <v>1.2822</v>
      </c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</row>
    <row r="237" spans="1:50" s="40" customFormat="1" ht="12.75">
      <c r="A237" s="24"/>
      <c r="B237" s="33"/>
      <c r="C237" s="34"/>
      <c r="D237" s="35"/>
      <c r="E237" s="36"/>
      <c r="F237" s="36"/>
      <c r="G237" s="36"/>
      <c r="H237" s="37"/>
      <c r="I237" s="38"/>
      <c r="J237" s="90"/>
      <c r="K237" s="39"/>
      <c r="L237" s="90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</row>
    <row r="238" spans="1:50" s="40" customFormat="1" ht="12.75">
      <c r="A238" s="24"/>
      <c r="B238" s="33"/>
      <c r="C238" s="34"/>
      <c r="D238" s="35"/>
      <c r="E238" s="36"/>
      <c r="F238" s="36"/>
      <c r="G238" s="36"/>
      <c r="H238" s="37"/>
      <c r="I238" s="38"/>
      <c r="J238" s="90"/>
      <c r="K238" s="39"/>
      <c r="L238" s="90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</row>
    <row r="239" spans="1:50" s="40" customFormat="1" ht="12.75">
      <c r="A239" s="24"/>
      <c r="B239" s="33"/>
      <c r="C239" s="34"/>
      <c r="D239" s="35"/>
      <c r="E239" s="36"/>
      <c r="F239" s="36"/>
      <c r="G239" s="36"/>
      <c r="H239" s="37"/>
      <c r="I239" s="38"/>
      <c r="J239" s="90"/>
      <c r="K239" s="39"/>
      <c r="L239" s="90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</row>
    <row r="240" spans="1:50" s="40" customFormat="1" ht="12.75">
      <c r="A240" s="24"/>
      <c r="B240" s="33"/>
      <c r="C240" s="34"/>
      <c r="D240" s="35"/>
      <c r="E240" s="36"/>
      <c r="F240" s="36"/>
      <c r="G240" s="36"/>
      <c r="H240" s="37"/>
      <c r="I240" s="38"/>
      <c r="J240" s="90"/>
      <c r="K240" s="39"/>
      <c r="L240" s="90"/>
      <c r="O240" s="32"/>
      <c r="P240" s="65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</row>
    <row r="241" spans="1:50" s="40" customFormat="1" ht="12.75">
      <c r="A241" s="24"/>
      <c r="B241" s="33"/>
      <c r="C241" s="34"/>
      <c r="D241" s="35"/>
      <c r="E241" s="36"/>
      <c r="F241" s="36"/>
      <c r="G241" s="36"/>
      <c r="H241" s="37"/>
      <c r="I241" s="38"/>
      <c r="J241" s="90"/>
      <c r="K241" s="39"/>
      <c r="L241" s="90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</row>
    <row r="242" spans="1:50" s="40" customFormat="1" ht="12.75">
      <c r="A242" s="24"/>
      <c r="B242" s="33"/>
      <c r="C242" s="34"/>
      <c r="D242" s="35"/>
      <c r="E242" s="36"/>
      <c r="F242" s="36"/>
      <c r="G242" s="36"/>
      <c r="H242" s="37"/>
      <c r="I242" s="38"/>
      <c r="J242" s="90"/>
      <c r="K242" s="39"/>
      <c r="L242" s="90"/>
      <c r="O242" s="32"/>
      <c r="P242" s="65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</row>
    <row r="243" spans="1:50" s="40" customFormat="1" ht="12.75">
      <c r="A243" s="24"/>
      <c r="B243" s="33"/>
      <c r="C243" s="34"/>
      <c r="D243" s="35"/>
      <c r="E243" s="36"/>
      <c r="F243" s="36"/>
      <c r="G243" s="36"/>
      <c r="H243" s="37"/>
      <c r="I243" s="38"/>
      <c r="J243" s="90"/>
      <c r="K243" s="39"/>
      <c r="L243" s="90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</row>
    <row r="244" spans="1:50" s="40" customFormat="1" ht="12.75">
      <c r="A244" s="24"/>
      <c r="B244" s="33"/>
      <c r="C244" s="34"/>
      <c r="D244" s="35"/>
      <c r="E244" s="36"/>
      <c r="F244" s="36"/>
      <c r="G244" s="36"/>
      <c r="H244" s="37"/>
      <c r="I244" s="38"/>
      <c r="J244" s="90"/>
      <c r="K244" s="39"/>
      <c r="L244" s="90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</row>
    <row r="245" spans="1:50" s="40" customFormat="1" ht="12.75">
      <c r="A245" s="24"/>
      <c r="B245" s="33"/>
      <c r="C245" s="34"/>
      <c r="D245" s="35"/>
      <c r="E245" s="36"/>
      <c r="F245" s="36"/>
      <c r="G245" s="36"/>
      <c r="H245" s="37"/>
      <c r="I245" s="38"/>
      <c r="J245" s="90"/>
      <c r="K245" s="39"/>
      <c r="L245" s="90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</row>
    <row r="246" spans="1:50" s="40" customFormat="1" ht="12.75">
      <c r="A246" s="24"/>
      <c r="B246" s="33"/>
      <c r="C246" s="34"/>
      <c r="D246" s="35"/>
      <c r="E246" s="36"/>
      <c r="F246" s="36"/>
      <c r="G246" s="36"/>
      <c r="H246" s="37"/>
      <c r="I246" s="38"/>
      <c r="J246" s="90"/>
      <c r="K246" s="39"/>
      <c r="L246" s="90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</row>
    <row r="247" spans="1:50" s="40" customFormat="1" ht="12.75">
      <c r="A247" s="24"/>
      <c r="B247" s="33"/>
      <c r="C247" s="34"/>
      <c r="D247" s="35"/>
      <c r="E247" s="36"/>
      <c r="F247" s="36"/>
      <c r="G247" s="36"/>
      <c r="H247" s="37"/>
      <c r="I247" s="38"/>
      <c r="J247" s="90"/>
      <c r="K247" s="39"/>
      <c r="L247" s="90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</row>
    <row r="248" spans="1:50" s="40" customFormat="1" ht="12.75">
      <c r="A248" s="24"/>
      <c r="B248" s="33"/>
      <c r="C248" s="34"/>
      <c r="D248" s="35"/>
      <c r="E248" s="36"/>
      <c r="F248" s="36"/>
      <c r="G248" s="36"/>
      <c r="H248" s="37"/>
      <c r="I248" s="38"/>
      <c r="J248" s="90"/>
      <c r="K248" s="39"/>
      <c r="L248" s="90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</row>
    <row r="249" spans="1:50" s="40" customFormat="1" ht="12.75">
      <c r="A249" s="24"/>
      <c r="B249" s="33"/>
      <c r="C249" s="34"/>
      <c r="D249" s="35"/>
      <c r="E249" s="36"/>
      <c r="F249" s="36"/>
      <c r="G249" s="36"/>
      <c r="H249" s="37"/>
      <c r="I249" s="38"/>
      <c r="J249" s="90"/>
      <c r="K249" s="39"/>
      <c r="L249" s="90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</row>
    <row r="250" spans="1:50" s="40" customFormat="1" ht="12.75">
      <c r="A250" s="24"/>
      <c r="B250" s="33"/>
      <c r="C250" s="34"/>
      <c r="D250" s="35"/>
      <c r="E250" s="36"/>
      <c r="F250" s="36"/>
      <c r="G250" s="36"/>
      <c r="H250" s="37"/>
      <c r="I250" s="38"/>
      <c r="J250" s="90"/>
      <c r="K250" s="39"/>
      <c r="L250" s="90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</row>
    <row r="251" spans="1:50" s="40" customFormat="1" ht="12.75">
      <c r="A251" s="24"/>
      <c r="B251" s="33"/>
      <c r="C251" s="34"/>
      <c r="D251" s="35"/>
      <c r="E251" s="36"/>
      <c r="F251" s="36"/>
      <c r="G251" s="36"/>
      <c r="H251" s="37"/>
      <c r="I251" s="38"/>
      <c r="J251" s="90"/>
      <c r="K251" s="39"/>
      <c r="L251" s="90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</row>
    <row r="252" spans="1:50" s="40" customFormat="1" ht="12.75">
      <c r="A252" s="24"/>
      <c r="B252" s="33"/>
      <c r="C252" s="34"/>
      <c r="D252" s="35"/>
      <c r="E252" s="36"/>
      <c r="F252" s="36"/>
      <c r="G252" s="36"/>
      <c r="H252" s="37"/>
      <c r="I252" s="38"/>
      <c r="J252" s="90"/>
      <c r="K252" s="39"/>
      <c r="L252" s="90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</row>
    <row r="253" spans="1:50" s="40" customFormat="1" ht="12.75">
      <c r="A253" s="24"/>
      <c r="B253" s="33"/>
      <c r="C253" s="34"/>
      <c r="D253" s="35"/>
      <c r="E253" s="36"/>
      <c r="F253" s="36"/>
      <c r="G253" s="36"/>
      <c r="H253" s="37"/>
      <c r="I253" s="38"/>
      <c r="J253" s="90"/>
      <c r="K253" s="39"/>
      <c r="L253" s="90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</row>
    <row r="254" spans="1:50" s="40" customFormat="1" ht="12.75">
      <c r="A254" s="24"/>
      <c r="B254" s="33"/>
      <c r="C254" s="34"/>
      <c r="D254" s="35"/>
      <c r="E254" s="36"/>
      <c r="F254" s="36"/>
      <c r="G254" s="36"/>
      <c r="H254" s="37"/>
      <c r="I254" s="38"/>
      <c r="J254" s="90"/>
      <c r="K254" s="39"/>
      <c r="L254" s="90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</row>
    <row r="255" spans="1:50" s="40" customFormat="1" ht="12.75">
      <c r="A255" s="24"/>
      <c r="B255" s="33"/>
      <c r="C255" s="34"/>
      <c r="D255" s="35"/>
      <c r="E255" s="36"/>
      <c r="F255" s="36"/>
      <c r="G255" s="36"/>
      <c r="H255" s="37"/>
      <c r="I255" s="38"/>
      <c r="J255" s="90"/>
      <c r="K255" s="39"/>
      <c r="L255" s="90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</row>
    <row r="256" spans="1:50" s="40" customFormat="1" ht="12.75">
      <c r="A256" s="24"/>
      <c r="B256" s="33"/>
      <c r="C256" s="34"/>
      <c r="D256" s="35"/>
      <c r="E256" s="36"/>
      <c r="F256" s="36"/>
      <c r="G256" s="36"/>
      <c r="H256" s="37"/>
      <c r="I256" s="38"/>
      <c r="J256" s="90"/>
      <c r="K256" s="39"/>
      <c r="L256" s="90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</row>
    <row r="257" spans="1:50" s="40" customFormat="1" ht="12.75">
      <c r="A257" s="24"/>
      <c r="B257" s="33"/>
      <c r="C257" s="34"/>
      <c r="D257" s="35"/>
      <c r="E257" s="36"/>
      <c r="F257" s="36"/>
      <c r="G257" s="36"/>
      <c r="H257" s="37"/>
      <c r="I257" s="38"/>
      <c r="J257" s="90"/>
      <c r="K257" s="39"/>
      <c r="L257" s="90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</row>
    <row r="258" spans="1:50" s="40" customFormat="1" ht="12.75">
      <c r="A258" s="24"/>
      <c r="B258" s="33"/>
      <c r="C258" s="34"/>
      <c r="D258" s="35"/>
      <c r="E258" s="36"/>
      <c r="F258" s="36"/>
      <c r="G258" s="36"/>
      <c r="H258" s="37"/>
      <c r="I258" s="38"/>
      <c r="J258" s="90"/>
      <c r="K258" s="39"/>
      <c r="L258" s="90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</row>
    <row r="259" spans="1:50" s="40" customFormat="1" ht="12.75">
      <c r="A259" s="24"/>
      <c r="B259" s="33"/>
      <c r="C259" s="34"/>
      <c r="D259" s="35"/>
      <c r="E259" s="36"/>
      <c r="F259" s="36"/>
      <c r="G259" s="36"/>
      <c r="H259" s="37"/>
      <c r="I259" s="38"/>
      <c r="J259" s="90"/>
      <c r="K259" s="39"/>
      <c r="L259" s="90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</row>
    <row r="260" spans="1:50" s="40" customFormat="1" ht="12.75">
      <c r="A260" s="24"/>
      <c r="B260" s="33"/>
      <c r="C260" s="34"/>
      <c r="D260" s="35"/>
      <c r="E260" s="36"/>
      <c r="F260" s="36"/>
      <c r="G260" s="36"/>
      <c r="H260" s="37"/>
      <c r="I260" s="38"/>
      <c r="J260" s="90"/>
      <c r="K260" s="39"/>
      <c r="L260" s="90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</row>
    <row r="261" spans="1:50" s="40" customFormat="1" ht="12.75">
      <c r="A261" s="24"/>
      <c r="B261" s="33"/>
      <c r="C261" s="34"/>
      <c r="D261" s="35"/>
      <c r="E261" s="36"/>
      <c r="F261" s="36"/>
      <c r="G261" s="36"/>
      <c r="H261" s="37"/>
      <c r="I261" s="38"/>
      <c r="J261" s="90"/>
      <c r="K261" s="39"/>
      <c r="L261" s="90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</row>
    <row r="262" spans="1:50" s="40" customFormat="1" ht="12.75">
      <c r="A262" s="24"/>
      <c r="B262" s="33"/>
      <c r="C262" s="34"/>
      <c r="D262" s="35"/>
      <c r="E262" s="36"/>
      <c r="F262" s="36"/>
      <c r="G262" s="36"/>
      <c r="H262" s="37"/>
      <c r="I262" s="38"/>
      <c r="J262" s="90"/>
      <c r="K262" s="39"/>
      <c r="L262" s="90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</row>
    <row r="263" spans="1:50" s="40" customFormat="1" ht="12.75">
      <c r="A263" s="24"/>
      <c r="B263" s="33"/>
      <c r="C263" s="34"/>
      <c r="D263" s="35"/>
      <c r="E263" s="36"/>
      <c r="F263" s="36"/>
      <c r="G263" s="36"/>
      <c r="H263" s="37"/>
      <c r="I263" s="38"/>
      <c r="J263" s="90"/>
      <c r="K263" s="39"/>
      <c r="L263" s="90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</row>
    <row r="264" spans="1:50" s="40" customFormat="1" ht="12.75">
      <c r="A264" s="24"/>
      <c r="B264" s="33"/>
      <c r="C264" s="34"/>
      <c r="D264" s="35"/>
      <c r="E264" s="36"/>
      <c r="F264" s="36"/>
      <c r="G264" s="36"/>
      <c r="H264" s="37"/>
      <c r="I264" s="38"/>
      <c r="J264" s="90"/>
      <c r="K264" s="39"/>
      <c r="L264" s="90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</row>
    <row r="265" spans="1:50" s="40" customFormat="1" ht="12.75">
      <c r="A265" s="24"/>
      <c r="B265" s="33"/>
      <c r="C265" s="34"/>
      <c r="D265" s="35"/>
      <c r="E265" s="36"/>
      <c r="F265" s="36"/>
      <c r="G265" s="36"/>
      <c r="H265" s="37"/>
      <c r="I265" s="38"/>
      <c r="J265" s="90"/>
      <c r="K265" s="39"/>
      <c r="L265" s="90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</row>
    <row r="266" spans="1:50" s="40" customFormat="1" ht="12.75">
      <c r="A266" s="24"/>
      <c r="B266" s="33"/>
      <c r="C266" s="34"/>
      <c r="D266" s="35"/>
      <c r="E266" s="36"/>
      <c r="F266" s="36"/>
      <c r="G266" s="36"/>
      <c r="H266" s="37"/>
      <c r="I266" s="38"/>
      <c r="J266" s="90"/>
      <c r="K266" s="39"/>
      <c r="L266" s="90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</row>
    <row r="267" spans="1:50" s="40" customFormat="1" ht="12.75">
      <c r="A267" s="24"/>
      <c r="B267" s="33"/>
      <c r="C267" s="34"/>
      <c r="D267" s="35"/>
      <c r="E267" s="36"/>
      <c r="F267" s="36"/>
      <c r="G267" s="36"/>
      <c r="H267" s="37"/>
      <c r="I267" s="38"/>
      <c r="J267" s="90"/>
      <c r="K267" s="39"/>
      <c r="L267" s="90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</row>
    <row r="268" spans="1:50" s="40" customFormat="1" ht="12.75">
      <c r="A268" s="24"/>
      <c r="B268" s="33"/>
      <c r="C268" s="34"/>
      <c r="D268" s="35"/>
      <c r="E268" s="36"/>
      <c r="F268" s="36"/>
      <c r="G268" s="36"/>
      <c r="H268" s="37"/>
      <c r="I268" s="38"/>
      <c r="J268" s="90"/>
      <c r="K268" s="39"/>
      <c r="L268" s="90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</row>
    <row r="269" spans="1:50" s="40" customFormat="1" ht="12.75">
      <c r="A269" s="24"/>
      <c r="B269" s="33"/>
      <c r="C269" s="34"/>
      <c r="D269" s="35"/>
      <c r="E269" s="36"/>
      <c r="F269" s="36"/>
      <c r="G269" s="36"/>
      <c r="H269" s="37"/>
      <c r="I269" s="38"/>
      <c r="J269" s="90"/>
      <c r="K269" s="39"/>
      <c r="L269" s="90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</row>
    <row r="270" spans="1:50" s="40" customFormat="1" ht="12.75">
      <c r="A270" s="24"/>
      <c r="B270" s="33"/>
      <c r="C270" s="34"/>
      <c r="D270" s="35"/>
      <c r="E270" s="36"/>
      <c r="F270" s="36"/>
      <c r="G270" s="36"/>
      <c r="H270" s="37"/>
      <c r="I270" s="38"/>
      <c r="J270" s="90"/>
      <c r="K270" s="39"/>
      <c r="L270" s="90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</row>
    <row r="271" spans="1:50" s="40" customFormat="1" ht="12.75">
      <c r="A271" s="24"/>
      <c r="B271" s="33"/>
      <c r="C271" s="34"/>
      <c r="D271" s="35"/>
      <c r="E271" s="36"/>
      <c r="F271" s="36"/>
      <c r="G271" s="36"/>
      <c r="H271" s="37"/>
      <c r="I271" s="38"/>
      <c r="J271" s="90"/>
      <c r="K271" s="39"/>
      <c r="L271" s="90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</row>
    <row r="272" spans="1:50" s="40" customFormat="1" ht="12.75">
      <c r="A272" s="24"/>
      <c r="B272" s="33"/>
      <c r="C272" s="34"/>
      <c r="D272" s="35"/>
      <c r="E272" s="36"/>
      <c r="F272" s="36"/>
      <c r="G272" s="36"/>
      <c r="H272" s="37"/>
      <c r="I272" s="38"/>
      <c r="J272" s="90"/>
      <c r="K272" s="39"/>
      <c r="L272" s="90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</row>
    <row r="273" spans="1:50" s="40" customFormat="1" ht="12.75">
      <c r="A273" s="24"/>
      <c r="B273" s="33"/>
      <c r="C273" s="34"/>
      <c r="D273" s="35"/>
      <c r="E273" s="36"/>
      <c r="F273" s="36"/>
      <c r="G273" s="36"/>
      <c r="H273" s="37"/>
      <c r="I273" s="38"/>
      <c r="J273" s="90"/>
      <c r="K273" s="39"/>
      <c r="L273" s="90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</row>
    <row r="274" spans="1:50" s="40" customFormat="1" ht="12.75">
      <c r="A274" s="24"/>
      <c r="B274" s="33"/>
      <c r="C274" s="34"/>
      <c r="D274" s="35"/>
      <c r="E274" s="36"/>
      <c r="F274" s="36"/>
      <c r="G274" s="36"/>
      <c r="H274" s="37"/>
      <c r="I274" s="38"/>
      <c r="J274" s="90"/>
      <c r="K274" s="39"/>
      <c r="L274" s="90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</row>
    <row r="275" spans="1:50" s="40" customFormat="1" ht="12.75">
      <c r="A275" s="24"/>
      <c r="B275" s="33"/>
      <c r="C275" s="34"/>
      <c r="D275" s="35"/>
      <c r="E275" s="36"/>
      <c r="F275" s="36"/>
      <c r="G275" s="36"/>
      <c r="H275" s="37"/>
      <c r="I275" s="38"/>
      <c r="J275" s="90"/>
      <c r="K275" s="39"/>
      <c r="L275" s="90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</row>
    <row r="276" spans="1:50" s="40" customFormat="1" ht="12.75">
      <c r="A276" s="24"/>
      <c r="B276" s="33"/>
      <c r="C276" s="34"/>
      <c r="D276" s="35"/>
      <c r="E276" s="36"/>
      <c r="F276" s="36"/>
      <c r="G276" s="36"/>
      <c r="H276" s="37"/>
      <c r="I276" s="38"/>
      <c r="J276" s="90"/>
      <c r="K276" s="39"/>
      <c r="L276" s="90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</row>
    <row r="277" spans="1:50" s="40" customFormat="1" ht="12.75">
      <c r="A277" s="24"/>
      <c r="B277" s="33"/>
      <c r="C277" s="34"/>
      <c r="D277" s="35"/>
      <c r="E277" s="36"/>
      <c r="F277" s="36"/>
      <c r="G277" s="36"/>
      <c r="H277" s="37"/>
      <c r="I277" s="38"/>
      <c r="J277" s="90"/>
      <c r="K277" s="39"/>
      <c r="L277" s="90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</row>
    <row r="278" spans="1:50" s="40" customFormat="1" ht="12.75">
      <c r="A278" s="24"/>
      <c r="B278" s="33"/>
      <c r="C278" s="34"/>
      <c r="D278" s="35"/>
      <c r="E278" s="36"/>
      <c r="F278" s="36"/>
      <c r="G278" s="36"/>
      <c r="H278" s="37"/>
      <c r="I278" s="38"/>
      <c r="J278" s="90"/>
      <c r="K278" s="39"/>
      <c r="L278" s="90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</row>
    <row r="279" spans="1:50" s="40" customFormat="1" ht="12.75">
      <c r="A279" s="24"/>
      <c r="B279" s="33"/>
      <c r="C279" s="34"/>
      <c r="D279" s="35"/>
      <c r="E279" s="36"/>
      <c r="F279" s="36"/>
      <c r="G279" s="36"/>
      <c r="H279" s="37"/>
      <c r="I279" s="38"/>
      <c r="J279" s="90"/>
      <c r="K279" s="39"/>
      <c r="L279" s="90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</row>
    <row r="280" spans="1:50" s="40" customFormat="1" ht="12.75">
      <c r="A280" s="24"/>
      <c r="B280" s="33"/>
      <c r="C280" s="34"/>
      <c r="D280" s="35"/>
      <c r="E280" s="36"/>
      <c r="F280" s="36"/>
      <c r="G280" s="36"/>
      <c r="H280" s="37"/>
      <c r="I280" s="38"/>
      <c r="J280" s="90"/>
      <c r="K280" s="39"/>
      <c r="L280" s="90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</row>
    <row r="281" spans="1:50" s="40" customFormat="1" ht="12.75">
      <c r="A281" s="24"/>
      <c r="B281" s="33"/>
      <c r="C281" s="34"/>
      <c r="D281" s="35"/>
      <c r="E281" s="36"/>
      <c r="F281" s="36"/>
      <c r="G281" s="36"/>
      <c r="H281" s="37"/>
      <c r="I281" s="38"/>
      <c r="J281" s="90"/>
      <c r="K281" s="39"/>
      <c r="L281" s="90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</row>
    <row r="282" spans="1:50" s="40" customFormat="1" ht="12.75">
      <c r="A282" s="24"/>
      <c r="B282" s="33"/>
      <c r="C282" s="34"/>
      <c r="D282" s="35"/>
      <c r="E282" s="36"/>
      <c r="F282" s="36"/>
      <c r="G282" s="36"/>
      <c r="H282" s="37"/>
      <c r="I282" s="38"/>
      <c r="J282" s="90"/>
      <c r="K282" s="39"/>
      <c r="L282" s="90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</row>
    <row r="283" spans="1:50" s="40" customFormat="1" ht="12.75">
      <c r="A283" s="24"/>
      <c r="B283" s="33"/>
      <c r="C283" s="34"/>
      <c r="D283" s="35"/>
      <c r="E283" s="36"/>
      <c r="F283" s="36"/>
      <c r="G283" s="36"/>
      <c r="H283" s="37"/>
      <c r="I283" s="38"/>
      <c r="J283" s="90"/>
      <c r="K283" s="39"/>
      <c r="L283" s="90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</row>
    <row r="284" spans="1:50" s="40" customFormat="1" ht="12.75">
      <c r="A284" s="24"/>
      <c r="B284" s="33"/>
      <c r="C284" s="34"/>
      <c r="D284" s="35"/>
      <c r="E284" s="36"/>
      <c r="F284" s="36"/>
      <c r="G284" s="36"/>
      <c r="H284" s="37"/>
      <c r="I284" s="38"/>
      <c r="J284" s="90"/>
      <c r="K284" s="39"/>
      <c r="L284" s="90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</row>
    <row r="285" spans="1:50" s="40" customFormat="1" ht="12.75">
      <c r="A285" s="24"/>
      <c r="B285" s="33"/>
      <c r="C285" s="34"/>
      <c r="D285" s="35"/>
      <c r="E285" s="36"/>
      <c r="F285" s="36"/>
      <c r="G285" s="36"/>
      <c r="H285" s="37"/>
      <c r="I285" s="38"/>
      <c r="J285" s="90"/>
      <c r="K285" s="39"/>
      <c r="L285" s="90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</row>
    <row r="286" spans="1:50" s="40" customFormat="1" ht="12.75">
      <c r="A286" s="24"/>
      <c r="B286" s="33"/>
      <c r="C286" s="34"/>
      <c r="D286" s="35"/>
      <c r="E286" s="36"/>
      <c r="F286" s="36"/>
      <c r="G286" s="36"/>
      <c r="H286" s="37"/>
      <c r="I286" s="38"/>
      <c r="J286" s="90"/>
      <c r="K286" s="39"/>
      <c r="L286" s="90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</row>
    <row r="287" spans="1:50" s="40" customFormat="1" ht="12.75">
      <c r="A287" s="24"/>
      <c r="B287" s="33"/>
      <c r="C287" s="34"/>
      <c r="D287" s="35"/>
      <c r="E287" s="36"/>
      <c r="F287" s="36"/>
      <c r="G287" s="36"/>
      <c r="H287" s="37"/>
      <c r="I287" s="38"/>
      <c r="J287" s="90"/>
      <c r="K287" s="39"/>
      <c r="L287" s="90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</row>
    <row r="288" spans="1:50" s="40" customFormat="1" ht="12.75">
      <c r="A288" s="24"/>
      <c r="B288" s="33"/>
      <c r="C288" s="34"/>
      <c r="D288" s="35"/>
      <c r="E288" s="36"/>
      <c r="F288" s="36"/>
      <c r="G288" s="36"/>
      <c r="H288" s="37"/>
      <c r="I288" s="38"/>
      <c r="J288" s="90"/>
      <c r="K288" s="39"/>
      <c r="L288" s="90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</row>
    <row r="289" spans="1:50" s="40" customFormat="1" ht="12.75">
      <c r="A289" s="24"/>
      <c r="B289" s="33"/>
      <c r="C289" s="34"/>
      <c r="D289" s="35"/>
      <c r="E289" s="36"/>
      <c r="F289" s="36"/>
      <c r="G289" s="36"/>
      <c r="H289" s="37"/>
      <c r="I289" s="38"/>
      <c r="J289" s="90"/>
      <c r="K289" s="39"/>
      <c r="L289" s="90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</row>
    <row r="290" spans="1:50" s="40" customFormat="1" ht="12.75">
      <c r="A290" s="24"/>
      <c r="B290" s="33"/>
      <c r="C290" s="34"/>
      <c r="D290" s="35"/>
      <c r="E290" s="36"/>
      <c r="F290" s="36"/>
      <c r="G290" s="36"/>
      <c r="H290" s="37"/>
      <c r="I290" s="38"/>
      <c r="J290" s="90"/>
      <c r="K290" s="39"/>
      <c r="L290" s="90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</row>
    <row r="291" spans="1:50" s="40" customFormat="1" ht="12.75">
      <c r="A291" s="24"/>
      <c r="B291" s="33"/>
      <c r="C291" s="34"/>
      <c r="D291" s="35"/>
      <c r="E291" s="36"/>
      <c r="F291" s="36"/>
      <c r="G291" s="36"/>
      <c r="H291" s="37"/>
      <c r="I291" s="38"/>
      <c r="J291" s="90"/>
      <c r="K291" s="39"/>
      <c r="L291" s="90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</row>
    <row r="292" spans="1:50" s="40" customFormat="1" ht="12.75">
      <c r="A292" s="24"/>
      <c r="B292" s="33"/>
      <c r="C292" s="34"/>
      <c r="D292" s="35"/>
      <c r="E292" s="36"/>
      <c r="F292" s="36"/>
      <c r="G292" s="36"/>
      <c r="H292" s="37"/>
      <c r="I292" s="38"/>
      <c r="J292" s="90"/>
      <c r="K292" s="39"/>
      <c r="L292" s="90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</row>
    <row r="293" spans="1:50" s="40" customFormat="1" ht="12.75">
      <c r="A293" s="24"/>
      <c r="B293" s="33"/>
      <c r="C293" s="34"/>
      <c r="D293" s="35"/>
      <c r="E293" s="36"/>
      <c r="F293" s="36"/>
      <c r="G293" s="36"/>
      <c r="H293" s="37"/>
      <c r="I293" s="38"/>
      <c r="J293" s="90"/>
      <c r="K293" s="39"/>
      <c r="L293" s="90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</row>
    <row r="294" spans="1:50" s="40" customFormat="1" ht="12.75">
      <c r="A294" s="24"/>
      <c r="B294" s="33"/>
      <c r="C294" s="34"/>
      <c r="D294" s="35"/>
      <c r="E294" s="36"/>
      <c r="F294" s="36"/>
      <c r="G294" s="36"/>
      <c r="H294" s="37"/>
      <c r="I294" s="38"/>
      <c r="J294" s="90"/>
      <c r="K294" s="39"/>
      <c r="L294" s="90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</row>
    <row r="295" spans="1:50" s="40" customFormat="1" ht="12.75">
      <c r="A295" s="24"/>
      <c r="B295" s="33"/>
      <c r="C295" s="34"/>
      <c r="D295" s="35"/>
      <c r="E295" s="36"/>
      <c r="F295" s="36"/>
      <c r="G295" s="36"/>
      <c r="H295" s="37"/>
      <c r="I295" s="38"/>
      <c r="J295" s="90"/>
      <c r="K295" s="39"/>
      <c r="L295" s="90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</row>
    <row r="296" spans="1:50" s="40" customFormat="1" ht="12.75">
      <c r="A296" s="24"/>
      <c r="B296" s="33"/>
      <c r="C296" s="34"/>
      <c r="D296" s="35"/>
      <c r="E296" s="36"/>
      <c r="F296" s="36"/>
      <c r="G296" s="36"/>
      <c r="H296" s="37"/>
      <c r="I296" s="38"/>
      <c r="J296" s="90"/>
      <c r="K296" s="39"/>
      <c r="L296" s="90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</row>
    <row r="297" spans="1:50" s="40" customFormat="1" ht="12.75">
      <c r="A297" s="24"/>
      <c r="B297" s="33"/>
      <c r="C297" s="34"/>
      <c r="D297" s="35"/>
      <c r="E297" s="36"/>
      <c r="F297" s="36"/>
      <c r="G297" s="36"/>
      <c r="H297" s="37"/>
      <c r="I297" s="38"/>
      <c r="J297" s="90"/>
      <c r="K297" s="39"/>
      <c r="L297" s="90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</row>
    <row r="298" spans="1:50" s="40" customFormat="1" ht="12.75">
      <c r="A298" s="24"/>
      <c r="B298" s="33"/>
      <c r="C298" s="34"/>
      <c r="D298" s="35"/>
      <c r="E298" s="36"/>
      <c r="F298" s="36"/>
      <c r="G298" s="36"/>
      <c r="H298" s="37"/>
      <c r="I298" s="38"/>
      <c r="J298" s="90"/>
      <c r="K298" s="39"/>
      <c r="L298" s="90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</row>
    <row r="299" spans="1:50" s="40" customFormat="1" ht="12.75">
      <c r="A299" s="24"/>
      <c r="B299" s="33"/>
      <c r="C299" s="34"/>
      <c r="D299" s="35"/>
      <c r="E299" s="36"/>
      <c r="F299" s="36"/>
      <c r="G299" s="36"/>
      <c r="H299" s="37"/>
      <c r="I299" s="38"/>
      <c r="J299" s="90"/>
      <c r="K299" s="39"/>
      <c r="L299" s="90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</row>
    <row r="300" spans="1:50" s="40" customFormat="1" ht="12.75">
      <c r="A300" s="24"/>
      <c r="B300" s="33"/>
      <c r="C300" s="34"/>
      <c r="D300" s="35"/>
      <c r="E300" s="36"/>
      <c r="F300" s="36"/>
      <c r="G300" s="36"/>
      <c r="H300" s="37"/>
      <c r="I300" s="38"/>
      <c r="J300" s="90"/>
      <c r="K300" s="39"/>
      <c r="L300" s="90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</row>
    <row r="301" spans="1:50" s="40" customFormat="1" ht="12.75">
      <c r="A301" s="24"/>
      <c r="B301" s="33"/>
      <c r="C301" s="34"/>
      <c r="D301" s="35"/>
      <c r="E301" s="36"/>
      <c r="F301" s="36"/>
      <c r="G301" s="36"/>
      <c r="H301" s="37"/>
      <c r="I301" s="38"/>
      <c r="J301" s="90"/>
      <c r="K301" s="39"/>
      <c r="L301" s="90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</row>
    <row r="302" spans="1:50" s="40" customFormat="1" ht="12.75">
      <c r="A302" s="24"/>
      <c r="B302" s="33"/>
      <c r="C302" s="34"/>
      <c r="D302" s="35"/>
      <c r="E302" s="36"/>
      <c r="F302" s="36"/>
      <c r="G302" s="36"/>
      <c r="H302" s="37"/>
      <c r="I302" s="38"/>
      <c r="J302" s="90"/>
      <c r="K302" s="39"/>
      <c r="L302" s="90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</row>
    <row r="303" spans="1:50" s="40" customFormat="1" ht="12.75">
      <c r="A303" s="24"/>
      <c r="B303" s="33"/>
      <c r="C303" s="34"/>
      <c r="D303" s="35"/>
      <c r="E303" s="36"/>
      <c r="F303" s="36"/>
      <c r="G303" s="36"/>
      <c r="H303" s="37"/>
      <c r="I303" s="38"/>
      <c r="J303" s="90"/>
      <c r="K303" s="39"/>
      <c r="L303" s="90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</row>
    <row r="304" spans="1:50" s="40" customFormat="1" ht="12.75">
      <c r="A304" s="24"/>
      <c r="B304" s="33"/>
      <c r="C304" s="34"/>
      <c r="D304" s="35"/>
      <c r="E304" s="36"/>
      <c r="F304" s="36"/>
      <c r="G304" s="36"/>
      <c r="H304" s="37"/>
      <c r="I304" s="38"/>
      <c r="J304" s="90"/>
      <c r="K304" s="39"/>
      <c r="L304" s="90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</row>
    <row r="305" spans="1:50" s="40" customFormat="1" ht="12.75">
      <c r="A305" s="24"/>
      <c r="B305" s="33"/>
      <c r="C305" s="34"/>
      <c r="D305" s="35"/>
      <c r="E305" s="36"/>
      <c r="F305" s="36"/>
      <c r="G305" s="36"/>
      <c r="H305" s="37"/>
      <c r="I305" s="38"/>
      <c r="J305" s="90"/>
      <c r="K305" s="39"/>
      <c r="L305" s="90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</row>
    <row r="306" spans="1:50" s="40" customFormat="1" ht="12.75">
      <c r="A306" s="24"/>
      <c r="B306" s="33"/>
      <c r="C306" s="34"/>
      <c r="D306" s="35"/>
      <c r="E306" s="36"/>
      <c r="F306" s="36"/>
      <c r="G306" s="36"/>
      <c r="H306" s="37"/>
      <c r="I306" s="38"/>
      <c r="J306" s="90"/>
      <c r="K306" s="39"/>
      <c r="L306" s="90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</row>
    <row r="307" spans="1:50" s="40" customFormat="1" ht="12.75">
      <c r="A307" s="24"/>
      <c r="B307" s="33"/>
      <c r="C307" s="34"/>
      <c r="D307" s="35"/>
      <c r="E307" s="36"/>
      <c r="F307" s="36"/>
      <c r="G307" s="36"/>
      <c r="H307" s="37"/>
      <c r="I307" s="38"/>
      <c r="J307" s="90"/>
      <c r="K307" s="39"/>
      <c r="L307" s="90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</row>
    <row r="308" spans="1:50" s="40" customFormat="1" ht="12.75">
      <c r="A308" s="24"/>
      <c r="B308" s="33"/>
      <c r="C308" s="34"/>
      <c r="D308" s="35"/>
      <c r="E308" s="36"/>
      <c r="F308" s="36"/>
      <c r="G308" s="36"/>
      <c r="H308" s="37"/>
      <c r="I308" s="38"/>
      <c r="J308" s="90"/>
      <c r="K308" s="39"/>
      <c r="L308" s="90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</row>
    <row r="309" spans="1:50" s="40" customFormat="1" ht="12.75">
      <c r="A309" s="24"/>
      <c r="B309" s="33"/>
      <c r="C309" s="34"/>
      <c r="D309" s="35"/>
      <c r="E309" s="36"/>
      <c r="F309" s="36"/>
      <c r="G309" s="36"/>
      <c r="H309" s="37"/>
      <c r="I309" s="38"/>
      <c r="J309" s="90"/>
      <c r="K309" s="39"/>
      <c r="L309" s="90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</row>
    <row r="310" spans="1:50" s="40" customFormat="1" ht="12.75">
      <c r="A310" s="24"/>
      <c r="B310" s="33"/>
      <c r="C310" s="34"/>
      <c r="D310" s="35"/>
      <c r="E310" s="36"/>
      <c r="F310" s="36"/>
      <c r="G310" s="36"/>
      <c r="H310" s="37"/>
      <c r="I310" s="38"/>
      <c r="J310" s="90"/>
      <c r="K310" s="39"/>
      <c r="L310" s="90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</row>
    <row r="311" spans="1:50" s="40" customFormat="1" ht="12.75">
      <c r="A311" s="24"/>
      <c r="B311" s="33"/>
      <c r="C311" s="34"/>
      <c r="D311" s="35"/>
      <c r="E311" s="36"/>
      <c r="F311" s="36"/>
      <c r="G311" s="36"/>
      <c r="H311" s="37"/>
      <c r="I311" s="38"/>
      <c r="J311" s="90"/>
      <c r="K311" s="39"/>
      <c r="L311" s="90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</row>
    <row r="312" spans="1:50" s="40" customFormat="1" ht="12.75">
      <c r="A312" s="24"/>
      <c r="B312" s="33"/>
      <c r="C312" s="34"/>
      <c r="D312" s="35"/>
      <c r="E312" s="36"/>
      <c r="F312" s="36"/>
      <c r="G312" s="36"/>
      <c r="H312" s="37"/>
      <c r="I312" s="38"/>
      <c r="J312" s="90"/>
      <c r="K312" s="39"/>
      <c r="L312" s="90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</row>
    <row r="313" spans="1:50" s="40" customFormat="1" ht="12.75">
      <c r="A313" s="24"/>
      <c r="B313" s="33"/>
      <c r="C313" s="34"/>
      <c r="D313" s="35"/>
      <c r="E313" s="36"/>
      <c r="F313" s="36"/>
      <c r="G313" s="36"/>
      <c r="H313" s="37"/>
      <c r="I313" s="38"/>
      <c r="J313" s="90"/>
      <c r="K313" s="39"/>
      <c r="L313" s="90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</row>
    <row r="314" spans="1:50" s="40" customFormat="1" ht="12.75">
      <c r="A314" s="24"/>
      <c r="B314" s="33"/>
      <c r="C314" s="34"/>
      <c r="D314" s="35"/>
      <c r="E314" s="36"/>
      <c r="F314" s="36"/>
      <c r="G314" s="36"/>
      <c r="H314" s="37"/>
      <c r="I314" s="38"/>
      <c r="J314" s="90"/>
      <c r="K314" s="39"/>
      <c r="L314" s="90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</row>
    <row r="315" spans="1:50" s="40" customFormat="1" ht="12.75">
      <c r="A315" s="24"/>
      <c r="B315" s="33"/>
      <c r="C315" s="34"/>
      <c r="D315" s="35"/>
      <c r="E315" s="36"/>
      <c r="F315" s="36"/>
      <c r="G315" s="36"/>
      <c r="H315" s="37"/>
      <c r="I315" s="38"/>
      <c r="J315" s="90"/>
      <c r="K315" s="39"/>
      <c r="L315" s="90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</row>
    <row r="316" spans="1:50" s="40" customFormat="1" ht="12.75">
      <c r="A316" s="24"/>
      <c r="B316" s="33"/>
      <c r="C316" s="34"/>
      <c r="D316" s="35"/>
      <c r="E316" s="36"/>
      <c r="F316" s="36"/>
      <c r="G316" s="36"/>
      <c r="H316" s="37"/>
      <c r="I316" s="38"/>
      <c r="J316" s="90"/>
      <c r="K316" s="39"/>
      <c r="L316" s="90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</row>
    <row r="317" spans="1:50" s="40" customFormat="1" ht="12.75">
      <c r="A317" s="24"/>
      <c r="B317" s="33"/>
      <c r="C317" s="34"/>
      <c r="D317" s="35"/>
      <c r="E317" s="36"/>
      <c r="F317" s="36"/>
      <c r="G317" s="36"/>
      <c r="H317" s="37"/>
      <c r="I317" s="38"/>
      <c r="J317" s="90"/>
      <c r="K317" s="39"/>
      <c r="L317" s="90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</row>
    <row r="318" spans="1:50" s="40" customFormat="1" ht="12.75">
      <c r="A318" s="24"/>
      <c r="B318" s="33"/>
      <c r="C318" s="34"/>
      <c r="D318" s="35"/>
      <c r="E318" s="36"/>
      <c r="F318" s="36"/>
      <c r="G318" s="36"/>
      <c r="H318" s="37"/>
      <c r="I318" s="38"/>
      <c r="J318" s="90"/>
      <c r="K318" s="39"/>
      <c r="L318" s="90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</row>
    <row r="319" spans="1:50" s="40" customFormat="1" ht="12.75">
      <c r="A319" s="24"/>
      <c r="B319" s="33"/>
      <c r="C319" s="34"/>
      <c r="D319" s="35"/>
      <c r="E319" s="36"/>
      <c r="F319" s="36"/>
      <c r="G319" s="36"/>
      <c r="H319" s="37"/>
      <c r="I319" s="38"/>
      <c r="J319" s="90"/>
      <c r="K319" s="39"/>
      <c r="L319" s="90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</row>
    <row r="320" spans="1:50" s="40" customFormat="1" ht="12.75">
      <c r="A320" s="24"/>
      <c r="B320" s="33"/>
      <c r="C320" s="34"/>
      <c r="D320" s="35"/>
      <c r="E320" s="36"/>
      <c r="F320" s="36"/>
      <c r="G320" s="36"/>
      <c r="H320" s="37"/>
      <c r="I320" s="38"/>
      <c r="J320" s="90"/>
      <c r="K320" s="39"/>
      <c r="L320" s="90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</row>
    <row r="321" spans="1:50" s="40" customFormat="1" ht="12.75">
      <c r="A321" s="24"/>
      <c r="B321" s="33"/>
      <c r="C321" s="34"/>
      <c r="D321" s="35"/>
      <c r="E321" s="36"/>
      <c r="F321" s="36"/>
      <c r="G321" s="36"/>
      <c r="H321" s="37"/>
      <c r="I321" s="38"/>
      <c r="J321" s="90"/>
      <c r="K321" s="39"/>
      <c r="L321" s="90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</row>
    <row r="322" spans="1:50" s="40" customFormat="1" ht="12.75">
      <c r="A322" s="24"/>
      <c r="B322" s="33"/>
      <c r="C322" s="34"/>
      <c r="D322" s="35"/>
      <c r="E322" s="36"/>
      <c r="F322" s="36"/>
      <c r="G322" s="36"/>
      <c r="H322" s="37"/>
      <c r="I322" s="38"/>
      <c r="J322" s="90"/>
      <c r="K322" s="39"/>
      <c r="L322" s="90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</row>
    <row r="323" spans="1:50" s="40" customFormat="1" ht="12.75">
      <c r="A323" s="24"/>
      <c r="B323" s="33"/>
      <c r="C323" s="34"/>
      <c r="D323" s="35"/>
      <c r="E323" s="36"/>
      <c r="F323" s="36"/>
      <c r="G323" s="36"/>
      <c r="H323" s="37"/>
      <c r="I323" s="38"/>
      <c r="J323" s="90"/>
      <c r="K323" s="39"/>
      <c r="L323" s="90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</row>
    <row r="324" spans="1:50" s="40" customFormat="1" ht="12.75">
      <c r="A324" s="24"/>
      <c r="B324" s="33"/>
      <c r="C324" s="34"/>
      <c r="D324" s="35"/>
      <c r="E324" s="36"/>
      <c r="F324" s="36"/>
      <c r="G324" s="36"/>
      <c r="H324" s="37"/>
      <c r="I324" s="38"/>
      <c r="J324" s="90"/>
      <c r="K324" s="39"/>
      <c r="L324" s="90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</row>
    <row r="325" spans="1:50" s="40" customFormat="1" ht="12.75">
      <c r="A325" s="24"/>
      <c r="B325" s="33"/>
      <c r="C325" s="34"/>
      <c r="D325" s="35"/>
      <c r="E325" s="36"/>
      <c r="F325" s="36"/>
      <c r="G325" s="36"/>
      <c r="H325" s="37"/>
      <c r="I325" s="38"/>
      <c r="J325" s="90"/>
      <c r="K325" s="39"/>
      <c r="L325" s="90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</row>
    <row r="326" spans="1:50" s="40" customFormat="1" ht="12.75">
      <c r="A326" s="24"/>
      <c r="B326" s="33"/>
      <c r="C326" s="34"/>
      <c r="D326" s="35"/>
      <c r="E326" s="36"/>
      <c r="F326" s="36"/>
      <c r="G326" s="36"/>
      <c r="H326" s="37"/>
      <c r="I326" s="38"/>
      <c r="J326" s="90"/>
      <c r="K326" s="39"/>
      <c r="L326" s="90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</row>
    <row r="327" spans="1:50" s="40" customFormat="1" ht="12.75">
      <c r="A327" s="24"/>
      <c r="B327" s="33"/>
      <c r="C327" s="34"/>
      <c r="D327" s="35"/>
      <c r="E327" s="36"/>
      <c r="F327" s="36"/>
      <c r="G327" s="36"/>
      <c r="H327" s="37"/>
      <c r="I327" s="38"/>
      <c r="J327" s="90"/>
      <c r="K327" s="39"/>
      <c r="L327" s="90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</row>
    <row r="328" spans="1:50" s="40" customFormat="1" ht="12.75">
      <c r="A328" s="24"/>
      <c r="B328" s="33"/>
      <c r="C328" s="34"/>
      <c r="D328" s="35"/>
      <c r="E328" s="36"/>
      <c r="F328" s="36"/>
      <c r="G328" s="36"/>
      <c r="H328" s="37"/>
      <c r="I328" s="38"/>
      <c r="J328" s="90"/>
      <c r="K328" s="39"/>
      <c r="L328" s="90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</row>
    <row r="329" spans="1:50" s="40" customFormat="1" ht="12.75">
      <c r="A329" s="24"/>
      <c r="B329" s="33"/>
      <c r="C329" s="34"/>
      <c r="D329" s="35"/>
      <c r="E329" s="36"/>
      <c r="F329" s="36"/>
      <c r="G329" s="36"/>
      <c r="H329" s="37"/>
      <c r="I329" s="38"/>
      <c r="J329" s="90"/>
      <c r="K329" s="39"/>
      <c r="L329" s="90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</row>
    <row r="330" spans="1:50" s="40" customFormat="1" ht="12.75">
      <c r="A330" s="24"/>
      <c r="B330" s="33"/>
      <c r="C330" s="34"/>
      <c r="D330" s="35"/>
      <c r="E330" s="36"/>
      <c r="F330" s="36"/>
      <c r="G330" s="36"/>
      <c r="H330" s="37"/>
      <c r="I330" s="38"/>
      <c r="J330" s="90"/>
      <c r="K330" s="39"/>
      <c r="L330" s="90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</row>
    <row r="331" spans="1:50" s="40" customFormat="1" ht="12.75">
      <c r="A331" s="24"/>
      <c r="B331" s="33"/>
      <c r="C331" s="34"/>
      <c r="D331" s="35"/>
      <c r="E331" s="36"/>
      <c r="F331" s="36"/>
      <c r="G331" s="36"/>
      <c r="H331" s="37"/>
      <c r="I331" s="38"/>
      <c r="J331" s="90"/>
      <c r="K331" s="39"/>
      <c r="L331" s="90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</row>
    <row r="332" spans="1:50" s="40" customFormat="1" ht="12.75">
      <c r="A332" s="24"/>
      <c r="B332" s="33"/>
      <c r="C332" s="34"/>
      <c r="D332" s="35"/>
      <c r="E332" s="36"/>
      <c r="F332" s="36"/>
      <c r="G332" s="36"/>
      <c r="H332" s="37"/>
      <c r="I332" s="38"/>
      <c r="J332" s="90"/>
      <c r="K332" s="39"/>
      <c r="L332" s="90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</row>
    <row r="333" spans="1:50" s="40" customFormat="1" ht="12.75">
      <c r="A333" s="24"/>
      <c r="B333" s="33"/>
      <c r="C333" s="34"/>
      <c r="D333" s="35"/>
      <c r="E333" s="36"/>
      <c r="F333" s="36"/>
      <c r="G333" s="36"/>
      <c r="H333" s="37"/>
      <c r="I333" s="38"/>
      <c r="J333" s="90"/>
      <c r="K333" s="39"/>
      <c r="L333" s="90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</row>
    <row r="334" spans="1:50" s="40" customFormat="1" ht="12.75">
      <c r="A334" s="24"/>
      <c r="B334" s="33"/>
      <c r="C334" s="34"/>
      <c r="D334" s="35"/>
      <c r="E334" s="36"/>
      <c r="F334" s="36"/>
      <c r="G334" s="36"/>
      <c r="H334" s="37"/>
      <c r="I334" s="38"/>
      <c r="J334" s="90"/>
      <c r="K334" s="39"/>
      <c r="L334" s="90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</row>
    <row r="335" spans="1:50" s="40" customFormat="1" ht="12.75">
      <c r="A335" s="24"/>
      <c r="B335" s="33"/>
      <c r="C335" s="34"/>
      <c r="D335" s="35"/>
      <c r="E335" s="36"/>
      <c r="F335" s="36"/>
      <c r="G335" s="36"/>
      <c r="H335" s="37"/>
      <c r="I335" s="38"/>
      <c r="J335" s="90"/>
      <c r="K335" s="39"/>
      <c r="L335" s="90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</row>
    <row r="336" spans="1:50" s="40" customFormat="1" ht="12.75">
      <c r="A336" s="24"/>
      <c r="B336" s="33"/>
      <c r="C336" s="34"/>
      <c r="D336" s="35"/>
      <c r="E336" s="36"/>
      <c r="F336" s="36"/>
      <c r="G336" s="36"/>
      <c r="H336" s="37"/>
      <c r="I336" s="38"/>
      <c r="J336" s="90"/>
      <c r="K336" s="39"/>
      <c r="L336" s="90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</row>
    <row r="337" spans="1:50" s="40" customFormat="1" ht="12.75">
      <c r="A337" s="24"/>
      <c r="B337" s="33"/>
      <c r="C337" s="34"/>
      <c r="D337" s="35"/>
      <c r="E337" s="36"/>
      <c r="F337" s="36"/>
      <c r="G337" s="36"/>
      <c r="H337" s="37"/>
      <c r="I337" s="38"/>
      <c r="J337" s="90"/>
      <c r="K337" s="39"/>
      <c r="L337" s="90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</row>
    <row r="338" spans="1:50" s="40" customFormat="1" ht="12.75">
      <c r="A338" s="24"/>
      <c r="B338" s="33"/>
      <c r="C338" s="34"/>
      <c r="D338" s="35"/>
      <c r="E338" s="36"/>
      <c r="F338" s="36"/>
      <c r="G338" s="36"/>
      <c r="H338" s="37"/>
      <c r="I338" s="38"/>
      <c r="J338" s="90"/>
      <c r="K338" s="39"/>
      <c r="L338" s="90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</row>
    <row r="339" spans="1:50" s="40" customFormat="1" ht="12.75">
      <c r="A339" s="24"/>
      <c r="B339" s="33"/>
      <c r="C339" s="34"/>
      <c r="D339" s="35"/>
      <c r="E339" s="36"/>
      <c r="F339" s="36"/>
      <c r="G339" s="36"/>
      <c r="H339" s="37"/>
      <c r="I339" s="38"/>
      <c r="J339" s="90"/>
      <c r="K339" s="39"/>
      <c r="L339" s="90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</row>
    <row r="340" spans="1:50" s="40" customFormat="1" ht="12.75">
      <c r="A340" s="24"/>
      <c r="B340" s="33"/>
      <c r="C340" s="34"/>
      <c r="D340" s="35"/>
      <c r="E340" s="36"/>
      <c r="F340" s="36"/>
      <c r="G340" s="36"/>
      <c r="H340" s="37"/>
      <c r="I340" s="38"/>
      <c r="J340" s="90"/>
      <c r="K340" s="39"/>
      <c r="L340" s="90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</row>
    <row r="341" spans="1:50" s="40" customFormat="1" ht="12.75">
      <c r="A341" s="24"/>
      <c r="B341" s="33"/>
      <c r="C341" s="34"/>
      <c r="D341" s="35"/>
      <c r="E341" s="36"/>
      <c r="F341" s="36"/>
      <c r="G341" s="36"/>
      <c r="H341" s="37"/>
      <c r="I341" s="38"/>
      <c r="J341" s="90"/>
      <c r="K341" s="39"/>
      <c r="L341" s="90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</row>
    <row r="342" spans="1:50" s="40" customFormat="1" ht="12.75">
      <c r="A342" s="24"/>
      <c r="B342" s="33"/>
      <c r="C342" s="34"/>
      <c r="D342" s="35"/>
      <c r="E342" s="36"/>
      <c r="F342" s="36"/>
      <c r="G342" s="36"/>
      <c r="H342" s="37"/>
      <c r="I342" s="38"/>
      <c r="J342" s="90"/>
      <c r="K342" s="39"/>
      <c r="L342" s="90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</row>
    <row r="343" spans="1:50" s="40" customFormat="1" ht="12.75">
      <c r="A343" s="24"/>
      <c r="B343" s="33"/>
      <c r="C343" s="34"/>
      <c r="D343" s="35"/>
      <c r="E343" s="36"/>
      <c r="F343" s="36"/>
      <c r="G343" s="36"/>
      <c r="H343" s="37"/>
      <c r="I343" s="38"/>
      <c r="J343" s="90"/>
      <c r="K343" s="39"/>
      <c r="L343" s="90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</row>
    <row r="344" spans="1:50" s="40" customFormat="1" ht="12.75">
      <c r="A344" s="24"/>
      <c r="B344" s="33"/>
      <c r="C344" s="34"/>
      <c r="D344" s="35"/>
      <c r="E344" s="36"/>
      <c r="F344" s="36"/>
      <c r="G344" s="36"/>
      <c r="H344" s="37"/>
      <c r="I344" s="38"/>
      <c r="J344" s="90"/>
      <c r="K344" s="39"/>
      <c r="L344" s="90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</row>
    <row r="345" spans="1:50" s="40" customFormat="1" ht="12.75">
      <c r="A345" s="24"/>
      <c r="B345" s="33"/>
      <c r="C345" s="34"/>
      <c r="D345" s="35"/>
      <c r="E345" s="36"/>
      <c r="F345" s="36"/>
      <c r="G345" s="36"/>
      <c r="H345" s="37"/>
      <c r="I345" s="38"/>
      <c r="J345" s="90"/>
      <c r="K345" s="39"/>
      <c r="L345" s="90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</row>
    <row r="346" spans="1:50" s="40" customFormat="1" ht="12.75">
      <c r="A346" s="24"/>
      <c r="B346" s="33"/>
      <c r="C346" s="34"/>
      <c r="D346" s="35"/>
      <c r="E346" s="36"/>
      <c r="F346" s="36"/>
      <c r="G346" s="36"/>
      <c r="H346" s="37"/>
      <c r="I346" s="38"/>
      <c r="J346" s="90"/>
      <c r="K346" s="39"/>
      <c r="L346" s="90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</row>
    <row r="347" spans="1:50" s="40" customFormat="1" ht="12.75">
      <c r="A347" s="24"/>
      <c r="B347" s="33"/>
      <c r="C347" s="34"/>
      <c r="D347" s="35"/>
      <c r="E347" s="36"/>
      <c r="F347" s="36"/>
      <c r="G347" s="36"/>
      <c r="H347" s="37"/>
      <c r="I347" s="38"/>
      <c r="J347" s="90"/>
      <c r="K347" s="39"/>
      <c r="L347" s="90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</row>
    <row r="348" spans="1:50" s="40" customFormat="1" ht="12.75">
      <c r="A348" s="24"/>
      <c r="B348" s="33"/>
      <c r="C348" s="34"/>
      <c r="D348" s="35"/>
      <c r="E348" s="36"/>
      <c r="F348" s="36"/>
      <c r="G348" s="36"/>
      <c r="H348" s="37"/>
      <c r="I348" s="38"/>
      <c r="J348" s="90"/>
      <c r="K348" s="39"/>
      <c r="L348" s="90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</row>
    <row r="349" spans="1:50" s="40" customFormat="1" ht="12.75">
      <c r="A349" s="24"/>
      <c r="B349" s="33"/>
      <c r="C349" s="34"/>
      <c r="D349" s="35"/>
      <c r="E349" s="36"/>
      <c r="F349" s="36"/>
      <c r="G349" s="36"/>
      <c r="H349" s="37"/>
      <c r="I349" s="38"/>
      <c r="J349" s="90"/>
      <c r="K349" s="39"/>
      <c r="L349" s="90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</row>
    <row r="350" spans="1:50" s="40" customFormat="1" ht="12.75">
      <c r="A350" s="24"/>
      <c r="B350" s="33"/>
      <c r="C350" s="34"/>
      <c r="D350" s="35"/>
      <c r="E350" s="36"/>
      <c r="F350" s="36"/>
      <c r="G350" s="36"/>
      <c r="H350" s="37"/>
      <c r="I350" s="38"/>
      <c r="J350" s="90"/>
      <c r="K350" s="39"/>
      <c r="L350" s="90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</row>
    <row r="351" spans="1:50" s="40" customFormat="1" ht="12.75">
      <c r="A351" s="24"/>
      <c r="B351" s="33"/>
      <c r="C351" s="34"/>
      <c r="D351" s="35"/>
      <c r="E351" s="36"/>
      <c r="F351" s="36"/>
      <c r="G351" s="36"/>
      <c r="H351" s="37"/>
      <c r="I351" s="38"/>
      <c r="J351" s="90"/>
      <c r="K351" s="39"/>
      <c r="L351" s="90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</row>
    <row r="352" spans="1:50" s="40" customFormat="1" ht="12.75">
      <c r="A352" s="24"/>
      <c r="B352" s="33"/>
      <c r="C352" s="34"/>
      <c r="D352" s="35"/>
      <c r="E352" s="36"/>
      <c r="F352" s="36"/>
      <c r="G352" s="36"/>
      <c r="H352" s="37"/>
      <c r="I352" s="38"/>
      <c r="J352" s="90"/>
      <c r="K352" s="39"/>
      <c r="L352" s="90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</row>
    <row r="353" spans="1:50" s="40" customFormat="1" ht="12.75">
      <c r="A353" s="24"/>
      <c r="B353" s="33"/>
      <c r="C353" s="34"/>
      <c r="D353" s="35"/>
      <c r="E353" s="36"/>
      <c r="F353" s="36"/>
      <c r="G353" s="36"/>
      <c r="H353" s="37"/>
      <c r="I353" s="38"/>
      <c r="J353" s="90"/>
      <c r="K353" s="39"/>
      <c r="L353" s="90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</row>
    <row r="354" spans="1:50" s="40" customFormat="1" ht="12.75">
      <c r="A354" s="24"/>
      <c r="B354" s="33"/>
      <c r="C354" s="34"/>
      <c r="D354" s="35"/>
      <c r="E354" s="36"/>
      <c r="F354" s="36"/>
      <c r="G354" s="36"/>
      <c r="H354" s="37"/>
      <c r="I354" s="38"/>
      <c r="J354" s="90"/>
      <c r="K354" s="39"/>
      <c r="L354" s="90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</row>
    <row r="355" spans="1:50" s="40" customFormat="1" ht="12.75">
      <c r="A355" s="24"/>
      <c r="B355" s="33"/>
      <c r="C355" s="34"/>
      <c r="D355" s="35"/>
      <c r="E355" s="36"/>
      <c r="F355" s="36"/>
      <c r="G355" s="36"/>
      <c r="H355" s="37"/>
      <c r="I355" s="38"/>
      <c r="J355" s="90"/>
      <c r="K355" s="39"/>
      <c r="L355" s="90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</row>
    <row r="356" spans="1:50" s="40" customFormat="1" ht="12.75">
      <c r="A356" s="24"/>
      <c r="B356" s="33"/>
      <c r="C356" s="34"/>
      <c r="D356" s="35"/>
      <c r="E356" s="36"/>
      <c r="F356" s="36"/>
      <c r="G356" s="36"/>
      <c r="H356" s="37"/>
      <c r="I356" s="38"/>
      <c r="J356" s="90"/>
      <c r="K356" s="39"/>
      <c r="L356" s="90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</row>
    <row r="357" spans="1:50" s="40" customFormat="1" ht="12.75">
      <c r="A357" s="24"/>
      <c r="B357" s="33"/>
      <c r="C357" s="34"/>
      <c r="D357" s="35"/>
      <c r="E357" s="36"/>
      <c r="F357" s="36"/>
      <c r="G357" s="36"/>
      <c r="H357" s="37"/>
      <c r="I357" s="38"/>
      <c r="J357" s="90"/>
      <c r="K357" s="39"/>
      <c r="L357" s="90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</row>
    <row r="358" spans="1:50" s="40" customFormat="1" ht="12.75">
      <c r="A358" s="24"/>
      <c r="B358" s="33"/>
      <c r="C358" s="34"/>
      <c r="D358" s="35"/>
      <c r="E358" s="36"/>
      <c r="F358" s="36"/>
      <c r="G358" s="36"/>
      <c r="H358" s="37"/>
      <c r="I358" s="38"/>
      <c r="J358" s="90"/>
      <c r="K358" s="39"/>
      <c r="L358" s="90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</row>
    <row r="359" spans="1:50" s="40" customFormat="1" ht="12.75">
      <c r="A359" s="24"/>
      <c r="B359" s="33"/>
      <c r="C359" s="34"/>
      <c r="D359" s="35"/>
      <c r="E359" s="36"/>
      <c r="F359" s="36"/>
      <c r="G359" s="36"/>
      <c r="H359" s="37"/>
      <c r="I359" s="38"/>
      <c r="J359" s="90"/>
      <c r="K359" s="39"/>
      <c r="L359" s="90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</row>
    <row r="360" spans="1:50" s="40" customFormat="1" ht="12.75">
      <c r="A360" s="24"/>
      <c r="B360" s="33"/>
      <c r="C360" s="34"/>
      <c r="D360" s="35"/>
      <c r="E360" s="36"/>
      <c r="F360" s="36"/>
      <c r="G360" s="36"/>
      <c r="H360" s="37"/>
      <c r="I360" s="38"/>
      <c r="J360" s="90"/>
      <c r="K360" s="39"/>
      <c r="L360" s="90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</row>
    <row r="361" spans="1:50" s="40" customFormat="1" ht="12.75">
      <c r="A361" s="24"/>
      <c r="B361" s="33"/>
      <c r="C361" s="34"/>
      <c r="D361" s="35"/>
      <c r="E361" s="36"/>
      <c r="F361" s="36"/>
      <c r="G361" s="36"/>
      <c r="H361" s="37"/>
      <c r="I361" s="38"/>
      <c r="J361" s="90"/>
      <c r="K361" s="39"/>
      <c r="L361" s="90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</row>
    <row r="362" spans="1:50" s="40" customFormat="1" ht="12.75">
      <c r="A362" s="24"/>
      <c r="B362" s="33"/>
      <c r="C362" s="34"/>
      <c r="D362" s="35"/>
      <c r="E362" s="36"/>
      <c r="F362" s="36"/>
      <c r="G362" s="36"/>
      <c r="H362" s="37"/>
      <c r="I362" s="38"/>
      <c r="J362" s="90"/>
      <c r="K362" s="39"/>
      <c r="L362" s="90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</row>
    <row r="363" spans="1:50" s="40" customFormat="1" ht="12.75">
      <c r="A363" s="24"/>
      <c r="B363" s="33"/>
      <c r="C363" s="34"/>
      <c r="D363" s="35"/>
      <c r="E363" s="36"/>
      <c r="F363" s="36"/>
      <c r="G363" s="36"/>
      <c r="H363" s="37"/>
      <c r="I363" s="38"/>
      <c r="J363" s="90"/>
      <c r="K363" s="39"/>
      <c r="L363" s="90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</row>
    <row r="364" spans="1:50" s="40" customFormat="1" ht="12.75">
      <c r="A364" s="24"/>
      <c r="B364" s="33"/>
      <c r="C364" s="34"/>
      <c r="D364" s="35"/>
      <c r="E364" s="36"/>
      <c r="F364" s="36"/>
      <c r="G364" s="36"/>
      <c r="H364" s="37"/>
      <c r="I364" s="38"/>
      <c r="J364" s="90"/>
      <c r="K364" s="39"/>
      <c r="L364" s="90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</row>
    <row r="365" spans="1:50" s="40" customFormat="1" ht="12.75">
      <c r="A365" s="24"/>
      <c r="B365" s="33"/>
      <c r="C365" s="34"/>
      <c r="D365" s="35"/>
      <c r="E365" s="36"/>
      <c r="F365" s="36"/>
      <c r="G365" s="36"/>
      <c r="H365" s="37"/>
      <c r="I365" s="38"/>
      <c r="J365" s="90"/>
      <c r="K365" s="39"/>
      <c r="L365" s="90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</row>
    <row r="366" spans="1:50" s="40" customFormat="1" ht="12.75">
      <c r="A366" s="24"/>
      <c r="B366" s="33"/>
      <c r="C366" s="34"/>
      <c r="D366" s="35"/>
      <c r="E366" s="36"/>
      <c r="F366" s="36"/>
      <c r="G366" s="36"/>
      <c r="H366" s="37"/>
      <c r="I366" s="38"/>
      <c r="J366" s="90"/>
      <c r="K366" s="39"/>
      <c r="L366" s="90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</row>
    <row r="367" spans="1:50" s="40" customFormat="1" ht="12.75">
      <c r="A367" s="24"/>
      <c r="B367" s="33"/>
      <c r="C367" s="34"/>
      <c r="D367" s="35"/>
      <c r="E367" s="36"/>
      <c r="F367" s="36"/>
      <c r="G367" s="36"/>
      <c r="H367" s="37"/>
      <c r="I367" s="38"/>
      <c r="J367" s="90"/>
      <c r="K367" s="39"/>
      <c r="L367" s="90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</row>
    <row r="368" spans="1:50" s="40" customFormat="1" ht="12.75">
      <c r="A368" s="24"/>
      <c r="B368" s="33"/>
      <c r="C368" s="34"/>
      <c r="D368" s="35"/>
      <c r="E368" s="36"/>
      <c r="F368" s="36"/>
      <c r="G368" s="36"/>
      <c r="H368" s="37"/>
      <c r="I368" s="38"/>
      <c r="J368" s="90"/>
      <c r="K368" s="39"/>
      <c r="L368" s="90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</row>
    <row r="369" spans="1:50" s="40" customFormat="1" ht="12.75">
      <c r="A369" s="24"/>
      <c r="B369" s="33"/>
      <c r="C369" s="34"/>
      <c r="D369" s="35"/>
      <c r="E369" s="36"/>
      <c r="F369" s="36"/>
      <c r="G369" s="36"/>
      <c r="H369" s="37"/>
      <c r="I369" s="38"/>
      <c r="J369" s="90"/>
      <c r="K369" s="39"/>
      <c r="L369" s="90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</row>
    <row r="370" spans="1:50" s="40" customFormat="1" ht="12.75">
      <c r="A370" s="24"/>
      <c r="B370" s="33"/>
      <c r="C370" s="34"/>
      <c r="D370" s="35"/>
      <c r="E370" s="36"/>
      <c r="F370" s="36"/>
      <c r="G370" s="36"/>
      <c r="H370" s="37"/>
      <c r="I370" s="38"/>
      <c r="J370" s="90"/>
      <c r="K370" s="39"/>
      <c r="L370" s="90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</row>
    <row r="371" spans="1:50" s="40" customFormat="1" ht="12.75">
      <c r="A371" s="24"/>
      <c r="B371" s="33"/>
      <c r="C371" s="34"/>
      <c r="D371" s="35"/>
      <c r="E371" s="36"/>
      <c r="F371" s="36"/>
      <c r="G371" s="36"/>
      <c r="H371" s="37"/>
      <c r="I371" s="38"/>
      <c r="J371" s="90"/>
      <c r="K371" s="39"/>
      <c r="L371" s="90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</row>
    <row r="372" spans="1:50" s="40" customFormat="1" ht="12.75">
      <c r="A372" s="24"/>
      <c r="B372" s="33"/>
      <c r="C372" s="34"/>
      <c r="D372" s="35"/>
      <c r="E372" s="36"/>
      <c r="F372" s="36"/>
      <c r="G372" s="36"/>
      <c r="H372" s="37"/>
      <c r="I372" s="38"/>
      <c r="J372" s="90"/>
      <c r="K372" s="39"/>
      <c r="L372" s="90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</row>
    <row r="373" spans="1:50" s="40" customFormat="1" ht="12.75">
      <c r="A373" s="24"/>
      <c r="B373" s="33"/>
      <c r="C373" s="34"/>
      <c r="D373" s="35"/>
      <c r="E373" s="36"/>
      <c r="F373" s="36"/>
      <c r="G373" s="36"/>
      <c r="H373" s="37"/>
      <c r="I373" s="38"/>
      <c r="J373" s="90"/>
      <c r="K373" s="39"/>
      <c r="L373" s="90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</row>
    <row r="374" spans="1:50" s="40" customFormat="1" ht="12.75">
      <c r="A374" s="24"/>
      <c r="B374" s="33"/>
      <c r="C374" s="34"/>
      <c r="D374" s="35"/>
      <c r="E374" s="36"/>
      <c r="F374" s="36"/>
      <c r="G374" s="36"/>
      <c r="H374" s="37"/>
      <c r="I374" s="38"/>
      <c r="J374" s="90"/>
      <c r="K374" s="39"/>
      <c r="L374" s="90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</row>
    <row r="375" spans="1:50" s="40" customFormat="1" ht="12.75">
      <c r="A375" s="24"/>
      <c r="B375" s="33"/>
      <c r="C375" s="34"/>
      <c r="D375" s="35"/>
      <c r="E375" s="36"/>
      <c r="F375" s="36"/>
      <c r="G375" s="36"/>
      <c r="H375" s="37"/>
      <c r="I375" s="38"/>
      <c r="J375" s="90"/>
      <c r="K375" s="39"/>
      <c r="L375" s="90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</row>
    <row r="376" spans="1:50" s="40" customFormat="1" ht="12.75">
      <c r="A376" s="24"/>
      <c r="B376" s="33"/>
      <c r="C376" s="34"/>
      <c r="D376" s="35"/>
      <c r="E376" s="36"/>
      <c r="F376" s="36"/>
      <c r="G376" s="36"/>
      <c r="H376" s="37"/>
      <c r="I376" s="38"/>
      <c r="J376" s="90"/>
      <c r="K376" s="39"/>
      <c r="L376" s="90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</row>
    <row r="377" spans="1:50" s="40" customFormat="1" ht="12.75">
      <c r="A377" s="24"/>
      <c r="B377" s="33"/>
      <c r="C377" s="34"/>
      <c r="D377" s="35"/>
      <c r="E377" s="36"/>
      <c r="F377" s="36"/>
      <c r="G377" s="36"/>
      <c r="H377" s="37"/>
      <c r="I377" s="38"/>
      <c r="J377" s="90"/>
      <c r="K377" s="39"/>
      <c r="L377" s="90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</row>
    <row r="378" spans="1:50" s="40" customFormat="1" ht="12.75">
      <c r="A378" s="24"/>
      <c r="B378" s="33"/>
      <c r="C378" s="34"/>
      <c r="D378" s="35"/>
      <c r="E378" s="36"/>
      <c r="F378" s="36"/>
      <c r="G378" s="36"/>
      <c r="H378" s="37"/>
      <c r="I378" s="38"/>
      <c r="J378" s="90"/>
      <c r="K378" s="39"/>
      <c r="L378" s="90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</row>
    <row r="379" spans="1:50" s="40" customFormat="1" ht="12.75">
      <c r="A379" s="24"/>
      <c r="B379" s="33"/>
      <c r="C379" s="34"/>
      <c r="D379" s="35"/>
      <c r="E379" s="36"/>
      <c r="F379" s="36"/>
      <c r="G379" s="36"/>
      <c r="H379" s="37"/>
      <c r="I379" s="38"/>
      <c r="J379" s="90"/>
      <c r="K379" s="39"/>
      <c r="L379" s="90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</row>
    <row r="380" spans="1:50" s="40" customFormat="1" ht="12.75">
      <c r="A380" s="24"/>
      <c r="B380" s="33"/>
      <c r="C380" s="34"/>
      <c r="D380" s="35"/>
      <c r="E380" s="36"/>
      <c r="F380" s="36"/>
      <c r="G380" s="36"/>
      <c r="H380" s="37"/>
      <c r="I380" s="38"/>
      <c r="J380" s="90"/>
      <c r="K380" s="39"/>
      <c r="L380" s="90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</row>
    <row r="381" spans="1:50" s="40" customFormat="1" ht="12.75">
      <c r="A381" s="24"/>
      <c r="B381" s="33"/>
      <c r="C381" s="34"/>
      <c r="D381" s="35"/>
      <c r="E381" s="36"/>
      <c r="F381" s="36"/>
      <c r="G381" s="36"/>
      <c r="H381" s="37"/>
      <c r="I381" s="38"/>
      <c r="J381" s="90"/>
      <c r="K381" s="39"/>
      <c r="L381" s="90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</row>
    <row r="382" spans="1:50" s="40" customFormat="1" ht="12.75">
      <c r="A382" s="24"/>
      <c r="B382" s="33"/>
      <c r="C382" s="34"/>
      <c r="D382" s="35"/>
      <c r="E382" s="36"/>
      <c r="F382" s="36"/>
      <c r="G382" s="36"/>
      <c r="H382" s="37"/>
      <c r="I382" s="38"/>
      <c r="J382" s="90"/>
      <c r="K382" s="39"/>
      <c r="L382" s="90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</row>
    <row r="383" spans="1:50" s="40" customFormat="1" ht="12.75">
      <c r="A383" s="24"/>
      <c r="B383" s="33"/>
      <c r="C383" s="34"/>
      <c r="D383" s="35"/>
      <c r="E383" s="36"/>
      <c r="F383" s="36"/>
      <c r="G383" s="36"/>
      <c r="H383" s="37"/>
      <c r="I383" s="38"/>
      <c r="J383" s="90"/>
      <c r="K383" s="39"/>
      <c r="L383" s="90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</row>
    <row r="384" spans="1:50" s="40" customFormat="1" ht="12.75">
      <c r="A384" s="24"/>
      <c r="B384" s="33"/>
      <c r="C384" s="34"/>
      <c r="D384" s="35"/>
      <c r="E384" s="36"/>
      <c r="F384" s="36"/>
      <c r="G384" s="36"/>
      <c r="H384" s="37"/>
      <c r="I384" s="38"/>
      <c r="J384" s="90"/>
      <c r="K384" s="39"/>
      <c r="L384" s="90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</row>
    <row r="385" spans="1:50" s="40" customFormat="1" ht="12.75">
      <c r="A385" s="24"/>
      <c r="B385" s="33"/>
      <c r="C385" s="34"/>
      <c r="D385" s="35"/>
      <c r="E385" s="36"/>
      <c r="F385" s="36"/>
      <c r="G385" s="36"/>
      <c r="H385" s="37"/>
      <c r="I385" s="38"/>
      <c r="J385" s="90"/>
      <c r="K385" s="39"/>
      <c r="L385" s="90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</row>
    <row r="386" spans="1:50" s="40" customFormat="1" ht="12.75">
      <c r="A386" s="24"/>
      <c r="B386" s="33"/>
      <c r="C386" s="34"/>
      <c r="D386" s="35"/>
      <c r="E386" s="36"/>
      <c r="F386" s="36"/>
      <c r="G386" s="36"/>
      <c r="H386" s="37"/>
      <c r="I386" s="38"/>
      <c r="J386" s="90"/>
      <c r="K386" s="39"/>
      <c r="L386" s="90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</row>
    <row r="387" spans="1:50" s="40" customFormat="1" ht="12.75">
      <c r="A387" s="24"/>
      <c r="B387" s="33"/>
      <c r="C387" s="34"/>
      <c r="D387" s="35"/>
      <c r="E387" s="36"/>
      <c r="F387" s="36"/>
      <c r="G387" s="36"/>
      <c r="H387" s="37"/>
      <c r="I387" s="38"/>
      <c r="J387" s="90"/>
      <c r="K387" s="39"/>
      <c r="L387" s="90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</row>
    <row r="388" spans="1:50" s="40" customFormat="1" ht="12.75">
      <c r="A388" s="24"/>
      <c r="B388" s="33"/>
      <c r="C388" s="34"/>
      <c r="D388" s="35"/>
      <c r="E388" s="36"/>
      <c r="F388" s="36"/>
      <c r="G388" s="36"/>
      <c r="H388" s="37"/>
      <c r="I388" s="38"/>
      <c r="J388" s="90"/>
      <c r="K388" s="39"/>
      <c r="L388" s="90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</row>
    <row r="389" spans="1:50" s="40" customFormat="1" ht="12.75">
      <c r="A389" s="24"/>
      <c r="B389" s="33"/>
      <c r="C389" s="34"/>
      <c r="D389" s="35"/>
      <c r="E389" s="36"/>
      <c r="F389" s="36"/>
      <c r="G389" s="36"/>
      <c r="H389" s="37"/>
      <c r="I389" s="38"/>
      <c r="J389" s="90"/>
      <c r="K389" s="39"/>
      <c r="L389" s="90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</row>
    <row r="390" spans="1:50" s="40" customFormat="1" ht="12.75">
      <c r="A390" s="24"/>
      <c r="B390" s="33"/>
      <c r="C390" s="34"/>
      <c r="D390" s="35"/>
      <c r="E390" s="36"/>
      <c r="F390" s="36"/>
      <c r="G390" s="36"/>
      <c r="H390" s="37"/>
      <c r="I390" s="38"/>
      <c r="J390" s="90"/>
      <c r="K390" s="39"/>
      <c r="L390" s="90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</row>
    <row r="391" spans="1:50" s="40" customFormat="1" ht="12.75">
      <c r="A391" s="24"/>
      <c r="B391" s="33"/>
      <c r="C391" s="34"/>
      <c r="D391" s="35"/>
      <c r="E391" s="36"/>
      <c r="F391" s="36"/>
      <c r="G391" s="36"/>
      <c r="H391" s="37"/>
      <c r="I391" s="38"/>
      <c r="J391" s="90"/>
      <c r="K391" s="39"/>
      <c r="L391" s="90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</row>
    <row r="392" spans="1:50" s="40" customFormat="1" ht="12.75">
      <c r="A392" s="24"/>
      <c r="B392" s="33"/>
      <c r="C392" s="34"/>
      <c r="D392" s="35"/>
      <c r="E392" s="36"/>
      <c r="F392" s="36"/>
      <c r="G392" s="36"/>
      <c r="H392" s="37"/>
      <c r="I392" s="38"/>
      <c r="J392" s="90"/>
      <c r="K392" s="39"/>
      <c r="L392" s="90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</row>
    <row r="393" spans="1:50" s="40" customFormat="1" ht="12.75">
      <c r="A393" s="24"/>
      <c r="B393" s="33"/>
      <c r="C393" s="34"/>
      <c r="D393" s="35"/>
      <c r="E393" s="36"/>
      <c r="F393" s="36"/>
      <c r="G393" s="36"/>
      <c r="H393" s="37"/>
      <c r="I393" s="38"/>
      <c r="J393" s="90"/>
      <c r="K393" s="39"/>
      <c r="L393" s="90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</row>
    <row r="394" spans="1:50" s="40" customFormat="1" ht="12.75">
      <c r="A394" s="24"/>
      <c r="B394" s="33"/>
      <c r="C394" s="34"/>
      <c r="D394" s="35"/>
      <c r="E394" s="36"/>
      <c r="F394" s="36"/>
      <c r="G394" s="36"/>
      <c r="H394" s="37"/>
      <c r="I394" s="38"/>
      <c r="J394" s="90"/>
      <c r="K394" s="39"/>
      <c r="L394" s="90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</row>
    <row r="395" spans="1:50" s="40" customFormat="1" ht="12.75">
      <c r="A395" s="24"/>
      <c r="B395" s="33"/>
      <c r="C395" s="34"/>
      <c r="D395" s="35"/>
      <c r="E395" s="36"/>
      <c r="F395" s="36"/>
      <c r="G395" s="36"/>
      <c r="H395" s="37"/>
      <c r="I395" s="38"/>
      <c r="J395" s="90"/>
      <c r="K395" s="39"/>
      <c r="L395" s="90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</row>
    <row r="396" spans="1:50" s="40" customFormat="1" ht="12.75">
      <c r="A396" s="24"/>
      <c r="B396" s="33"/>
      <c r="C396" s="34"/>
      <c r="D396" s="35"/>
      <c r="E396" s="36"/>
      <c r="F396" s="36"/>
      <c r="G396" s="36"/>
      <c r="H396" s="37"/>
      <c r="I396" s="38"/>
      <c r="J396" s="90"/>
      <c r="K396" s="39"/>
      <c r="L396" s="90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</row>
    <row r="397" spans="1:50" s="40" customFormat="1" ht="12.75">
      <c r="A397" s="24"/>
      <c r="B397" s="33"/>
      <c r="C397" s="34"/>
      <c r="D397" s="35"/>
      <c r="E397" s="36"/>
      <c r="F397" s="36"/>
      <c r="G397" s="36"/>
      <c r="H397" s="37"/>
      <c r="I397" s="38"/>
      <c r="J397" s="90"/>
      <c r="K397" s="39"/>
      <c r="L397" s="90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</row>
    <row r="398" spans="1:50" s="40" customFormat="1" ht="12.75">
      <c r="A398" s="24"/>
      <c r="B398" s="33"/>
      <c r="C398" s="34"/>
      <c r="D398" s="35"/>
      <c r="E398" s="36"/>
      <c r="F398" s="36"/>
      <c r="G398" s="36"/>
      <c r="H398" s="37"/>
      <c r="I398" s="38"/>
      <c r="J398" s="90"/>
      <c r="K398" s="39"/>
      <c r="L398" s="90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</row>
    <row r="399" spans="1:50" s="40" customFormat="1" ht="12.75">
      <c r="A399" s="24"/>
      <c r="B399" s="33"/>
      <c r="C399" s="34"/>
      <c r="D399" s="35"/>
      <c r="E399" s="36"/>
      <c r="F399" s="36"/>
      <c r="G399" s="36"/>
      <c r="H399" s="37"/>
      <c r="I399" s="38"/>
      <c r="J399" s="90"/>
      <c r="K399" s="39"/>
      <c r="L399" s="90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</row>
    <row r="400" spans="1:50" s="40" customFormat="1" ht="12.75">
      <c r="A400" s="24"/>
      <c r="B400" s="33"/>
      <c r="C400" s="34"/>
      <c r="D400" s="35"/>
      <c r="E400" s="36"/>
      <c r="F400" s="36"/>
      <c r="G400" s="36"/>
      <c r="H400" s="37"/>
      <c r="I400" s="38"/>
      <c r="J400" s="90"/>
      <c r="K400" s="39"/>
      <c r="L400" s="90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</row>
    <row r="401" spans="1:50" s="40" customFormat="1" ht="12.75">
      <c r="A401" s="24"/>
      <c r="B401" s="33"/>
      <c r="C401" s="34"/>
      <c r="D401" s="35"/>
      <c r="E401" s="36"/>
      <c r="F401" s="36"/>
      <c r="G401" s="36"/>
      <c r="H401" s="37"/>
      <c r="I401" s="38"/>
      <c r="J401" s="90"/>
      <c r="K401" s="39"/>
      <c r="L401" s="90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</row>
    <row r="402" spans="1:50" s="40" customFormat="1" ht="12.75">
      <c r="A402" s="24"/>
      <c r="B402" s="33"/>
      <c r="C402" s="34"/>
      <c r="D402" s="35"/>
      <c r="E402" s="36"/>
      <c r="F402" s="36"/>
      <c r="G402" s="36"/>
      <c r="H402" s="37"/>
      <c r="I402" s="38"/>
      <c r="J402" s="90"/>
      <c r="K402" s="39"/>
      <c r="L402" s="90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</row>
    <row r="403" spans="1:50" s="40" customFormat="1" ht="12.75">
      <c r="A403" s="24"/>
      <c r="B403" s="33"/>
      <c r="C403" s="34"/>
      <c r="D403" s="35"/>
      <c r="E403" s="36"/>
      <c r="F403" s="36"/>
      <c r="G403" s="36"/>
      <c r="H403" s="37"/>
      <c r="I403" s="38"/>
      <c r="J403" s="90"/>
      <c r="K403" s="39"/>
      <c r="L403" s="90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</row>
    <row r="404" spans="1:50" s="40" customFormat="1" ht="12.75">
      <c r="A404" s="24"/>
      <c r="B404" s="33"/>
      <c r="C404" s="34"/>
      <c r="D404" s="35"/>
      <c r="E404" s="36"/>
      <c r="F404" s="36"/>
      <c r="G404" s="36"/>
      <c r="H404" s="37"/>
      <c r="I404" s="38"/>
      <c r="J404" s="90"/>
      <c r="K404" s="39"/>
      <c r="L404" s="90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</row>
    <row r="405" spans="1:50" s="40" customFormat="1" ht="12.75">
      <c r="A405" s="24"/>
      <c r="B405" s="33"/>
      <c r="C405" s="34"/>
      <c r="D405" s="35"/>
      <c r="E405" s="36"/>
      <c r="F405" s="36"/>
      <c r="G405" s="36"/>
      <c r="H405" s="37"/>
      <c r="I405" s="38"/>
      <c r="J405" s="90"/>
      <c r="K405" s="39"/>
      <c r="L405" s="90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</row>
    <row r="406" spans="1:50" s="40" customFormat="1" ht="12.75">
      <c r="A406" s="24"/>
      <c r="B406" s="33"/>
      <c r="C406" s="34"/>
      <c r="D406" s="35"/>
      <c r="E406" s="36"/>
      <c r="F406" s="36"/>
      <c r="G406" s="36"/>
      <c r="H406" s="37"/>
      <c r="I406" s="38"/>
      <c r="J406" s="90"/>
      <c r="K406" s="39"/>
      <c r="L406" s="90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</row>
    <row r="407" spans="1:50" s="40" customFormat="1" ht="12.75">
      <c r="A407" s="24"/>
      <c r="B407" s="33"/>
      <c r="C407" s="34"/>
      <c r="D407" s="35"/>
      <c r="E407" s="36"/>
      <c r="F407" s="36"/>
      <c r="G407" s="36"/>
      <c r="H407" s="37"/>
      <c r="I407" s="38"/>
      <c r="J407" s="90"/>
      <c r="K407" s="39"/>
      <c r="L407" s="90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</row>
    <row r="408" spans="1:50" s="40" customFormat="1" ht="12.75">
      <c r="A408" s="24"/>
      <c r="B408" s="33"/>
      <c r="C408" s="34"/>
      <c r="D408" s="35"/>
      <c r="E408" s="36"/>
      <c r="F408" s="36"/>
      <c r="G408" s="36"/>
      <c r="H408" s="37"/>
      <c r="I408" s="38"/>
      <c r="J408" s="90"/>
      <c r="K408" s="39"/>
      <c r="L408" s="90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</row>
    <row r="409" spans="1:50" s="40" customFormat="1" ht="12.75">
      <c r="A409" s="24"/>
      <c r="B409" s="33"/>
      <c r="C409" s="34"/>
      <c r="D409" s="35"/>
      <c r="E409" s="36"/>
      <c r="F409" s="36"/>
      <c r="G409" s="36"/>
      <c r="H409" s="37"/>
      <c r="I409" s="38"/>
      <c r="J409" s="90"/>
      <c r="K409" s="39"/>
      <c r="L409" s="90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</row>
    <row r="410" spans="1:50" s="40" customFormat="1" ht="12.75">
      <c r="A410" s="24"/>
      <c r="B410" s="33"/>
      <c r="C410" s="34"/>
      <c r="D410" s="35"/>
      <c r="E410" s="36"/>
      <c r="F410" s="36"/>
      <c r="G410" s="36"/>
      <c r="H410" s="37"/>
      <c r="I410" s="38"/>
      <c r="J410" s="90"/>
      <c r="K410" s="39"/>
      <c r="L410" s="90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</row>
    <row r="411" spans="1:50" s="40" customFormat="1" ht="12.75">
      <c r="A411" s="24"/>
      <c r="B411" s="33"/>
      <c r="C411" s="34"/>
      <c r="D411" s="35"/>
      <c r="E411" s="36"/>
      <c r="F411" s="36"/>
      <c r="G411" s="36"/>
      <c r="H411" s="37"/>
      <c r="I411" s="38"/>
      <c r="J411" s="90"/>
      <c r="K411" s="39"/>
      <c r="L411" s="90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</row>
    <row r="412" spans="1:50" s="40" customFormat="1" ht="12.75">
      <c r="A412" s="24"/>
      <c r="B412" s="33"/>
      <c r="C412" s="34"/>
      <c r="D412" s="35"/>
      <c r="E412" s="36"/>
      <c r="F412" s="36"/>
      <c r="G412" s="36"/>
      <c r="H412" s="37"/>
      <c r="I412" s="38"/>
      <c r="J412" s="90"/>
      <c r="K412" s="39"/>
      <c r="L412" s="90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</row>
    <row r="413" spans="1:50" s="40" customFormat="1" ht="12.75">
      <c r="A413" s="24"/>
      <c r="B413" s="33"/>
      <c r="C413" s="34"/>
      <c r="D413" s="35"/>
      <c r="E413" s="36"/>
      <c r="F413" s="36"/>
      <c r="G413" s="36"/>
      <c r="H413" s="37"/>
      <c r="I413" s="38"/>
      <c r="J413" s="90"/>
      <c r="K413" s="39"/>
      <c r="L413" s="90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</row>
    <row r="414" spans="1:50" s="40" customFormat="1" ht="12.75">
      <c r="A414" s="24"/>
      <c r="B414" s="33"/>
      <c r="C414" s="34"/>
      <c r="D414" s="35"/>
      <c r="E414" s="36"/>
      <c r="F414" s="36"/>
      <c r="G414" s="36"/>
      <c r="H414" s="37"/>
      <c r="I414" s="38"/>
      <c r="J414" s="90"/>
      <c r="K414" s="39"/>
      <c r="L414" s="90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</row>
    <row r="415" spans="1:50" s="40" customFormat="1" ht="12.75">
      <c r="A415" s="24"/>
      <c r="B415" s="33"/>
      <c r="C415" s="34"/>
      <c r="D415" s="35"/>
      <c r="E415" s="36"/>
      <c r="F415" s="36"/>
      <c r="G415" s="36"/>
      <c r="H415" s="37"/>
      <c r="I415" s="38"/>
      <c r="J415" s="90"/>
      <c r="K415" s="39"/>
      <c r="L415" s="90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</row>
    <row r="416" spans="1:50" s="40" customFormat="1" ht="12.75">
      <c r="A416" s="24"/>
      <c r="B416" s="33"/>
      <c r="C416" s="34"/>
      <c r="D416" s="35"/>
      <c r="E416" s="36"/>
      <c r="F416" s="36"/>
      <c r="G416" s="36"/>
      <c r="H416" s="37"/>
      <c r="I416" s="38"/>
      <c r="J416" s="90"/>
      <c r="K416" s="39"/>
      <c r="L416" s="90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</row>
    <row r="417" spans="1:50" s="40" customFormat="1" ht="12.75">
      <c r="A417" s="24"/>
      <c r="B417" s="33"/>
      <c r="C417" s="34"/>
      <c r="D417" s="35"/>
      <c r="E417" s="36"/>
      <c r="F417" s="36"/>
      <c r="G417" s="36"/>
      <c r="H417" s="37"/>
      <c r="I417" s="38"/>
      <c r="J417" s="90"/>
      <c r="K417" s="39"/>
      <c r="L417" s="90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</row>
    <row r="418" spans="1:50" s="40" customFormat="1" ht="12.75">
      <c r="A418" s="24"/>
      <c r="B418" s="33"/>
      <c r="C418" s="34"/>
      <c r="D418" s="35"/>
      <c r="E418" s="36"/>
      <c r="F418" s="36"/>
      <c r="G418" s="36"/>
      <c r="H418" s="37"/>
      <c r="I418" s="38"/>
      <c r="J418" s="90"/>
      <c r="K418" s="39"/>
      <c r="L418" s="90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</row>
    <row r="419" spans="1:50" s="40" customFormat="1" ht="12.75">
      <c r="A419" s="24"/>
      <c r="B419" s="33"/>
      <c r="C419" s="34"/>
      <c r="D419" s="35"/>
      <c r="E419" s="36"/>
      <c r="F419" s="36"/>
      <c r="G419" s="36"/>
      <c r="H419" s="37"/>
      <c r="I419" s="38"/>
      <c r="J419" s="90"/>
      <c r="K419" s="39"/>
      <c r="L419" s="90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</row>
    <row r="420" spans="1:50" s="40" customFormat="1" ht="12.75">
      <c r="A420" s="24"/>
      <c r="B420" s="33"/>
      <c r="C420" s="34"/>
      <c r="D420" s="35"/>
      <c r="E420" s="36"/>
      <c r="F420" s="36"/>
      <c r="G420" s="36"/>
      <c r="H420" s="37"/>
      <c r="I420" s="38"/>
      <c r="J420" s="90"/>
      <c r="K420" s="39"/>
      <c r="L420" s="90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</row>
    <row r="421" spans="1:50" s="40" customFormat="1" ht="12.75">
      <c r="A421" s="24"/>
      <c r="B421" s="33"/>
      <c r="C421" s="34"/>
      <c r="D421" s="35"/>
      <c r="E421" s="36"/>
      <c r="F421" s="36"/>
      <c r="G421" s="36"/>
      <c r="H421" s="37"/>
      <c r="I421" s="38"/>
      <c r="J421" s="90"/>
      <c r="K421" s="39"/>
      <c r="L421" s="90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</row>
    <row r="422" spans="1:50" s="40" customFormat="1" ht="12.75">
      <c r="A422" s="24"/>
      <c r="B422" s="33"/>
      <c r="C422" s="34"/>
      <c r="D422" s="35"/>
      <c r="E422" s="36"/>
      <c r="F422" s="36"/>
      <c r="G422" s="36"/>
      <c r="H422" s="37"/>
      <c r="I422" s="38"/>
      <c r="J422" s="90"/>
      <c r="K422" s="39"/>
      <c r="L422" s="90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</row>
    <row r="423" spans="1:50" s="40" customFormat="1" ht="12.75">
      <c r="A423" s="24"/>
      <c r="B423" s="33"/>
      <c r="C423" s="34"/>
      <c r="D423" s="35"/>
      <c r="E423" s="36"/>
      <c r="F423" s="36"/>
      <c r="G423" s="36"/>
      <c r="H423" s="37"/>
      <c r="I423" s="38"/>
      <c r="J423" s="90"/>
      <c r="K423" s="39"/>
      <c r="L423" s="90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</row>
    <row r="424" spans="1:50" s="40" customFormat="1" ht="12.75">
      <c r="A424" s="24"/>
      <c r="B424" s="33"/>
      <c r="C424" s="34"/>
      <c r="D424" s="35"/>
      <c r="E424" s="36"/>
      <c r="F424" s="36"/>
      <c r="G424" s="36"/>
      <c r="H424" s="37"/>
      <c r="I424" s="38"/>
      <c r="J424" s="90"/>
      <c r="K424" s="39"/>
      <c r="L424" s="90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</row>
    <row r="425" spans="1:50" s="40" customFormat="1" ht="12.75">
      <c r="A425" s="24"/>
      <c r="B425" s="33"/>
      <c r="C425" s="34"/>
      <c r="D425" s="35"/>
      <c r="E425" s="36"/>
      <c r="F425" s="36"/>
      <c r="G425" s="36"/>
      <c r="H425" s="37"/>
      <c r="I425" s="38"/>
      <c r="J425" s="90"/>
      <c r="K425" s="39"/>
      <c r="L425" s="90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</row>
    <row r="426" spans="1:50" s="40" customFormat="1" ht="12.75">
      <c r="A426" s="24"/>
      <c r="B426" s="33"/>
      <c r="C426" s="34"/>
      <c r="D426" s="35"/>
      <c r="E426" s="36"/>
      <c r="F426" s="36"/>
      <c r="G426" s="36"/>
      <c r="H426" s="37"/>
      <c r="I426" s="38"/>
      <c r="J426" s="90"/>
      <c r="K426" s="39"/>
      <c r="L426" s="90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</row>
    <row r="427" spans="1:50" s="40" customFormat="1" ht="12.75">
      <c r="A427" s="24"/>
      <c r="B427" s="33"/>
      <c r="C427" s="34"/>
      <c r="D427" s="35"/>
      <c r="E427" s="36"/>
      <c r="F427" s="36"/>
      <c r="G427" s="36"/>
      <c r="H427" s="37"/>
      <c r="I427" s="38"/>
      <c r="J427" s="90"/>
      <c r="K427" s="39"/>
      <c r="L427" s="90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</row>
    <row r="428" spans="1:50" s="40" customFormat="1" ht="12.75">
      <c r="A428" s="24"/>
      <c r="B428" s="33"/>
      <c r="C428" s="34"/>
      <c r="D428" s="35"/>
      <c r="E428" s="36"/>
      <c r="F428" s="36"/>
      <c r="G428" s="36"/>
      <c r="H428" s="37"/>
      <c r="I428" s="38"/>
      <c r="J428" s="90"/>
      <c r="K428" s="39"/>
      <c r="L428" s="90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</row>
    <row r="429" spans="1:50" s="40" customFormat="1" ht="12.75">
      <c r="A429" s="24"/>
      <c r="B429" s="33"/>
      <c r="C429" s="34"/>
      <c r="D429" s="35"/>
      <c r="E429" s="36"/>
      <c r="F429" s="36"/>
      <c r="G429" s="36"/>
      <c r="H429" s="37"/>
      <c r="I429" s="38"/>
      <c r="J429" s="90"/>
      <c r="K429" s="39"/>
      <c r="L429" s="90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</row>
    <row r="430" spans="1:50" s="40" customFormat="1" ht="12.75">
      <c r="A430" s="24"/>
      <c r="B430" s="33"/>
      <c r="C430" s="34"/>
      <c r="D430" s="35"/>
      <c r="E430" s="36"/>
      <c r="F430" s="36"/>
      <c r="G430" s="36"/>
      <c r="H430" s="37"/>
      <c r="I430" s="38"/>
      <c r="J430" s="90"/>
      <c r="K430" s="39"/>
      <c r="L430" s="90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</row>
    <row r="431" spans="1:50" s="40" customFormat="1" ht="12.75">
      <c r="A431" s="24"/>
      <c r="B431" s="33"/>
      <c r="C431" s="34"/>
      <c r="D431" s="35"/>
      <c r="E431" s="36"/>
      <c r="F431" s="36"/>
      <c r="G431" s="36"/>
      <c r="H431" s="37"/>
      <c r="I431" s="38"/>
      <c r="J431" s="90"/>
      <c r="K431" s="39"/>
      <c r="L431" s="90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</row>
    <row r="432" spans="1:50" s="40" customFormat="1" ht="12.75">
      <c r="A432" s="24"/>
      <c r="B432" s="33"/>
      <c r="C432" s="34"/>
      <c r="D432" s="35"/>
      <c r="E432" s="36"/>
      <c r="F432" s="36"/>
      <c r="G432" s="36"/>
      <c r="H432" s="37"/>
      <c r="I432" s="38"/>
      <c r="J432" s="90"/>
      <c r="K432" s="39"/>
      <c r="L432" s="90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</row>
    <row r="433" spans="1:50" s="40" customFormat="1" ht="12.75">
      <c r="A433" s="24"/>
      <c r="B433" s="33"/>
      <c r="C433" s="34"/>
      <c r="D433" s="35"/>
      <c r="E433" s="36"/>
      <c r="F433" s="36"/>
      <c r="G433" s="36"/>
      <c r="H433" s="37"/>
      <c r="I433" s="38"/>
      <c r="J433" s="90"/>
      <c r="K433" s="39"/>
      <c r="L433" s="90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</row>
    <row r="434" spans="1:50" s="40" customFormat="1" ht="12.75">
      <c r="A434" s="24"/>
      <c r="B434" s="33"/>
      <c r="C434" s="34"/>
      <c r="D434" s="35"/>
      <c r="E434" s="36"/>
      <c r="F434" s="36"/>
      <c r="G434" s="36"/>
      <c r="H434" s="37"/>
      <c r="I434" s="38"/>
      <c r="J434" s="90"/>
      <c r="K434" s="39"/>
      <c r="L434" s="90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</row>
    <row r="435" spans="1:50" s="40" customFormat="1" ht="12.75">
      <c r="A435" s="24"/>
      <c r="B435" s="33"/>
      <c r="C435" s="34"/>
      <c r="D435" s="35"/>
      <c r="E435" s="36"/>
      <c r="F435" s="36"/>
      <c r="G435" s="36"/>
      <c r="H435" s="37"/>
      <c r="I435" s="38"/>
      <c r="J435" s="90"/>
      <c r="K435" s="39"/>
      <c r="L435" s="90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</row>
    <row r="436" spans="1:50" s="40" customFormat="1" ht="12.75">
      <c r="A436" s="24"/>
      <c r="B436" s="33"/>
      <c r="C436" s="34"/>
      <c r="D436" s="35"/>
      <c r="E436" s="36"/>
      <c r="F436" s="36"/>
      <c r="G436" s="36"/>
      <c r="H436" s="37"/>
      <c r="I436" s="38"/>
      <c r="J436" s="90"/>
      <c r="K436" s="39"/>
      <c r="L436" s="90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</row>
    <row r="437" spans="1:50" s="40" customFormat="1" ht="12.75">
      <c r="A437" s="24"/>
      <c r="B437" s="33"/>
      <c r="C437" s="34"/>
      <c r="D437" s="35"/>
      <c r="E437" s="36"/>
      <c r="F437" s="36"/>
      <c r="G437" s="36"/>
      <c r="H437" s="37"/>
      <c r="I437" s="38"/>
      <c r="J437" s="90"/>
      <c r="K437" s="39"/>
      <c r="L437" s="90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</row>
    <row r="438" spans="1:50" s="40" customFormat="1" ht="12.75">
      <c r="A438" s="24"/>
      <c r="B438" s="33"/>
      <c r="C438" s="34"/>
      <c r="D438" s="35"/>
      <c r="E438" s="36"/>
      <c r="F438" s="36"/>
      <c r="G438" s="36"/>
      <c r="H438" s="37"/>
      <c r="I438" s="38"/>
      <c r="J438" s="90"/>
      <c r="K438" s="39"/>
      <c r="L438" s="90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</row>
    <row r="439" spans="1:50" s="40" customFormat="1" ht="12.75">
      <c r="A439" s="24"/>
      <c r="B439" s="33"/>
      <c r="C439" s="34"/>
      <c r="D439" s="35"/>
      <c r="E439" s="36"/>
      <c r="F439" s="36"/>
      <c r="G439" s="36"/>
      <c r="H439" s="37"/>
      <c r="I439" s="38"/>
      <c r="J439" s="90"/>
      <c r="K439" s="39"/>
      <c r="L439" s="90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</row>
    <row r="440" spans="1:50" s="40" customFormat="1" ht="12.75">
      <c r="A440" s="24"/>
      <c r="B440" s="33"/>
      <c r="C440" s="34"/>
      <c r="D440" s="35"/>
      <c r="E440" s="36"/>
      <c r="F440" s="36"/>
      <c r="G440" s="36"/>
      <c r="H440" s="37"/>
      <c r="I440" s="38"/>
      <c r="J440" s="90"/>
      <c r="K440" s="39"/>
      <c r="L440" s="90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</row>
    <row r="441" spans="1:50" s="40" customFormat="1" ht="12.75">
      <c r="A441" s="24"/>
      <c r="B441" s="33"/>
      <c r="C441" s="34"/>
      <c r="D441" s="35"/>
      <c r="E441" s="36"/>
      <c r="F441" s="36"/>
      <c r="G441" s="36"/>
      <c r="H441" s="37"/>
      <c r="I441" s="38"/>
      <c r="J441" s="90"/>
      <c r="K441" s="39"/>
      <c r="L441" s="90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</row>
    <row r="442" spans="1:50" s="40" customFormat="1" ht="12.75">
      <c r="A442" s="24"/>
      <c r="B442" s="33"/>
      <c r="C442" s="34"/>
      <c r="D442" s="35"/>
      <c r="E442" s="36"/>
      <c r="F442" s="36"/>
      <c r="G442" s="36"/>
      <c r="H442" s="37"/>
      <c r="I442" s="38"/>
      <c r="J442" s="90"/>
      <c r="K442" s="39"/>
      <c r="L442" s="90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</row>
    <row r="443" spans="1:50" s="40" customFormat="1" ht="12.75">
      <c r="A443" s="24"/>
      <c r="B443" s="33"/>
      <c r="C443" s="34"/>
      <c r="D443" s="35"/>
      <c r="E443" s="36"/>
      <c r="F443" s="36"/>
      <c r="G443" s="36"/>
      <c r="H443" s="37"/>
      <c r="I443" s="38"/>
      <c r="J443" s="90"/>
      <c r="K443" s="39"/>
      <c r="L443" s="90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</row>
    <row r="444" spans="1:50" s="40" customFormat="1" ht="12.75">
      <c r="A444" s="24"/>
      <c r="B444" s="33"/>
      <c r="C444" s="34"/>
      <c r="D444" s="35"/>
      <c r="E444" s="36"/>
      <c r="F444" s="36"/>
      <c r="G444" s="36"/>
      <c r="H444" s="37"/>
      <c r="I444" s="38"/>
      <c r="J444" s="90"/>
      <c r="K444" s="39"/>
      <c r="L444" s="90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</row>
    <row r="445" spans="1:50" s="40" customFormat="1" ht="12.75">
      <c r="A445" s="24"/>
      <c r="B445" s="33"/>
      <c r="C445" s="34"/>
      <c r="D445" s="35"/>
      <c r="E445" s="36"/>
      <c r="F445" s="36"/>
      <c r="G445" s="36"/>
      <c r="H445" s="37"/>
      <c r="I445" s="38"/>
      <c r="J445" s="90"/>
      <c r="K445" s="39"/>
      <c r="L445" s="90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</row>
    <row r="446" spans="1:50" s="40" customFormat="1" ht="12.75">
      <c r="A446" s="24"/>
      <c r="B446" s="33"/>
      <c r="C446" s="34"/>
      <c r="D446" s="35"/>
      <c r="E446" s="36"/>
      <c r="F446" s="36"/>
      <c r="G446" s="36"/>
      <c r="H446" s="37"/>
      <c r="I446" s="38"/>
      <c r="J446" s="90"/>
      <c r="K446" s="39"/>
      <c r="L446" s="90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</row>
    <row r="447" spans="1:50" s="40" customFormat="1" ht="12.75">
      <c r="A447" s="24"/>
      <c r="B447" s="33"/>
      <c r="C447" s="34"/>
      <c r="D447" s="35"/>
      <c r="E447" s="36"/>
      <c r="F447" s="36"/>
      <c r="G447" s="36"/>
      <c r="H447" s="37"/>
      <c r="I447" s="38"/>
      <c r="J447" s="90"/>
      <c r="K447" s="39"/>
      <c r="L447" s="90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</row>
    <row r="448" spans="1:50" s="40" customFormat="1" ht="12.75">
      <c r="A448" s="24"/>
      <c r="B448" s="33"/>
      <c r="C448" s="34"/>
      <c r="D448" s="35"/>
      <c r="E448" s="36"/>
      <c r="F448" s="36"/>
      <c r="G448" s="36"/>
      <c r="H448" s="37"/>
      <c r="I448" s="38"/>
      <c r="J448" s="90"/>
      <c r="K448" s="39"/>
      <c r="L448" s="90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</row>
    <row r="449" spans="1:50" s="40" customFormat="1" ht="12.75">
      <c r="A449" s="24"/>
      <c r="B449" s="33"/>
      <c r="C449" s="34"/>
      <c r="D449" s="35"/>
      <c r="E449" s="36"/>
      <c r="F449" s="36"/>
      <c r="G449" s="36"/>
      <c r="H449" s="37"/>
      <c r="I449" s="38"/>
      <c r="J449" s="90"/>
      <c r="K449" s="39"/>
      <c r="L449" s="90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</row>
    <row r="450" spans="1:50" s="40" customFormat="1" ht="12.75">
      <c r="A450" s="24"/>
      <c r="B450" s="33"/>
      <c r="C450" s="34"/>
      <c r="D450" s="35"/>
      <c r="E450" s="36"/>
      <c r="F450" s="36"/>
      <c r="G450" s="36"/>
      <c r="H450" s="37"/>
      <c r="I450" s="38"/>
      <c r="J450" s="90"/>
      <c r="K450" s="39"/>
      <c r="L450" s="90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</row>
    <row r="451" spans="1:50" s="40" customFormat="1" ht="12.75">
      <c r="A451" s="24"/>
      <c r="B451" s="33"/>
      <c r="C451" s="34"/>
      <c r="D451" s="35"/>
      <c r="E451" s="36"/>
      <c r="F451" s="36"/>
      <c r="G451" s="36"/>
      <c r="H451" s="37"/>
      <c r="I451" s="38"/>
      <c r="J451" s="90"/>
      <c r="K451" s="39"/>
      <c r="L451" s="90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</row>
    <row r="452" spans="1:50" s="40" customFormat="1" ht="12.75">
      <c r="A452" s="24"/>
      <c r="B452" s="33"/>
      <c r="C452" s="34"/>
      <c r="D452" s="35"/>
      <c r="E452" s="36"/>
      <c r="F452" s="36"/>
      <c r="G452" s="36"/>
      <c r="H452" s="37"/>
      <c r="I452" s="38"/>
      <c r="J452" s="90"/>
      <c r="K452" s="39"/>
      <c r="L452" s="90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</row>
    <row r="453" spans="1:50" s="40" customFormat="1" ht="12.75">
      <c r="A453" s="24"/>
      <c r="B453" s="33"/>
      <c r="C453" s="34"/>
      <c r="D453" s="35"/>
      <c r="E453" s="36"/>
      <c r="F453" s="36"/>
      <c r="G453" s="36"/>
      <c r="H453" s="37"/>
      <c r="I453" s="38"/>
      <c r="J453" s="90"/>
      <c r="K453" s="39"/>
      <c r="L453" s="90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</row>
    <row r="454" spans="1:50" s="40" customFormat="1" ht="12.75">
      <c r="A454" s="24"/>
      <c r="B454" s="33"/>
      <c r="C454" s="34"/>
      <c r="D454" s="35"/>
      <c r="E454" s="36"/>
      <c r="F454" s="36"/>
      <c r="G454" s="36"/>
      <c r="H454" s="37"/>
      <c r="I454" s="38"/>
      <c r="J454" s="90"/>
      <c r="K454" s="39"/>
      <c r="L454" s="90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</row>
    <row r="455" spans="1:50" s="40" customFormat="1" ht="12.75">
      <c r="A455" s="24"/>
      <c r="B455" s="33"/>
      <c r="C455" s="34"/>
      <c r="D455" s="35"/>
      <c r="E455" s="36"/>
      <c r="F455" s="36"/>
      <c r="G455" s="36"/>
      <c r="H455" s="37"/>
      <c r="I455" s="38"/>
      <c r="J455" s="90"/>
      <c r="K455" s="39"/>
      <c r="L455" s="90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</row>
    <row r="456" spans="1:50" s="40" customFormat="1" ht="12.75">
      <c r="A456" s="24"/>
      <c r="B456" s="33"/>
      <c r="C456" s="34"/>
      <c r="D456" s="35"/>
      <c r="E456" s="36"/>
      <c r="F456" s="36"/>
      <c r="G456" s="36"/>
      <c r="H456" s="37"/>
      <c r="I456" s="38"/>
      <c r="J456" s="90"/>
      <c r="K456" s="39"/>
      <c r="L456" s="90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</row>
    <row r="457" spans="1:50" s="40" customFormat="1" ht="12.75">
      <c r="A457" s="24"/>
      <c r="B457" s="33"/>
      <c r="C457" s="34"/>
      <c r="D457" s="35"/>
      <c r="E457" s="36"/>
      <c r="F457" s="36"/>
      <c r="G457" s="36"/>
      <c r="H457" s="37"/>
      <c r="I457" s="38"/>
      <c r="J457" s="90"/>
      <c r="K457" s="39"/>
      <c r="L457" s="90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</row>
    <row r="458" spans="1:50" s="40" customFormat="1" ht="12.75">
      <c r="A458" s="24"/>
      <c r="B458" s="33"/>
      <c r="C458" s="34"/>
      <c r="D458" s="35"/>
      <c r="E458" s="36"/>
      <c r="F458" s="36"/>
      <c r="G458" s="36"/>
      <c r="H458" s="37"/>
      <c r="I458" s="38"/>
      <c r="J458" s="90"/>
      <c r="K458" s="39"/>
      <c r="L458" s="90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</row>
    <row r="459" spans="1:50" s="40" customFormat="1" ht="12.75">
      <c r="A459" s="24"/>
      <c r="B459" s="33"/>
      <c r="C459" s="34"/>
      <c r="D459" s="35"/>
      <c r="E459" s="36"/>
      <c r="F459" s="36"/>
      <c r="G459" s="36"/>
      <c r="H459" s="37"/>
      <c r="I459" s="38"/>
      <c r="J459" s="90"/>
      <c r="K459" s="39"/>
      <c r="L459" s="90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</row>
    <row r="460" spans="1:50" s="40" customFormat="1" ht="12.75">
      <c r="A460" s="24"/>
      <c r="B460" s="33"/>
      <c r="C460" s="34"/>
      <c r="D460" s="35"/>
      <c r="E460" s="36"/>
      <c r="F460" s="36"/>
      <c r="G460" s="36"/>
      <c r="H460" s="37"/>
      <c r="I460" s="38"/>
      <c r="J460" s="90"/>
      <c r="K460" s="39"/>
      <c r="L460" s="90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</row>
    <row r="461" spans="1:50" s="40" customFormat="1" ht="12.75">
      <c r="A461" s="24"/>
      <c r="B461" s="33"/>
      <c r="C461" s="34"/>
      <c r="D461" s="35"/>
      <c r="E461" s="36"/>
      <c r="F461" s="36"/>
      <c r="G461" s="36"/>
      <c r="H461" s="37"/>
      <c r="I461" s="38"/>
      <c r="J461" s="90"/>
      <c r="K461" s="39"/>
      <c r="L461" s="90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</row>
    <row r="462" spans="1:50" s="40" customFormat="1" ht="12.75">
      <c r="A462" s="24"/>
      <c r="B462" s="33"/>
      <c r="C462" s="34"/>
      <c r="D462" s="35"/>
      <c r="E462" s="36"/>
      <c r="F462" s="36"/>
      <c r="G462" s="36"/>
      <c r="H462" s="37"/>
      <c r="I462" s="38"/>
      <c r="J462" s="90"/>
      <c r="K462" s="39"/>
      <c r="L462" s="90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</row>
    <row r="463" spans="1:50" s="40" customFormat="1" ht="12.75">
      <c r="A463" s="24"/>
      <c r="B463" s="33"/>
      <c r="C463" s="34"/>
      <c r="D463" s="35"/>
      <c r="E463" s="36"/>
      <c r="F463" s="36"/>
      <c r="G463" s="36"/>
      <c r="H463" s="37"/>
      <c r="I463" s="38"/>
      <c r="J463" s="90"/>
      <c r="K463" s="39"/>
      <c r="L463" s="90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</row>
    <row r="464" spans="1:50" s="40" customFormat="1" ht="12.75">
      <c r="A464" s="24"/>
      <c r="B464" s="33"/>
      <c r="C464" s="34"/>
      <c r="D464" s="35"/>
      <c r="E464" s="36"/>
      <c r="F464" s="36"/>
      <c r="G464" s="36"/>
      <c r="H464" s="37"/>
      <c r="I464" s="38"/>
      <c r="J464" s="90"/>
      <c r="K464" s="39"/>
      <c r="L464" s="90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</row>
    <row r="465" spans="1:50" s="40" customFormat="1" ht="12.75">
      <c r="A465" s="24"/>
      <c r="B465" s="33"/>
      <c r="C465" s="34"/>
      <c r="D465" s="35"/>
      <c r="E465" s="36"/>
      <c r="F465" s="36"/>
      <c r="G465" s="36"/>
      <c r="H465" s="37"/>
      <c r="I465" s="38"/>
      <c r="J465" s="90"/>
      <c r="K465" s="39"/>
      <c r="L465" s="90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</row>
    <row r="466" spans="1:50" s="40" customFormat="1" ht="12.75">
      <c r="A466" s="24"/>
      <c r="B466" s="33"/>
      <c r="C466" s="34"/>
      <c r="D466" s="35"/>
      <c r="E466" s="36"/>
      <c r="F466" s="36"/>
      <c r="G466" s="36"/>
      <c r="H466" s="37"/>
      <c r="I466" s="38"/>
      <c r="J466" s="90"/>
      <c r="K466" s="39"/>
      <c r="L466" s="90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</row>
    <row r="467" spans="1:50" s="40" customFormat="1" ht="12.75">
      <c r="A467" s="24"/>
      <c r="B467" s="33"/>
      <c r="C467" s="34"/>
      <c r="D467" s="35"/>
      <c r="E467" s="36"/>
      <c r="F467" s="36"/>
      <c r="G467" s="36"/>
      <c r="H467" s="37"/>
      <c r="I467" s="38"/>
      <c r="J467" s="90"/>
      <c r="K467" s="39"/>
      <c r="L467" s="90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</row>
    <row r="468" spans="1:50" s="40" customFormat="1" ht="12.75">
      <c r="A468" s="24"/>
      <c r="B468" s="33"/>
      <c r="C468" s="34"/>
      <c r="D468" s="35"/>
      <c r="E468" s="36"/>
      <c r="F468" s="36"/>
      <c r="G468" s="36"/>
      <c r="H468" s="37"/>
      <c r="I468" s="38"/>
      <c r="J468" s="90"/>
      <c r="K468" s="39"/>
      <c r="L468" s="90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</row>
    <row r="469" spans="1:50" s="40" customFormat="1" ht="12.75">
      <c r="A469" s="24"/>
      <c r="B469" s="33"/>
      <c r="C469" s="34"/>
      <c r="D469" s="35"/>
      <c r="E469" s="36"/>
      <c r="F469" s="36"/>
      <c r="G469" s="36"/>
      <c r="H469" s="37"/>
      <c r="I469" s="38"/>
      <c r="J469" s="90"/>
      <c r="K469" s="39"/>
      <c r="L469" s="90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</row>
    <row r="470" spans="1:50" s="40" customFormat="1" ht="12.75">
      <c r="A470" s="24"/>
      <c r="B470" s="33"/>
      <c r="C470" s="34"/>
      <c r="D470" s="35"/>
      <c r="E470" s="36"/>
      <c r="F470" s="36"/>
      <c r="G470" s="36"/>
      <c r="H470" s="37"/>
      <c r="I470" s="38"/>
      <c r="J470" s="90"/>
      <c r="K470" s="39"/>
      <c r="L470" s="90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</row>
    <row r="471" spans="1:50" s="40" customFormat="1" ht="12.75">
      <c r="A471" s="24"/>
      <c r="B471" s="33"/>
      <c r="C471" s="34"/>
      <c r="D471" s="35"/>
      <c r="E471" s="36"/>
      <c r="F471" s="36"/>
      <c r="G471" s="36"/>
      <c r="H471" s="37"/>
      <c r="I471" s="38"/>
      <c r="J471" s="90"/>
      <c r="K471" s="39"/>
      <c r="L471" s="90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</row>
    <row r="472" spans="1:50" s="40" customFormat="1" ht="12.75">
      <c r="A472" s="24"/>
      <c r="B472" s="33"/>
      <c r="C472" s="34"/>
      <c r="D472" s="35"/>
      <c r="E472" s="36"/>
      <c r="F472" s="36"/>
      <c r="G472" s="36"/>
      <c r="H472" s="37"/>
      <c r="I472" s="38"/>
      <c r="J472" s="90"/>
      <c r="K472" s="39"/>
      <c r="L472" s="90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</row>
    <row r="473" spans="1:50" s="40" customFormat="1" ht="12.75">
      <c r="A473" s="24"/>
      <c r="B473" s="33"/>
      <c r="C473" s="34"/>
      <c r="D473" s="35"/>
      <c r="E473" s="36"/>
      <c r="F473" s="36"/>
      <c r="G473" s="36"/>
      <c r="H473" s="37"/>
      <c r="I473" s="38"/>
      <c r="J473" s="90"/>
      <c r="K473" s="39"/>
      <c r="L473" s="90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</row>
    <row r="474" spans="1:50" s="40" customFormat="1" ht="12.75">
      <c r="A474" s="24"/>
      <c r="B474" s="33"/>
      <c r="C474" s="34"/>
      <c r="D474" s="35"/>
      <c r="E474" s="36"/>
      <c r="F474" s="36"/>
      <c r="G474" s="36"/>
      <c r="H474" s="37"/>
      <c r="I474" s="38"/>
      <c r="J474" s="90"/>
      <c r="K474" s="39"/>
      <c r="L474" s="90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</row>
    <row r="475" spans="1:50" s="40" customFormat="1" ht="12.75">
      <c r="A475" s="24"/>
      <c r="B475" s="33"/>
      <c r="C475" s="34"/>
      <c r="D475" s="35"/>
      <c r="E475" s="36"/>
      <c r="F475" s="36"/>
      <c r="G475" s="36"/>
      <c r="H475" s="37"/>
      <c r="I475" s="38"/>
      <c r="J475" s="90"/>
      <c r="K475" s="39"/>
      <c r="L475" s="90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</row>
    <row r="476" spans="1:50" s="40" customFormat="1" ht="12.75">
      <c r="A476" s="24"/>
      <c r="B476" s="33"/>
      <c r="C476" s="34"/>
      <c r="D476" s="35"/>
      <c r="E476" s="36"/>
      <c r="F476" s="36"/>
      <c r="G476" s="36"/>
      <c r="H476" s="37"/>
      <c r="I476" s="38"/>
      <c r="J476" s="90"/>
      <c r="K476" s="39"/>
      <c r="L476" s="90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</row>
    <row r="477" spans="1:50" s="40" customFormat="1" ht="12.75">
      <c r="A477" s="24"/>
      <c r="B477" s="33"/>
      <c r="C477" s="34"/>
      <c r="D477" s="35"/>
      <c r="E477" s="36"/>
      <c r="F477" s="36"/>
      <c r="G477" s="36"/>
      <c r="H477" s="37"/>
      <c r="I477" s="38"/>
      <c r="J477" s="90"/>
      <c r="K477" s="39"/>
      <c r="L477" s="90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</row>
    <row r="478" spans="1:50" s="40" customFormat="1" ht="12.75">
      <c r="A478" s="24"/>
      <c r="B478" s="33"/>
      <c r="C478" s="34"/>
      <c r="D478" s="35"/>
      <c r="E478" s="36"/>
      <c r="F478" s="36"/>
      <c r="G478" s="36"/>
      <c r="H478" s="37"/>
      <c r="I478" s="38"/>
      <c r="J478" s="90"/>
      <c r="K478" s="39"/>
      <c r="L478" s="90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</row>
    <row r="479" spans="1:50" s="40" customFormat="1" ht="12.75">
      <c r="A479" s="24"/>
      <c r="B479" s="33"/>
      <c r="C479" s="34"/>
      <c r="D479" s="35"/>
      <c r="E479" s="36"/>
      <c r="F479" s="36"/>
      <c r="G479" s="36"/>
      <c r="H479" s="37"/>
      <c r="I479" s="38"/>
      <c r="J479" s="90"/>
      <c r="K479" s="39"/>
      <c r="L479" s="90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</row>
    <row r="480" spans="1:50" s="40" customFormat="1" ht="12.75">
      <c r="A480" s="24"/>
      <c r="B480" s="33"/>
      <c r="C480" s="34"/>
      <c r="D480" s="35"/>
      <c r="E480" s="36"/>
      <c r="F480" s="36"/>
      <c r="G480" s="36"/>
      <c r="H480" s="37"/>
      <c r="I480" s="38"/>
      <c r="J480" s="90"/>
      <c r="K480" s="39"/>
      <c r="L480" s="90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</row>
    <row r="481" spans="1:50" s="40" customFormat="1" ht="12.75">
      <c r="A481" s="24"/>
      <c r="B481" s="33"/>
      <c r="C481" s="34"/>
      <c r="D481" s="35"/>
      <c r="E481" s="36"/>
      <c r="F481" s="36"/>
      <c r="G481" s="36"/>
      <c r="H481" s="37"/>
      <c r="I481" s="38"/>
      <c r="J481" s="90"/>
      <c r="K481" s="39"/>
      <c r="L481" s="90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</row>
    <row r="482" spans="1:50" s="40" customFormat="1" ht="12.75">
      <c r="A482" s="24"/>
      <c r="B482" s="33"/>
      <c r="C482" s="34"/>
      <c r="D482" s="35"/>
      <c r="E482" s="36"/>
      <c r="F482" s="36"/>
      <c r="G482" s="36"/>
      <c r="H482" s="37"/>
      <c r="I482" s="38"/>
      <c r="J482" s="90"/>
      <c r="K482" s="39"/>
      <c r="L482" s="90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</row>
    <row r="483" spans="1:50" s="40" customFormat="1" ht="12.75">
      <c r="A483" s="24"/>
      <c r="B483" s="33"/>
      <c r="C483" s="34"/>
      <c r="D483" s="35"/>
      <c r="E483" s="36"/>
      <c r="F483" s="36"/>
      <c r="G483" s="36"/>
      <c r="H483" s="37"/>
      <c r="I483" s="38"/>
      <c r="J483" s="90"/>
      <c r="K483" s="39"/>
      <c r="L483" s="90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</row>
    <row r="484" spans="1:50" s="40" customFormat="1" ht="12.75">
      <c r="A484" s="24"/>
      <c r="B484" s="33"/>
      <c r="C484" s="34"/>
      <c r="D484" s="35"/>
      <c r="E484" s="36"/>
      <c r="F484" s="36"/>
      <c r="G484" s="36"/>
      <c r="H484" s="37"/>
      <c r="I484" s="38"/>
      <c r="J484" s="90"/>
      <c r="K484" s="39"/>
      <c r="L484" s="90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</row>
    <row r="485" spans="1:50" s="40" customFormat="1" ht="12.75">
      <c r="A485" s="24"/>
      <c r="B485" s="33"/>
      <c r="C485" s="34"/>
      <c r="D485" s="35"/>
      <c r="E485" s="36"/>
      <c r="F485" s="36"/>
      <c r="G485" s="36"/>
      <c r="H485" s="37"/>
      <c r="I485" s="38"/>
      <c r="J485" s="90"/>
      <c r="K485" s="39"/>
      <c r="L485" s="90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</row>
    <row r="486" spans="1:50" s="40" customFormat="1" ht="12.75">
      <c r="A486" s="24"/>
      <c r="B486" s="33"/>
      <c r="C486" s="34"/>
      <c r="D486" s="35"/>
      <c r="E486" s="36"/>
      <c r="F486" s="36"/>
      <c r="G486" s="36"/>
      <c r="H486" s="37"/>
      <c r="I486" s="38"/>
      <c r="J486" s="90"/>
      <c r="K486" s="39"/>
      <c r="L486" s="90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</row>
    <row r="487" spans="1:50" s="40" customFormat="1" ht="12.75">
      <c r="A487" s="24"/>
      <c r="B487" s="33"/>
      <c r="C487" s="34"/>
      <c r="D487" s="35"/>
      <c r="E487" s="36"/>
      <c r="F487" s="36"/>
      <c r="G487" s="36"/>
      <c r="H487" s="37"/>
      <c r="I487" s="38"/>
      <c r="J487" s="90"/>
      <c r="K487" s="39"/>
      <c r="L487" s="90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</row>
    <row r="488" spans="1:50" s="40" customFormat="1" ht="12.75">
      <c r="A488" s="24"/>
      <c r="B488" s="33"/>
      <c r="C488" s="34"/>
      <c r="D488" s="35"/>
      <c r="E488" s="36"/>
      <c r="F488" s="36"/>
      <c r="G488" s="36"/>
      <c r="H488" s="37"/>
      <c r="I488" s="38"/>
      <c r="J488" s="90"/>
      <c r="K488" s="39"/>
      <c r="L488" s="90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</row>
    <row r="489" spans="1:50" s="40" customFormat="1" ht="12.75">
      <c r="A489" s="24"/>
      <c r="B489" s="33"/>
      <c r="C489" s="34"/>
      <c r="D489" s="35"/>
      <c r="E489" s="36"/>
      <c r="F489" s="36"/>
      <c r="G489" s="36"/>
      <c r="H489" s="37"/>
      <c r="I489" s="38"/>
      <c r="J489" s="90"/>
      <c r="K489" s="39"/>
      <c r="L489" s="90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</row>
    <row r="490" spans="1:50" s="40" customFormat="1" ht="12.75">
      <c r="A490" s="24"/>
      <c r="B490" s="33"/>
      <c r="C490" s="34"/>
      <c r="D490" s="35"/>
      <c r="E490" s="36"/>
      <c r="F490" s="36"/>
      <c r="G490" s="36"/>
      <c r="H490" s="37"/>
      <c r="I490" s="38"/>
      <c r="J490" s="90"/>
      <c r="K490" s="39"/>
      <c r="L490" s="90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</row>
    <row r="491" spans="1:50" s="40" customFormat="1" ht="12.75">
      <c r="A491" s="24"/>
      <c r="B491" s="33"/>
      <c r="C491" s="34"/>
      <c r="D491" s="35"/>
      <c r="E491" s="36"/>
      <c r="F491" s="36"/>
      <c r="G491" s="36"/>
      <c r="H491" s="37"/>
      <c r="I491" s="38"/>
      <c r="J491" s="90"/>
      <c r="K491" s="39"/>
      <c r="L491" s="90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</row>
    <row r="492" spans="1:50" s="40" customFormat="1" ht="12.75">
      <c r="A492" s="24"/>
      <c r="B492" s="33"/>
      <c r="C492" s="34"/>
      <c r="D492" s="35"/>
      <c r="E492" s="36"/>
      <c r="F492" s="36"/>
      <c r="G492" s="36"/>
      <c r="H492" s="37"/>
      <c r="I492" s="38"/>
      <c r="J492" s="90"/>
      <c r="K492" s="39"/>
      <c r="L492" s="90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</row>
    <row r="493" spans="1:50" s="40" customFormat="1" ht="12.75">
      <c r="A493" s="24"/>
      <c r="B493" s="33"/>
      <c r="C493" s="34"/>
      <c r="D493" s="35"/>
      <c r="E493" s="36"/>
      <c r="F493" s="36"/>
      <c r="G493" s="36"/>
      <c r="H493" s="37"/>
      <c r="I493" s="38"/>
      <c r="J493" s="90"/>
      <c r="K493" s="39"/>
      <c r="L493" s="90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</row>
    <row r="494" spans="1:50" s="40" customFormat="1" ht="12.75">
      <c r="A494" s="24"/>
      <c r="B494" s="33"/>
      <c r="C494" s="34"/>
      <c r="D494" s="35"/>
      <c r="E494" s="36"/>
      <c r="F494" s="36"/>
      <c r="G494" s="36"/>
      <c r="H494" s="37"/>
      <c r="I494" s="38"/>
      <c r="J494" s="90"/>
      <c r="K494" s="39"/>
      <c r="L494" s="90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</row>
    <row r="495" spans="1:50" s="40" customFormat="1" ht="12.75">
      <c r="A495" s="24"/>
      <c r="B495" s="33"/>
      <c r="C495" s="34"/>
      <c r="D495" s="35"/>
      <c r="E495" s="36"/>
      <c r="F495" s="36"/>
      <c r="G495" s="36"/>
      <c r="H495" s="37"/>
      <c r="I495" s="38"/>
      <c r="J495" s="90"/>
      <c r="K495" s="39"/>
      <c r="L495" s="90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</row>
    <row r="496" spans="1:50" s="40" customFormat="1" ht="12.75">
      <c r="A496" s="24"/>
      <c r="B496" s="33"/>
      <c r="C496" s="34"/>
      <c r="D496" s="35"/>
      <c r="E496" s="36"/>
      <c r="F496" s="36"/>
      <c r="G496" s="36"/>
      <c r="H496" s="37"/>
      <c r="I496" s="38"/>
      <c r="J496" s="90"/>
      <c r="K496" s="39"/>
      <c r="L496" s="90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</row>
    <row r="497" spans="1:50" s="40" customFormat="1" ht="12.75">
      <c r="A497" s="24"/>
      <c r="B497" s="33"/>
      <c r="C497" s="34"/>
      <c r="D497" s="35"/>
      <c r="E497" s="36"/>
      <c r="F497" s="36"/>
      <c r="G497" s="36"/>
      <c r="H497" s="37"/>
      <c r="I497" s="38"/>
      <c r="J497" s="90"/>
      <c r="K497" s="39"/>
      <c r="L497" s="90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</row>
    <row r="498" spans="1:50" s="40" customFormat="1" ht="12.75">
      <c r="A498" s="24"/>
      <c r="B498" s="33"/>
      <c r="C498" s="34"/>
      <c r="D498" s="35"/>
      <c r="E498" s="36"/>
      <c r="F498" s="36"/>
      <c r="G498" s="36"/>
      <c r="H498" s="37"/>
      <c r="I498" s="38"/>
      <c r="J498" s="90"/>
      <c r="K498" s="39"/>
      <c r="L498" s="90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</row>
    <row r="499" spans="1:50" s="40" customFormat="1" ht="12.75">
      <c r="A499" s="24"/>
      <c r="B499" s="33"/>
      <c r="C499" s="34"/>
      <c r="D499" s="35"/>
      <c r="E499" s="36"/>
      <c r="F499" s="36"/>
      <c r="G499" s="36"/>
      <c r="H499" s="37"/>
      <c r="I499" s="38"/>
      <c r="J499" s="90"/>
      <c r="K499" s="39"/>
      <c r="L499" s="90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</row>
    <row r="500" spans="1:50" s="40" customFormat="1" ht="12.75">
      <c r="A500" s="24"/>
      <c r="B500" s="33"/>
      <c r="C500" s="34"/>
      <c r="D500" s="35"/>
      <c r="E500" s="36"/>
      <c r="F500" s="36"/>
      <c r="G500" s="36"/>
      <c r="H500" s="37"/>
      <c r="I500" s="38"/>
      <c r="J500" s="90"/>
      <c r="K500" s="39"/>
      <c r="L500" s="90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</row>
    <row r="501" spans="1:50" s="40" customFormat="1" ht="12.75">
      <c r="A501" s="24"/>
      <c r="B501" s="33"/>
      <c r="C501" s="34"/>
      <c r="D501" s="35"/>
      <c r="E501" s="36"/>
      <c r="F501" s="36"/>
      <c r="G501" s="36"/>
      <c r="H501" s="37"/>
      <c r="I501" s="38"/>
      <c r="J501" s="90"/>
      <c r="K501" s="39"/>
      <c r="L501" s="90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</row>
    <row r="502" spans="1:50" s="40" customFormat="1" ht="12.75">
      <c r="A502" s="24"/>
      <c r="B502" s="33"/>
      <c r="C502" s="34"/>
      <c r="D502" s="35"/>
      <c r="E502" s="36"/>
      <c r="F502" s="36"/>
      <c r="G502" s="36"/>
      <c r="H502" s="37"/>
      <c r="I502" s="38"/>
      <c r="J502" s="90"/>
      <c r="K502" s="39"/>
      <c r="L502" s="90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</row>
    <row r="503" spans="1:50" s="40" customFormat="1" ht="12.75">
      <c r="A503" s="24"/>
      <c r="B503" s="33"/>
      <c r="C503" s="34"/>
      <c r="D503" s="35"/>
      <c r="E503" s="36"/>
      <c r="F503" s="36"/>
      <c r="G503" s="36"/>
      <c r="H503" s="37"/>
      <c r="I503" s="38"/>
      <c r="J503" s="90"/>
      <c r="K503" s="39"/>
      <c r="L503" s="90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</row>
    <row r="504" spans="1:50" s="40" customFormat="1" ht="12.75">
      <c r="A504" s="24"/>
      <c r="B504" s="33"/>
      <c r="C504" s="34"/>
      <c r="D504" s="35"/>
      <c r="E504" s="36"/>
      <c r="F504" s="36"/>
      <c r="G504" s="36"/>
      <c r="H504" s="37"/>
      <c r="I504" s="38"/>
      <c r="J504" s="90"/>
      <c r="K504" s="39"/>
      <c r="L504" s="90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</row>
    <row r="505" spans="1:50" s="40" customFormat="1" ht="12.75">
      <c r="A505" s="24"/>
      <c r="B505" s="33"/>
      <c r="C505" s="34"/>
      <c r="D505" s="35"/>
      <c r="E505" s="36"/>
      <c r="F505" s="36"/>
      <c r="G505" s="36"/>
      <c r="H505" s="37"/>
      <c r="I505" s="38"/>
      <c r="J505" s="90"/>
      <c r="K505" s="39"/>
      <c r="L505" s="90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</row>
    <row r="506" spans="1:50" s="40" customFormat="1" ht="12.75">
      <c r="A506" s="24"/>
      <c r="B506" s="33"/>
      <c r="C506" s="34"/>
      <c r="D506" s="35"/>
      <c r="E506" s="36"/>
      <c r="F506" s="36"/>
      <c r="G506" s="36"/>
      <c r="H506" s="37"/>
      <c r="I506" s="38"/>
      <c r="J506" s="90"/>
      <c r="K506" s="39"/>
      <c r="L506" s="90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</row>
    <row r="507" spans="1:50" s="40" customFormat="1" ht="12.75">
      <c r="A507" s="24"/>
      <c r="B507" s="33"/>
      <c r="C507" s="34"/>
      <c r="D507" s="35"/>
      <c r="E507" s="36"/>
      <c r="F507" s="36"/>
      <c r="G507" s="36"/>
      <c r="H507" s="37"/>
      <c r="I507" s="38"/>
      <c r="J507" s="90"/>
      <c r="K507" s="39"/>
      <c r="L507" s="90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</row>
    <row r="508" spans="1:50" s="40" customFormat="1" ht="12.75">
      <c r="A508" s="24"/>
      <c r="B508" s="33"/>
      <c r="C508" s="34"/>
      <c r="D508" s="35"/>
      <c r="E508" s="36"/>
      <c r="F508" s="36"/>
      <c r="G508" s="36"/>
      <c r="H508" s="37"/>
      <c r="I508" s="38"/>
      <c r="J508" s="90"/>
      <c r="K508" s="39"/>
      <c r="L508" s="90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</row>
    <row r="509" spans="1:50" s="40" customFormat="1" ht="12.75">
      <c r="A509" s="24"/>
      <c r="B509" s="33"/>
      <c r="C509" s="34"/>
      <c r="D509" s="35"/>
      <c r="E509" s="36"/>
      <c r="F509" s="36"/>
      <c r="G509" s="36"/>
      <c r="H509" s="37"/>
      <c r="I509" s="38"/>
      <c r="J509" s="90"/>
      <c r="K509" s="39"/>
      <c r="L509" s="90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</row>
    <row r="510" spans="1:50" s="40" customFormat="1" ht="12.75">
      <c r="A510" s="24"/>
      <c r="B510" s="33"/>
      <c r="C510" s="34"/>
      <c r="D510" s="35"/>
      <c r="E510" s="36"/>
      <c r="F510" s="36"/>
      <c r="G510" s="36"/>
      <c r="H510" s="37"/>
      <c r="I510" s="38"/>
      <c r="J510" s="90"/>
      <c r="K510" s="39"/>
      <c r="L510" s="90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</row>
    <row r="511" spans="1:50" s="40" customFormat="1" ht="12.75">
      <c r="A511" s="24"/>
      <c r="B511" s="33"/>
      <c r="C511" s="34"/>
      <c r="D511" s="35"/>
      <c r="E511" s="36"/>
      <c r="F511" s="36"/>
      <c r="G511" s="36"/>
      <c r="H511" s="37"/>
      <c r="I511" s="38"/>
      <c r="J511" s="90"/>
      <c r="K511" s="39"/>
      <c r="L511" s="90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</row>
    <row r="512" spans="1:50" s="40" customFormat="1" ht="12.75">
      <c r="A512" s="24"/>
      <c r="B512" s="33"/>
      <c r="C512" s="34"/>
      <c r="D512" s="35"/>
      <c r="E512" s="36"/>
      <c r="F512" s="36"/>
      <c r="G512" s="36"/>
      <c r="H512" s="37"/>
      <c r="I512" s="38"/>
      <c r="J512" s="90"/>
      <c r="K512" s="39"/>
      <c r="L512" s="90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</row>
    <row r="513" spans="1:50" s="40" customFormat="1" ht="12.75">
      <c r="A513" s="24"/>
      <c r="B513" s="33"/>
      <c r="C513" s="34"/>
      <c r="D513" s="35"/>
      <c r="E513" s="36"/>
      <c r="F513" s="36"/>
      <c r="G513" s="36"/>
      <c r="H513" s="37"/>
      <c r="I513" s="38"/>
      <c r="J513" s="90"/>
      <c r="K513" s="39"/>
      <c r="L513" s="90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</row>
    <row r="514" spans="1:50" s="40" customFormat="1" ht="12.75">
      <c r="A514" s="24"/>
      <c r="B514" s="33"/>
      <c r="C514" s="34"/>
      <c r="D514" s="35"/>
      <c r="E514" s="36"/>
      <c r="F514" s="36"/>
      <c r="G514" s="36"/>
      <c r="H514" s="37"/>
      <c r="I514" s="38"/>
      <c r="J514" s="90"/>
      <c r="K514" s="39"/>
      <c r="L514" s="90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</row>
    <row r="515" spans="1:50" s="40" customFormat="1" ht="12.75">
      <c r="A515" s="24"/>
      <c r="B515" s="33"/>
      <c r="C515" s="34"/>
      <c r="D515" s="35"/>
      <c r="E515" s="36"/>
      <c r="F515" s="36"/>
      <c r="G515" s="36"/>
      <c r="H515" s="37"/>
      <c r="I515" s="38"/>
      <c r="J515" s="90"/>
      <c r="K515" s="39"/>
      <c r="L515" s="90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</row>
    <row r="516" spans="1:50" s="40" customFormat="1" ht="12.75">
      <c r="A516" s="24"/>
      <c r="B516" s="33"/>
      <c r="C516" s="34"/>
      <c r="D516" s="35"/>
      <c r="E516" s="36"/>
      <c r="F516" s="36"/>
      <c r="G516" s="36"/>
      <c r="H516" s="37"/>
      <c r="I516" s="38"/>
      <c r="J516" s="90"/>
      <c r="K516" s="39"/>
      <c r="L516" s="90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</row>
    <row r="517" spans="1:50" s="40" customFormat="1" ht="12.75">
      <c r="A517" s="24"/>
      <c r="B517" s="33"/>
      <c r="C517" s="34"/>
      <c r="D517" s="35"/>
      <c r="E517" s="36"/>
      <c r="F517" s="36"/>
      <c r="G517" s="36"/>
      <c r="H517" s="37"/>
      <c r="I517" s="38"/>
      <c r="J517" s="90"/>
      <c r="K517" s="39"/>
      <c r="L517" s="90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</row>
    <row r="518" spans="1:50" s="40" customFormat="1" ht="12.75">
      <c r="A518" s="24"/>
      <c r="B518" s="33"/>
      <c r="C518" s="34"/>
      <c r="D518" s="35"/>
      <c r="E518" s="36"/>
      <c r="F518" s="36"/>
      <c r="G518" s="36"/>
      <c r="H518" s="37"/>
      <c r="I518" s="38"/>
      <c r="J518" s="90"/>
      <c r="K518" s="39"/>
      <c r="L518" s="90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</row>
    <row r="519" spans="1:50" s="40" customFormat="1" ht="12.75">
      <c r="A519" s="24"/>
      <c r="B519" s="33"/>
      <c r="C519" s="34"/>
      <c r="D519" s="35"/>
      <c r="E519" s="36"/>
      <c r="F519" s="36"/>
      <c r="G519" s="36"/>
      <c r="H519" s="37"/>
      <c r="I519" s="38"/>
      <c r="J519" s="90"/>
      <c r="K519" s="39"/>
      <c r="L519" s="90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</row>
    <row r="520" spans="1:50" s="40" customFormat="1" ht="12.75">
      <c r="A520" s="24"/>
      <c r="B520" s="33"/>
      <c r="C520" s="34"/>
      <c r="D520" s="35"/>
      <c r="E520" s="36"/>
      <c r="F520" s="36"/>
      <c r="G520" s="36"/>
      <c r="H520" s="37"/>
      <c r="I520" s="38"/>
      <c r="J520" s="90"/>
      <c r="K520" s="39"/>
      <c r="L520" s="90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</row>
    <row r="521" spans="1:50" s="40" customFormat="1" ht="12.75">
      <c r="A521" s="24"/>
      <c r="B521" s="33"/>
      <c r="C521" s="34"/>
      <c r="D521" s="35"/>
      <c r="E521" s="36"/>
      <c r="F521" s="36"/>
      <c r="G521" s="36"/>
      <c r="H521" s="37"/>
      <c r="I521" s="38"/>
      <c r="J521" s="90"/>
      <c r="K521" s="39"/>
      <c r="L521" s="90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</row>
    <row r="522" spans="1:50" s="40" customFormat="1" ht="12.75">
      <c r="A522" s="24"/>
      <c r="B522" s="33"/>
      <c r="C522" s="34"/>
      <c r="D522" s="35"/>
      <c r="E522" s="36"/>
      <c r="F522" s="36"/>
      <c r="G522" s="36"/>
      <c r="H522" s="37"/>
      <c r="I522" s="38"/>
      <c r="J522" s="90"/>
      <c r="K522" s="39"/>
      <c r="L522" s="90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</row>
    <row r="523" spans="1:50" s="40" customFormat="1" ht="12.75">
      <c r="A523" s="24"/>
      <c r="B523" s="33"/>
      <c r="C523" s="34"/>
      <c r="D523" s="35"/>
      <c r="E523" s="36"/>
      <c r="F523" s="36"/>
      <c r="G523" s="36"/>
      <c r="H523" s="37"/>
      <c r="I523" s="38"/>
      <c r="J523" s="90"/>
      <c r="K523" s="39"/>
      <c r="L523" s="90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</row>
    <row r="524" spans="1:50" s="40" customFormat="1" ht="12.75">
      <c r="A524" s="24"/>
      <c r="B524" s="33"/>
      <c r="C524" s="34"/>
      <c r="D524" s="35"/>
      <c r="E524" s="36"/>
      <c r="F524" s="36"/>
      <c r="G524" s="36"/>
      <c r="H524" s="37"/>
      <c r="I524" s="38"/>
      <c r="J524" s="90"/>
      <c r="K524" s="39"/>
      <c r="L524" s="90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</row>
    <row r="525" spans="1:50" s="40" customFormat="1" ht="12.75">
      <c r="A525" s="24"/>
      <c r="B525" s="33"/>
      <c r="C525" s="34"/>
      <c r="D525" s="35"/>
      <c r="E525" s="36"/>
      <c r="F525" s="36"/>
      <c r="G525" s="36"/>
      <c r="H525" s="37"/>
      <c r="I525" s="38"/>
      <c r="J525" s="90"/>
      <c r="K525" s="39"/>
      <c r="L525" s="90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</row>
    <row r="526" spans="1:50" s="40" customFormat="1" ht="12.75">
      <c r="A526" s="24"/>
      <c r="B526" s="33"/>
      <c r="C526" s="34"/>
      <c r="D526" s="35"/>
      <c r="E526" s="36"/>
      <c r="F526" s="36"/>
      <c r="G526" s="36"/>
      <c r="H526" s="37"/>
      <c r="I526" s="38"/>
      <c r="J526" s="90"/>
      <c r="K526" s="39"/>
      <c r="L526" s="90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</row>
    <row r="527" spans="1:50" s="40" customFormat="1" ht="12.75">
      <c r="A527" s="24"/>
      <c r="B527" s="33"/>
      <c r="C527" s="34"/>
      <c r="D527" s="35"/>
      <c r="E527" s="36"/>
      <c r="F527" s="36"/>
      <c r="G527" s="36"/>
      <c r="H527" s="37"/>
      <c r="I527" s="38"/>
      <c r="J527" s="90"/>
      <c r="K527" s="39"/>
      <c r="L527" s="90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</row>
    <row r="528" spans="1:50" s="40" customFormat="1" ht="12.75">
      <c r="A528" s="24"/>
      <c r="B528" s="33"/>
      <c r="C528" s="34"/>
      <c r="D528" s="35"/>
      <c r="E528" s="36"/>
      <c r="F528" s="36"/>
      <c r="G528" s="36"/>
      <c r="H528" s="37"/>
      <c r="I528" s="38"/>
      <c r="J528" s="90"/>
      <c r="K528" s="39"/>
      <c r="L528" s="90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</row>
    <row r="529" spans="1:50" s="40" customFormat="1" ht="12.75">
      <c r="A529" s="24"/>
      <c r="B529" s="33"/>
      <c r="C529" s="34"/>
      <c r="D529" s="35"/>
      <c r="E529" s="36"/>
      <c r="F529" s="36"/>
      <c r="G529" s="36"/>
      <c r="H529" s="37"/>
      <c r="I529" s="38"/>
      <c r="J529" s="90"/>
      <c r="K529" s="39"/>
      <c r="L529" s="90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</row>
    <row r="530" spans="1:50" s="40" customFormat="1" ht="12.75">
      <c r="A530" s="24"/>
      <c r="B530" s="33"/>
      <c r="C530" s="34"/>
      <c r="D530" s="35"/>
      <c r="E530" s="36"/>
      <c r="F530" s="36"/>
      <c r="G530" s="36"/>
      <c r="H530" s="37"/>
      <c r="I530" s="38"/>
      <c r="J530" s="90"/>
      <c r="K530" s="39"/>
      <c r="L530" s="90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</row>
    <row r="531" spans="1:50" s="40" customFormat="1" ht="12.75">
      <c r="A531" s="24"/>
      <c r="B531" s="33"/>
      <c r="C531" s="34"/>
      <c r="D531" s="35"/>
      <c r="E531" s="36"/>
      <c r="F531" s="36"/>
      <c r="G531" s="36"/>
      <c r="H531" s="37"/>
      <c r="I531" s="38"/>
      <c r="J531" s="90"/>
      <c r="K531" s="39"/>
      <c r="L531" s="90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</row>
    <row r="532" spans="1:50" s="40" customFormat="1" ht="12.75">
      <c r="A532" s="24"/>
      <c r="B532" s="33"/>
      <c r="C532" s="34"/>
      <c r="D532" s="35"/>
      <c r="E532" s="36"/>
      <c r="F532" s="36"/>
      <c r="G532" s="36"/>
      <c r="H532" s="37"/>
      <c r="I532" s="38"/>
      <c r="J532" s="90"/>
      <c r="K532" s="39"/>
      <c r="L532" s="90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</row>
    <row r="533" spans="1:50" s="40" customFormat="1" ht="12.75">
      <c r="A533" s="24"/>
      <c r="B533" s="33"/>
      <c r="C533" s="34"/>
      <c r="D533" s="35"/>
      <c r="E533" s="36"/>
      <c r="F533" s="36"/>
      <c r="G533" s="36"/>
      <c r="H533" s="37"/>
      <c r="I533" s="38"/>
      <c r="J533" s="90"/>
      <c r="K533" s="39"/>
      <c r="L533" s="90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</row>
    <row r="534" spans="1:50" s="40" customFormat="1" ht="12.75">
      <c r="A534" s="24"/>
      <c r="B534" s="33"/>
      <c r="C534" s="34"/>
      <c r="D534" s="35"/>
      <c r="E534" s="36"/>
      <c r="F534" s="36"/>
      <c r="G534" s="36"/>
      <c r="H534" s="37"/>
      <c r="I534" s="38"/>
      <c r="J534" s="90"/>
      <c r="K534" s="39"/>
      <c r="L534" s="90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</row>
    <row r="535" spans="1:50" s="40" customFormat="1" ht="12.75">
      <c r="A535" s="24"/>
      <c r="B535" s="33"/>
      <c r="C535" s="34"/>
      <c r="D535" s="35"/>
      <c r="E535" s="36"/>
      <c r="F535" s="36"/>
      <c r="G535" s="36"/>
      <c r="H535" s="37"/>
      <c r="I535" s="38"/>
      <c r="J535" s="90"/>
      <c r="K535" s="39"/>
      <c r="L535" s="90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</row>
    <row r="536" spans="1:50" s="40" customFormat="1" ht="12.75">
      <c r="A536" s="24"/>
      <c r="B536" s="33"/>
      <c r="C536" s="34"/>
      <c r="D536" s="35"/>
      <c r="E536" s="36"/>
      <c r="F536" s="36"/>
      <c r="G536" s="36"/>
      <c r="H536" s="37"/>
      <c r="I536" s="38"/>
      <c r="J536" s="90"/>
      <c r="K536" s="39"/>
      <c r="L536" s="90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</row>
    <row r="537" spans="1:50" s="40" customFormat="1" ht="12.75">
      <c r="A537" s="24"/>
      <c r="B537" s="33"/>
      <c r="C537" s="34"/>
      <c r="D537" s="35"/>
      <c r="E537" s="36"/>
      <c r="F537" s="36"/>
      <c r="G537" s="36"/>
      <c r="H537" s="37"/>
      <c r="I537" s="38"/>
      <c r="J537" s="90"/>
      <c r="K537" s="39"/>
      <c r="L537" s="90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</row>
    <row r="538" spans="1:50" s="40" customFormat="1" ht="12.75">
      <c r="A538" s="24"/>
      <c r="B538" s="33"/>
      <c r="C538" s="34"/>
      <c r="D538" s="35"/>
      <c r="E538" s="36"/>
      <c r="F538" s="36"/>
      <c r="G538" s="36"/>
      <c r="H538" s="37"/>
      <c r="I538" s="38"/>
      <c r="J538" s="90"/>
      <c r="K538" s="39"/>
      <c r="L538" s="90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</row>
    <row r="539" spans="1:50" s="40" customFormat="1" ht="12.75">
      <c r="A539" s="24"/>
      <c r="B539" s="33"/>
      <c r="C539" s="34"/>
      <c r="D539" s="35"/>
      <c r="E539" s="36"/>
      <c r="F539" s="36"/>
      <c r="G539" s="36"/>
      <c r="H539" s="37"/>
      <c r="I539" s="38"/>
      <c r="J539" s="90"/>
      <c r="K539" s="39"/>
      <c r="L539" s="90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</row>
    <row r="540" spans="1:50" s="40" customFormat="1" ht="12.75">
      <c r="A540" s="24"/>
      <c r="B540" s="33"/>
      <c r="C540" s="34"/>
      <c r="D540" s="35"/>
      <c r="E540" s="36"/>
      <c r="F540" s="36"/>
      <c r="G540" s="36"/>
      <c r="H540" s="37"/>
      <c r="I540" s="38"/>
      <c r="J540" s="90"/>
      <c r="K540" s="39"/>
      <c r="L540" s="90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</row>
    <row r="541" spans="1:50" s="40" customFormat="1" ht="12.75">
      <c r="A541" s="24"/>
      <c r="B541" s="33"/>
      <c r="C541" s="34"/>
      <c r="D541" s="35"/>
      <c r="E541" s="36"/>
      <c r="F541" s="36"/>
      <c r="G541" s="36"/>
      <c r="H541" s="37"/>
      <c r="I541" s="38"/>
      <c r="J541" s="90"/>
      <c r="K541" s="39"/>
      <c r="L541" s="90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</row>
    <row r="542" spans="1:50" s="40" customFormat="1" ht="12.75">
      <c r="A542" s="24"/>
      <c r="B542" s="33"/>
      <c r="C542" s="34"/>
      <c r="D542" s="35"/>
      <c r="E542" s="36"/>
      <c r="F542" s="36"/>
      <c r="G542" s="36"/>
      <c r="H542" s="37"/>
      <c r="I542" s="38"/>
      <c r="J542" s="90"/>
      <c r="K542" s="39"/>
      <c r="L542" s="90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</row>
    <row r="543" spans="1:50" s="40" customFormat="1" ht="12.75">
      <c r="A543" s="24"/>
      <c r="B543" s="33"/>
      <c r="C543" s="34"/>
      <c r="D543" s="35"/>
      <c r="E543" s="36"/>
      <c r="F543" s="36"/>
      <c r="G543" s="36"/>
      <c r="H543" s="37"/>
      <c r="I543" s="38"/>
      <c r="J543" s="90"/>
      <c r="K543" s="39"/>
      <c r="L543" s="90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</row>
    <row r="544" spans="1:50" s="40" customFormat="1" ht="12.75">
      <c r="A544" s="24"/>
      <c r="B544" s="33"/>
      <c r="C544" s="34"/>
      <c r="D544" s="35"/>
      <c r="E544" s="36"/>
      <c r="F544" s="36"/>
      <c r="G544" s="36"/>
      <c r="H544" s="37"/>
      <c r="I544" s="38"/>
      <c r="J544" s="90"/>
      <c r="K544" s="39"/>
      <c r="L544" s="90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</row>
    <row r="545" spans="1:50" s="40" customFormat="1" ht="12.75">
      <c r="A545" s="24"/>
      <c r="B545" s="33"/>
      <c r="C545" s="34"/>
      <c r="D545" s="35"/>
      <c r="E545" s="36"/>
      <c r="F545" s="36"/>
      <c r="G545" s="36"/>
      <c r="H545" s="37"/>
      <c r="I545" s="38"/>
      <c r="J545" s="90"/>
      <c r="K545" s="39"/>
      <c r="L545" s="90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</row>
    <row r="546" spans="1:50" s="40" customFormat="1" ht="12.75">
      <c r="A546" s="24"/>
      <c r="B546" s="33"/>
      <c r="C546" s="34"/>
      <c r="D546" s="35"/>
      <c r="E546" s="36"/>
      <c r="F546" s="36"/>
      <c r="G546" s="36"/>
      <c r="H546" s="37"/>
      <c r="I546" s="38"/>
      <c r="J546" s="90"/>
      <c r="K546" s="39"/>
      <c r="L546" s="90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</row>
    <row r="547" spans="1:50" s="40" customFormat="1" ht="12.75">
      <c r="A547" s="24"/>
      <c r="B547" s="33"/>
      <c r="C547" s="34"/>
      <c r="D547" s="35"/>
      <c r="E547" s="36"/>
      <c r="F547" s="36"/>
      <c r="G547" s="36"/>
      <c r="H547" s="37"/>
      <c r="I547" s="38"/>
      <c r="J547" s="90"/>
      <c r="K547" s="39"/>
      <c r="L547" s="90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</row>
    <row r="548" spans="1:50" s="40" customFormat="1" ht="12.75">
      <c r="A548" s="24"/>
      <c r="B548" s="33"/>
      <c r="C548" s="34"/>
      <c r="D548" s="35"/>
      <c r="E548" s="36"/>
      <c r="F548" s="36"/>
      <c r="G548" s="36"/>
      <c r="H548" s="37"/>
      <c r="I548" s="38"/>
      <c r="J548" s="90"/>
      <c r="K548" s="39"/>
      <c r="L548" s="90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</row>
    <row r="549" spans="1:50" s="40" customFormat="1" ht="12.75">
      <c r="A549" s="24"/>
      <c r="B549" s="33"/>
      <c r="C549" s="34"/>
      <c r="D549" s="35"/>
      <c r="E549" s="36"/>
      <c r="F549" s="36"/>
      <c r="G549" s="36"/>
      <c r="H549" s="37"/>
      <c r="I549" s="38"/>
      <c r="J549" s="90"/>
      <c r="K549" s="39"/>
      <c r="L549" s="90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</row>
    <row r="550" spans="1:50" s="40" customFormat="1" ht="12.75">
      <c r="A550" s="24"/>
      <c r="B550" s="33"/>
      <c r="C550" s="34"/>
      <c r="D550" s="35"/>
      <c r="E550" s="36"/>
      <c r="F550" s="36"/>
      <c r="G550" s="36"/>
      <c r="H550" s="37"/>
      <c r="I550" s="38"/>
      <c r="J550" s="90"/>
      <c r="K550" s="39"/>
      <c r="L550" s="90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</row>
    <row r="551" spans="1:50" s="40" customFormat="1" ht="12.75">
      <c r="A551" s="24"/>
      <c r="B551" s="33"/>
      <c r="C551" s="34"/>
      <c r="D551" s="35"/>
      <c r="E551" s="36"/>
      <c r="F551" s="36"/>
      <c r="G551" s="36"/>
      <c r="H551" s="37"/>
      <c r="I551" s="38"/>
      <c r="J551" s="90"/>
      <c r="K551" s="39"/>
      <c r="L551" s="90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</row>
    <row r="552" spans="1:50" s="40" customFormat="1" ht="12.75">
      <c r="A552" s="24"/>
      <c r="B552" s="33"/>
      <c r="C552" s="34"/>
      <c r="D552" s="35"/>
      <c r="E552" s="36"/>
      <c r="F552" s="36"/>
      <c r="G552" s="36"/>
      <c r="H552" s="37"/>
      <c r="I552" s="38"/>
      <c r="J552" s="90"/>
      <c r="K552" s="39"/>
      <c r="L552" s="90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</row>
    <row r="553" spans="1:50" s="40" customFormat="1" ht="12.75">
      <c r="A553" s="24"/>
      <c r="B553" s="33"/>
      <c r="C553" s="34"/>
      <c r="D553" s="35"/>
      <c r="E553" s="36"/>
      <c r="F553" s="36"/>
      <c r="G553" s="36"/>
      <c r="H553" s="37"/>
      <c r="I553" s="38"/>
      <c r="J553" s="90"/>
      <c r="K553" s="39"/>
      <c r="L553" s="90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</row>
    <row r="554" spans="1:50" s="40" customFormat="1" ht="12.75">
      <c r="A554" s="24"/>
      <c r="B554" s="33"/>
      <c r="C554" s="34"/>
      <c r="D554" s="35"/>
      <c r="E554" s="36"/>
      <c r="F554" s="36"/>
      <c r="G554" s="36"/>
      <c r="H554" s="37"/>
      <c r="I554" s="38"/>
      <c r="J554" s="90"/>
      <c r="K554" s="39"/>
      <c r="L554" s="90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</row>
    <row r="555" spans="1:50" s="40" customFormat="1" ht="12.75">
      <c r="A555" s="24"/>
      <c r="B555" s="33"/>
      <c r="C555" s="34"/>
      <c r="D555" s="35"/>
      <c r="E555" s="36"/>
      <c r="F555" s="36"/>
      <c r="G555" s="36"/>
      <c r="H555" s="37"/>
      <c r="I555" s="38"/>
      <c r="J555" s="90"/>
      <c r="K555" s="39"/>
      <c r="L555" s="90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</row>
    <row r="556" spans="1:50" s="40" customFormat="1" ht="12.75">
      <c r="A556" s="24"/>
      <c r="B556" s="33"/>
      <c r="C556" s="34"/>
      <c r="D556" s="35"/>
      <c r="E556" s="36"/>
      <c r="F556" s="36"/>
      <c r="G556" s="36"/>
      <c r="H556" s="37"/>
      <c r="I556" s="38"/>
      <c r="J556" s="90"/>
      <c r="K556" s="39"/>
      <c r="L556" s="90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</row>
    <row r="557" spans="1:50" s="40" customFormat="1" ht="12.75">
      <c r="A557" s="24"/>
      <c r="B557" s="33"/>
      <c r="C557" s="34"/>
      <c r="D557" s="35"/>
      <c r="E557" s="36"/>
      <c r="F557" s="36"/>
      <c r="G557" s="36"/>
      <c r="H557" s="37"/>
      <c r="I557" s="38"/>
      <c r="J557" s="90"/>
      <c r="K557" s="39"/>
      <c r="L557" s="90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</row>
    <row r="558" spans="1:50" s="40" customFormat="1" ht="12.75">
      <c r="A558" s="24"/>
      <c r="B558" s="33"/>
      <c r="C558" s="34"/>
      <c r="D558" s="35"/>
      <c r="E558" s="36"/>
      <c r="F558" s="36"/>
      <c r="G558" s="36"/>
      <c r="H558" s="37"/>
      <c r="I558" s="38"/>
      <c r="J558" s="90"/>
      <c r="K558" s="39"/>
      <c r="L558" s="90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</row>
    <row r="559" spans="1:50" s="40" customFormat="1" ht="12.75">
      <c r="A559" s="24"/>
      <c r="B559" s="33"/>
      <c r="C559" s="34"/>
      <c r="D559" s="35"/>
      <c r="E559" s="36"/>
      <c r="F559" s="36"/>
      <c r="G559" s="36"/>
      <c r="H559" s="37"/>
      <c r="I559" s="38"/>
      <c r="J559" s="90"/>
      <c r="K559" s="39"/>
      <c r="L559" s="90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</row>
    <row r="560" spans="1:50" s="40" customFormat="1" ht="12.75">
      <c r="A560" s="24"/>
      <c r="B560" s="33"/>
      <c r="C560" s="34"/>
      <c r="D560" s="35"/>
      <c r="E560" s="36"/>
      <c r="F560" s="36"/>
      <c r="G560" s="36"/>
      <c r="H560" s="37"/>
      <c r="I560" s="38"/>
      <c r="J560" s="90"/>
      <c r="K560" s="39"/>
      <c r="L560" s="90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</row>
    <row r="561" spans="1:50" s="40" customFormat="1" ht="12.75">
      <c r="A561" s="24"/>
      <c r="B561" s="33"/>
      <c r="C561" s="34"/>
      <c r="D561" s="35"/>
      <c r="E561" s="36"/>
      <c r="F561" s="36"/>
      <c r="G561" s="36"/>
      <c r="H561" s="37"/>
      <c r="I561" s="38"/>
      <c r="J561" s="90"/>
      <c r="K561" s="39"/>
      <c r="L561" s="90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</row>
    <row r="562" spans="1:50" s="40" customFormat="1" ht="12.75">
      <c r="A562" s="24"/>
      <c r="B562" s="33"/>
      <c r="C562" s="34"/>
      <c r="D562" s="35"/>
      <c r="E562" s="36"/>
      <c r="F562" s="36"/>
      <c r="G562" s="36"/>
      <c r="H562" s="37"/>
      <c r="I562" s="38"/>
      <c r="J562" s="90"/>
      <c r="K562" s="39"/>
      <c r="L562" s="90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</row>
    <row r="563" spans="1:50" s="40" customFormat="1" ht="12.75">
      <c r="A563" s="24"/>
      <c r="B563" s="33"/>
      <c r="C563" s="34"/>
      <c r="D563" s="35"/>
      <c r="E563" s="36"/>
      <c r="F563" s="36"/>
      <c r="G563" s="36"/>
      <c r="H563" s="37"/>
      <c r="I563" s="38"/>
      <c r="J563" s="90"/>
      <c r="K563" s="39"/>
      <c r="L563" s="90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</row>
    <row r="564" spans="1:50" s="40" customFormat="1" ht="12.75">
      <c r="A564" s="24"/>
      <c r="B564" s="33"/>
      <c r="C564" s="34"/>
      <c r="D564" s="35"/>
      <c r="E564" s="36"/>
      <c r="F564" s="36"/>
      <c r="G564" s="36"/>
      <c r="H564" s="37"/>
      <c r="I564" s="38"/>
      <c r="J564" s="90"/>
      <c r="K564" s="39"/>
      <c r="L564" s="90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</row>
    <row r="565" spans="1:50" s="40" customFormat="1" ht="12.75">
      <c r="A565" s="24"/>
      <c r="B565" s="33"/>
      <c r="C565" s="34"/>
      <c r="D565" s="35"/>
      <c r="E565" s="36"/>
      <c r="F565" s="36"/>
      <c r="G565" s="36"/>
      <c r="H565" s="37"/>
      <c r="I565" s="38"/>
      <c r="J565" s="90"/>
      <c r="K565" s="39"/>
      <c r="L565" s="90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</row>
    <row r="566" spans="1:50" s="40" customFormat="1" ht="12.75">
      <c r="A566" s="24"/>
      <c r="B566" s="33"/>
      <c r="C566" s="34"/>
      <c r="D566" s="35"/>
      <c r="E566" s="36"/>
      <c r="F566" s="36"/>
      <c r="G566" s="36"/>
      <c r="H566" s="37"/>
      <c r="I566" s="38"/>
      <c r="J566" s="90"/>
      <c r="K566" s="39"/>
      <c r="L566" s="90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</row>
    <row r="567" spans="1:50" s="40" customFormat="1" ht="12.75">
      <c r="A567" s="24"/>
      <c r="B567" s="33"/>
      <c r="C567" s="34"/>
      <c r="D567" s="35"/>
      <c r="E567" s="36"/>
      <c r="F567" s="36"/>
      <c r="G567" s="36"/>
      <c r="H567" s="37"/>
      <c r="I567" s="38"/>
      <c r="J567" s="90"/>
      <c r="K567" s="39"/>
      <c r="L567" s="90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</row>
    <row r="568" spans="1:50" s="40" customFormat="1" ht="12.75">
      <c r="A568" s="24"/>
      <c r="B568" s="33"/>
      <c r="C568" s="34"/>
      <c r="D568" s="35"/>
      <c r="E568" s="36"/>
      <c r="F568" s="36"/>
      <c r="G568" s="36"/>
      <c r="H568" s="37"/>
      <c r="I568" s="38"/>
      <c r="J568" s="90"/>
      <c r="K568" s="39"/>
      <c r="L568" s="90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</row>
    <row r="569" spans="1:50" s="40" customFormat="1" ht="12.75">
      <c r="A569" s="24"/>
      <c r="B569" s="33"/>
      <c r="C569" s="34"/>
      <c r="D569" s="35"/>
      <c r="E569" s="36"/>
      <c r="F569" s="36"/>
      <c r="G569" s="36"/>
      <c r="H569" s="37"/>
      <c r="I569" s="38"/>
      <c r="J569" s="90"/>
      <c r="K569" s="39"/>
      <c r="L569" s="90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</row>
    <row r="570" spans="1:50" s="40" customFormat="1" ht="12.75">
      <c r="A570" s="24"/>
      <c r="B570" s="33"/>
      <c r="C570" s="34"/>
      <c r="D570" s="35"/>
      <c r="E570" s="36"/>
      <c r="F570" s="36"/>
      <c r="G570" s="36"/>
      <c r="H570" s="37"/>
      <c r="I570" s="38"/>
      <c r="J570" s="90"/>
      <c r="K570" s="39"/>
      <c r="L570" s="90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</row>
    <row r="571" spans="1:50" s="40" customFormat="1" ht="12.75">
      <c r="A571" s="24"/>
      <c r="B571" s="33"/>
      <c r="C571" s="34"/>
      <c r="D571" s="35"/>
      <c r="E571" s="36"/>
      <c r="F571" s="36"/>
      <c r="G571" s="36"/>
      <c r="H571" s="37"/>
      <c r="I571" s="38"/>
      <c r="J571" s="90"/>
      <c r="K571" s="39"/>
      <c r="L571" s="90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</row>
    <row r="572" spans="1:50" s="40" customFormat="1" ht="12.75">
      <c r="A572" s="24"/>
      <c r="B572" s="33"/>
      <c r="C572" s="34"/>
      <c r="D572" s="35"/>
      <c r="E572" s="36"/>
      <c r="F572" s="36"/>
      <c r="G572" s="36"/>
      <c r="H572" s="37"/>
      <c r="I572" s="38"/>
      <c r="J572" s="90"/>
      <c r="K572" s="39"/>
      <c r="L572" s="90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</row>
    <row r="573" spans="1:50" s="40" customFormat="1" ht="12.75">
      <c r="A573" s="24"/>
      <c r="B573" s="33"/>
      <c r="C573" s="34"/>
      <c r="D573" s="35"/>
      <c r="E573" s="36"/>
      <c r="F573" s="36"/>
      <c r="G573" s="36"/>
      <c r="H573" s="37"/>
      <c r="I573" s="38"/>
      <c r="J573" s="90"/>
      <c r="K573" s="39"/>
      <c r="L573" s="90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</row>
    <row r="574" spans="1:50" s="40" customFormat="1" ht="12.75">
      <c r="A574" s="24"/>
      <c r="B574" s="33"/>
      <c r="C574" s="34"/>
      <c r="D574" s="35"/>
      <c r="E574" s="36"/>
      <c r="F574" s="36"/>
      <c r="G574" s="36"/>
      <c r="H574" s="37"/>
      <c r="I574" s="38"/>
      <c r="J574" s="90"/>
      <c r="K574" s="39"/>
      <c r="L574" s="90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</row>
    <row r="575" spans="1:50" s="40" customFormat="1" ht="12.75">
      <c r="A575" s="24"/>
      <c r="B575" s="33"/>
      <c r="C575" s="34"/>
      <c r="D575" s="35"/>
      <c r="E575" s="36"/>
      <c r="F575" s="36"/>
      <c r="G575" s="36"/>
      <c r="H575" s="37"/>
      <c r="I575" s="38"/>
      <c r="J575" s="90"/>
      <c r="K575" s="39"/>
      <c r="L575" s="90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</row>
    <row r="576" spans="1:50" s="40" customFormat="1" ht="12.75">
      <c r="A576" s="24"/>
      <c r="B576" s="33"/>
      <c r="C576" s="34"/>
      <c r="D576" s="35"/>
      <c r="E576" s="36"/>
      <c r="F576" s="36"/>
      <c r="G576" s="36"/>
      <c r="H576" s="37"/>
      <c r="I576" s="38"/>
      <c r="J576" s="90"/>
      <c r="K576" s="39"/>
      <c r="L576" s="90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</row>
    <row r="577" spans="1:50" s="40" customFormat="1" ht="12.75">
      <c r="A577" s="24"/>
      <c r="B577" s="33"/>
      <c r="C577" s="34"/>
      <c r="D577" s="35"/>
      <c r="E577" s="36"/>
      <c r="F577" s="36"/>
      <c r="G577" s="36"/>
      <c r="H577" s="37"/>
      <c r="I577" s="38"/>
      <c r="J577" s="90"/>
      <c r="K577" s="39"/>
      <c r="L577" s="90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</row>
    <row r="578" spans="1:50" s="40" customFormat="1" ht="12.75">
      <c r="A578" s="24"/>
      <c r="B578" s="33"/>
      <c r="C578" s="34"/>
      <c r="D578" s="35"/>
      <c r="E578" s="36"/>
      <c r="F578" s="36"/>
      <c r="G578" s="36"/>
      <c r="H578" s="37"/>
      <c r="I578" s="38"/>
      <c r="J578" s="90"/>
      <c r="K578" s="39"/>
      <c r="L578" s="90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</row>
    <row r="579" spans="1:50" s="40" customFormat="1" ht="12.75">
      <c r="A579" s="24"/>
      <c r="B579" s="33"/>
      <c r="C579" s="34"/>
      <c r="D579" s="35"/>
      <c r="E579" s="36"/>
      <c r="F579" s="36"/>
      <c r="G579" s="36"/>
      <c r="H579" s="37"/>
      <c r="I579" s="38"/>
      <c r="J579" s="90"/>
      <c r="K579" s="39"/>
      <c r="L579" s="90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</row>
    <row r="580" spans="1:50" s="40" customFormat="1" ht="12.75">
      <c r="A580" s="24"/>
      <c r="B580" s="33"/>
      <c r="C580" s="34"/>
      <c r="D580" s="35"/>
      <c r="E580" s="36"/>
      <c r="F580" s="36"/>
      <c r="G580" s="36"/>
      <c r="H580" s="37"/>
      <c r="I580" s="38"/>
      <c r="J580" s="90"/>
      <c r="K580" s="39"/>
      <c r="L580" s="90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</row>
    <row r="581" spans="1:50" s="40" customFormat="1" ht="12.75">
      <c r="A581" s="24"/>
      <c r="B581" s="33"/>
      <c r="C581" s="34"/>
      <c r="D581" s="35"/>
      <c r="E581" s="36"/>
      <c r="F581" s="36"/>
      <c r="G581" s="36"/>
      <c r="H581" s="37"/>
      <c r="I581" s="38"/>
      <c r="J581" s="90"/>
      <c r="K581" s="39"/>
      <c r="L581" s="90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</row>
    <row r="582" spans="1:50" s="40" customFormat="1" ht="12.75">
      <c r="A582" s="24"/>
      <c r="B582" s="33"/>
      <c r="C582" s="34"/>
      <c r="D582" s="35"/>
      <c r="E582" s="36"/>
      <c r="F582" s="36"/>
      <c r="G582" s="36"/>
      <c r="H582" s="37"/>
      <c r="I582" s="38"/>
      <c r="J582" s="90"/>
      <c r="K582" s="39"/>
      <c r="L582" s="90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</row>
    <row r="583" spans="1:50" s="40" customFormat="1" ht="12.75">
      <c r="A583" s="24"/>
      <c r="B583" s="33"/>
      <c r="C583" s="34"/>
      <c r="D583" s="35"/>
      <c r="E583" s="36"/>
      <c r="F583" s="36"/>
      <c r="G583" s="36"/>
      <c r="H583" s="37"/>
      <c r="I583" s="38"/>
      <c r="J583" s="90"/>
      <c r="K583" s="39"/>
      <c r="L583" s="90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</row>
    <row r="584" spans="1:50" s="40" customFormat="1" ht="12.75">
      <c r="A584" s="24"/>
      <c r="B584" s="33"/>
      <c r="C584" s="34"/>
      <c r="D584" s="35"/>
      <c r="E584" s="36"/>
      <c r="F584" s="36"/>
      <c r="G584" s="36"/>
      <c r="H584" s="37"/>
      <c r="I584" s="38"/>
      <c r="J584" s="90"/>
      <c r="K584" s="39"/>
      <c r="L584" s="90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</row>
    <row r="585" spans="1:50" s="40" customFormat="1" ht="12.75">
      <c r="A585" s="24"/>
      <c r="B585" s="33"/>
      <c r="C585" s="34"/>
      <c r="D585" s="35"/>
      <c r="E585" s="36"/>
      <c r="F585" s="36"/>
      <c r="G585" s="36"/>
      <c r="H585" s="37"/>
      <c r="I585" s="38"/>
      <c r="J585" s="90"/>
      <c r="K585" s="39"/>
      <c r="L585" s="90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</row>
    <row r="586" spans="1:50" s="40" customFormat="1" ht="12.75">
      <c r="A586" s="24"/>
      <c r="B586" s="33"/>
      <c r="C586" s="34"/>
      <c r="D586" s="35"/>
      <c r="E586" s="36"/>
      <c r="F586" s="36"/>
      <c r="G586" s="36"/>
      <c r="H586" s="37"/>
      <c r="I586" s="38"/>
      <c r="J586" s="90"/>
      <c r="K586" s="39"/>
      <c r="L586" s="90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</row>
    <row r="587" spans="1:50" s="40" customFormat="1" ht="12.75">
      <c r="A587" s="24"/>
      <c r="B587" s="33"/>
      <c r="C587" s="34"/>
      <c r="D587" s="35"/>
      <c r="E587" s="36"/>
      <c r="F587" s="36"/>
      <c r="G587" s="36"/>
      <c r="H587" s="37"/>
      <c r="I587" s="38"/>
      <c r="J587" s="90"/>
      <c r="K587" s="39"/>
      <c r="L587" s="90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</row>
    <row r="588" spans="1:50" s="40" customFormat="1" ht="12.75">
      <c r="A588" s="24"/>
      <c r="B588" s="33"/>
      <c r="C588" s="34"/>
      <c r="D588" s="35"/>
      <c r="E588" s="36"/>
      <c r="F588" s="36"/>
      <c r="G588" s="36"/>
      <c r="H588" s="37"/>
      <c r="I588" s="38"/>
      <c r="J588" s="90"/>
      <c r="K588" s="39"/>
      <c r="L588" s="90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</row>
    <row r="589" spans="1:50" s="40" customFormat="1" ht="12.75">
      <c r="A589" s="24"/>
      <c r="B589" s="33"/>
      <c r="C589" s="34"/>
      <c r="D589" s="35"/>
      <c r="E589" s="36"/>
      <c r="F589" s="36"/>
      <c r="G589" s="36"/>
      <c r="H589" s="37"/>
      <c r="I589" s="38"/>
      <c r="J589" s="90"/>
      <c r="K589" s="39"/>
      <c r="L589" s="90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</row>
    <row r="590" spans="1:50" s="40" customFormat="1" ht="12.75">
      <c r="A590" s="24"/>
      <c r="B590" s="33"/>
      <c r="C590" s="34"/>
      <c r="D590" s="35"/>
      <c r="E590" s="36"/>
      <c r="F590" s="36"/>
      <c r="G590" s="36"/>
      <c r="H590" s="37"/>
      <c r="I590" s="38"/>
      <c r="J590" s="90"/>
      <c r="K590" s="39"/>
      <c r="L590" s="90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</row>
    <row r="591" spans="1:50" s="40" customFormat="1" ht="12.75">
      <c r="A591" s="24"/>
      <c r="B591" s="33"/>
      <c r="C591" s="34"/>
      <c r="D591" s="35"/>
      <c r="E591" s="36"/>
      <c r="F591" s="36"/>
      <c r="G591" s="36"/>
      <c r="H591" s="37"/>
      <c r="I591" s="38"/>
      <c r="J591" s="90"/>
      <c r="K591" s="39"/>
      <c r="L591" s="90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</row>
    <row r="592" spans="1:50" s="40" customFormat="1" ht="12.75">
      <c r="A592" s="24"/>
      <c r="B592" s="33"/>
      <c r="C592" s="34"/>
      <c r="D592" s="35"/>
      <c r="E592" s="36"/>
      <c r="F592" s="36"/>
      <c r="G592" s="36"/>
      <c r="H592" s="37"/>
      <c r="I592" s="38"/>
      <c r="J592" s="90"/>
      <c r="K592" s="39"/>
      <c r="L592" s="90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</row>
    <row r="593" spans="1:50" s="40" customFormat="1" ht="12.75">
      <c r="A593" s="24"/>
      <c r="B593" s="33"/>
      <c r="C593" s="34"/>
      <c r="D593" s="35"/>
      <c r="E593" s="36"/>
      <c r="F593" s="36"/>
      <c r="G593" s="36"/>
      <c r="H593" s="37"/>
      <c r="I593" s="38"/>
      <c r="J593" s="90"/>
      <c r="K593" s="39"/>
      <c r="L593" s="90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</row>
    <row r="594" spans="1:50" s="40" customFormat="1" ht="12.75">
      <c r="A594" s="24"/>
      <c r="B594" s="33"/>
      <c r="C594" s="34"/>
      <c r="D594" s="35"/>
      <c r="E594" s="36"/>
      <c r="F594" s="36"/>
      <c r="G594" s="36"/>
      <c r="H594" s="37"/>
      <c r="I594" s="38"/>
      <c r="J594" s="90"/>
      <c r="K594" s="39"/>
      <c r="L594" s="90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</row>
    <row r="595" spans="1:50" s="40" customFormat="1" ht="12.75">
      <c r="A595" s="24"/>
      <c r="B595" s="33"/>
      <c r="C595" s="34"/>
      <c r="D595" s="35"/>
      <c r="E595" s="36"/>
      <c r="F595" s="36"/>
      <c r="G595" s="36"/>
      <c r="H595" s="37"/>
      <c r="I595" s="38"/>
      <c r="J595" s="90"/>
      <c r="K595" s="39"/>
      <c r="L595" s="90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</row>
    <row r="596" spans="1:50" s="40" customFormat="1" ht="12.75">
      <c r="A596" s="24"/>
      <c r="B596" s="33"/>
      <c r="C596" s="34"/>
      <c r="D596" s="35"/>
      <c r="E596" s="36"/>
      <c r="F596" s="36"/>
      <c r="G596" s="36"/>
      <c r="H596" s="37"/>
      <c r="I596" s="38"/>
      <c r="J596" s="90"/>
      <c r="K596" s="39"/>
      <c r="L596" s="90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</row>
    <row r="597" spans="1:50" s="40" customFormat="1" ht="12.75">
      <c r="A597" s="24"/>
      <c r="B597" s="33"/>
      <c r="C597" s="34"/>
      <c r="D597" s="35"/>
      <c r="E597" s="36"/>
      <c r="F597" s="36"/>
      <c r="G597" s="36"/>
      <c r="H597" s="37"/>
      <c r="I597" s="38"/>
      <c r="J597" s="90"/>
      <c r="K597" s="39"/>
      <c r="L597" s="90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</row>
    <row r="598" spans="1:50" s="40" customFormat="1" ht="12.75">
      <c r="A598" s="24"/>
      <c r="B598" s="33"/>
      <c r="C598" s="34"/>
      <c r="D598" s="35"/>
      <c r="E598" s="36"/>
      <c r="F598" s="36"/>
      <c r="G598" s="36"/>
      <c r="H598" s="37"/>
      <c r="I598" s="38"/>
      <c r="J598" s="90"/>
      <c r="K598" s="39"/>
      <c r="L598" s="90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</row>
    <row r="599" spans="1:50" s="40" customFormat="1" ht="12.75">
      <c r="A599" s="24"/>
      <c r="B599" s="33"/>
      <c r="C599" s="34"/>
      <c r="D599" s="35"/>
      <c r="E599" s="36"/>
      <c r="F599" s="36"/>
      <c r="G599" s="36"/>
      <c r="H599" s="37"/>
      <c r="I599" s="38"/>
      <c r="J599" s="90"/>
      <c r="K599" s="39"/>
      <c r="L599" s="90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</row>
    <row r="600" spans="1:50" s="40" customFormat="1" ht="12.75">
      <c r="A600" s="24"/>
      <c r="B600" s="33"/>
      <c r="C600" s="34"/>
      <c r="D600" s="35"/>
      <c r="E600" s="36"/>
      <c r="F600" s="36"/>
      <c r="G600" s="36"/>
      <c r="H600" s="37"/>
      <c r="I600" s="38"/>
      <c r="J600" s="90"/>
      <c r="K600" s="39"/>
      <c r="L600" s="90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</row>
    <row r="601" spans="1:50" s="40" customFormat="1" ht="12.75">
      <c r="A601" s="24"/>
      <c r="B601" s="33"/>
      <c r="C601" s="34"/>
      <c r="D601" s="35"/>
      <c r="E601" s="36"/>
      <c r="F601" s="36"/>
      <c r="G601" s="36"/>
      <c r="H601" s="37"/>
      <c r="I601" s="38"/>
      <c r="J601" s="90"/>
      <c r="K601" s="39"/>
      <c r="L601" s="90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</row>
    <row r="602" spans="1:50" s="40" customFormat="1" ht="12.75">
      <c r="A602" s="24"/>
      <c r="B602" s="33"/>
      <c r="C602" s="34"/>
      <c r="D602" s="35"/>
      <c r="E602" s="36"/>
      <c r="F602" s="36"/>
      <c r="G602" s="36"/>
      <c r="H602" s="37"/>
      <c r="I602" s="38"/>
      <c r="J602" s="90"/>
      <c r="K602" s="39"/>
      <c r="L602" s="90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</row>
    <row r="603" spans="1:50" s="40" customFormat="1" ht="12.75">
      <c r="A603" s="24"/>
      <c r="B603" s="33"/>
      <c r="C603" s="34"/>
      <c r="D603" s="35"/>
      <c r="E603" s="36"/>
      <c r="F603" s="36"/>
      <c r="G603" s="36"/>
      <c r="H603" s="37"/>
      <c r="I603" s="38"/>
      <c r="J603" s="90"/>
      <c r="K603" s="39"/>
      <c r="L603" s="90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</row>
    <row r="604" spans="1:50" s="40" customFormat="1" ht="12.75">
      <c r="A604" s="24"/>
      <c r="B604" s="33"/>
      <c r="C604" s="34"/>
      <c r="D604" s="35"/>
      <c r="E604" s="36"/>
      <c r="F604" s="36"/>
      <c r="G604" s="36"/>
      <c r="H604" s="37"/>
      <c r="I604" s="38"/>
      <c r="J604" s="90"/>
      <c r="K604" s="39"/>
      <c r="L604" s="90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</row>
    <row r="605" spans="1:50" s="40" customFormat="1" ht="12.75">
      <c r="A605" s="24"/>
      <c r="B605" s="33"/>
      <c r="C605" s="34"/>
      <c r="D605" s="35"/>
      <c r="E605" s="36"/>
      <c r="F605" s="36"/>
      <c r="G605" s="36"/>
      <c r="H605" s="37"/>
      <c r="I605" s="38"/>
      <c r="J605" s="90"/>
      <c r="K605" s="39"/>
      <c r="L605" s="90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</row>
    <row r="606" spans="1:50" s="40" customFormat="1" ht="12.75">
      <c r="A606" s="24"/>
      <c r="B606" s="33"/>
      <c r="C606" s="34"/>
      <c r="D606" s="35"/>
      <c r="E606" s="36"/>
      <c r="F606" s="36"/>
      <c r="G606" s="36"/>
      <c r="H606" s="37"/>
      <c r="I606" s="38"/>
      <c r="J606" s="90"/>
      <c r="K606" s="39"/>
      <c r="L606" s="90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</row>
    <row r="607" spans="1:50" s="40" customFormat="1" ht="12.75">
      <c r="A607" s="24"/>
      <c r="B607" s="33"/>
      <c r="C607" s="34"/>
      <c r="D607" s="35"/>
      <c r="E607" s="36"/>
      <c r="F607" s="36"/>
      <c r="G607" s="36"/>
      <c r="H607" s="37"/>
      <c r="I607" s="38"/>
      <c r="J607" s="90"/>
      <c r="K607" s="39"/>
      <c r="L607" s="90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</row>
    <row r="608" spans="1:50" s="40" customFormat="1" ht="12.75">
      <c r="A608" s="24"/>
      <c r="B608" s="33"/>
      <c r="C608" s="34"/>
      <c r="D608" s="35"/>
      <c r="E608" s="36"/>
      <c r="F608" s="36"/>
      <c r="G608" s="36"/>
      <c r="H608" s="37"/>
      <c r="I608" s="38"/>
      <c r="J608" s="90"/>
      <c r="K608" s="39"/>
      <c r="L608" s="90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</row>
    <row r="609" spans="1:50" s="40" customFormat="1" ht="12.75">
      <c r="A609" s="24"/>
      <c r="B609" s="33"/>
      <c r="C609" s="34"/>
      <c r="D609" s="35"/>
      <c r="E609" s="36"/>
      <c r="F609" s="36"/>
      <c r="G609" s="36"/>
      <c r="H609" s="37"/>
      <c r="I609" s="38"/>
      <c r="J609" s="90"/>
      <c r="K609" s="39"/>
      <c r="L609" s="90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</row>
    <row r="610" spans="1:50" s="40" customFormat="1" ht="12.75">
      <c r="A610" s="24"/>
      <c r="B610" s="33"/>
      <c r="C610" s="34"/>
      <c r="D610" s="35"/>
      <c r="E610" s="36"/>
      <c r="F610" s="36"/>
      <c r="G610" s="36"/>
      <c r="H610" s="37"/>
      <c r="I610" s="38"/>
      <c r="J610" s="90"/>
      <c r="K610" s="39"/>
      <c r="L610" s="90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</row>
    <row r="611" spans="1:50" s="40" customFormat="1" ht="12.75">
      <c r="A611" s="24"/>
      <c r="B611" s="33"/>
      <c r="C611" s="34"/>
      <c r="D611" s="35"/>
      <c r="E611" s="36"/>
      <c r="F611" s="36"/>
      <c r="G611" s="36"/>
      <c r="H611" s="37"/>
      <c r="I611" s="38"/>
      <c r="J611" s="90"/>
      <c r="K611" s="39"/>
      <c r="L611" s="90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</row>
    <row r="612" spans="1:50" s="40" customFormat="1" ht="12.75">
      <c r="A612" s="24"/>
      <c r="B612" s="33"/>
      <c r="C612" s="34"/>
      <c r="D612" s="35"/>
      <c r="E612" s="36"/>
      <c r="F612" s="36"/>
      <c r="G612" s="36"/>
      <c r="H612" s="37"/>
      <c r="I612" s="38"/>
      <c r="J612" s="90"/>
      <c r="K612" s="39"/>
      <c r="L612" s="90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</row>
    <row r="613" spans="1:50" s="40" customFormat="1" ht="12.75">
      <c r="A613" s="24"/>
      <c r="B613" s="33"/>
      <c r="C613" s="34"/>
      <c r="D613" s="35"/>
      <c r="E613" s="36"/>
      <c r="F613" s="36"/>
      <c r="G613" s="36"/>
      <c r="H613" s="37"/>
      <c r="I613" s="38"/>
      <c r="J613" s="90"/>
      <c r="K613" s="39"/>
      <c r="L613" s="90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</row>
    <row r="614" spans="1:50" s="40" customFormat="1" ht="12.75">
      <c r="A614" s="24"/>
      <c r="B614" s="33"/>
      <c r="C614" s="34"/>
      <c r="D614" s="35"/>
      <c r="E614" s="36"/>
      <c r="F614" s="36"/>
      <c r="G614" s="36"/>
      <c r="H614" s="37"/>
      <c r="I614" s="38"/>
      <c r="J614" s="90"/>
      <c r="K614" s="39"/>
      <c r="L614" s="90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</row>
    <row r="615" spans="1:50" s="40" customFormat="1" ht="12.75">
      <c r="A615" s="24"/>
      <c r="B615" s="33"/>
      <c r="C615" s="34"/>
      <c r="D615" s="35"/>
      <c r="E615" s="36"/>
      <c r="F615" s="36"/>
      <c r="G615" s="36"/>
      <c r="H615" s="37"/>
      <c r="I615" s="38"/>
      <c r="J615" s="90"/>
      <c r="K615" s="39"/>
      <c r="L615" s="90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</row>
    <row r="616" spans="1:50" s="40" customFormat="1" ht="12.75">
      <c r="A616" s="24"/>
      <c r="B616" s="33"/>
      <c r="C616" s="34"/>
      <c r="D616" s="35"/>
      <c r="E616" s="36"/>
      <c r="F616" s="36"/>
      <c r="G616" s="36"/>
      <c r="H616" s="37"/>
      <c r="I616" s="38"/>
      <c r="J616" s="90"/>
      <c r="K616" s="39"/>
      <c r="L616" s="90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</row>
    <row r="617" spans="1:50" s="40" customFormat="1" ht="12.75">
      <c r="A617" s="24"/>
      <c r="B617" s="33"/>
      <c r="C617" s="34"/>
      <c r="D617" s="35"/>
      <c r="E617" s="36"/>
      <c r="F617" s="36"/>
      <c r="G617" s="36"/>
      <c r="H617" s="37"/>
      <c r="I617" s="38"/>
      <c r="J617" s="90"/>
      <c r="K617" s="39"/>
      <c r="L617" s="90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</row>
    <row r="618" spans="1:50" s="40" customFormat="1" ht="12.75">
      <c r="A618" s="24"/>
      <c r="B618" s="33"/>
      <c r="C618" s="34"/>
      <c r="D618" s="35"/>
      <c r="E618" s="36"/>
      <c r="F618" s="36"/>
      <c r="G618" s="36"/>
      <c r="H618" s="37"/>
      <c r="I618" s="38"/>
      <c r="J618" s="90"/>
      <c r="K618" s="39"/>
      <c r="L618" s="90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</row>
    <row r="619" spans="1:50" s="40" customFormat="1" ht="12.75">
      <c r="A619" s="24"/>
      <c r="B619" s="33"/>
      <c r="C619" s="34"/>
      <c r="D619" s="35"/>
      <c r="E619" s="36"/>
      <c r="F619" s="36"/>
      <c r="G619" s="36"/>
      <c r="H619" s="37"/>
      <c r="I619" s="38"/>
      <c r="J619" s="90"/>
      <c r="K619" s="39"/>
      <c r="L619" s="90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</row>
    <row r="620" spans="1:50" s="40" customFormat="1" ht="12.75">
      <c r="A620" s="24"/>
      <c r="B620" s="33"/>
      <c r="C620" s="34"/>
      <c r="D620" s="35"/>
      <c r="E620" s="36"/>
      <c r="F620" s="36"/>
      <c r="G620" s="36"/>
      <c r="H620" s="37"/>
      <c r="I620" s="38"/>
      <c r="J620" s="90"/>
      <c r="K620" s="39"/>
      <c r="L620" s="90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</row>
    <row r="621" spans="1:50" s="40" customFormat="1" ht="12.75">
      <c r="A621" s="24"/>
      <c r="B621" s="33"/>
      <c r="C621" s="34"/>
      <c r="D621" s="35"/>
      <c r="E621" s="36"/>
      <c r="F621" s="36"/>
      <c r="G621" s="36"/>
      <c r="H621" s="37"/>
      <c r="I621" s="38"/>
      <c r="J621" s="90"/>
      <c r="K621" s="39"/>
      <c r="L621" s="90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</row>
    <row r="622" spans="1:50" s="40" customFormat="1" ht="12.75">
      <c r="A622" s="24"/>
      <c r="B622" s="33"/>
      <c r="C622" s="34"/>
      <c r="D622" s="35"/>
      <c r="E622" s="36"/>
      <c r="F622" s="36"/>
      <c r="G622" s="36"/>
      <c r="H622" s="37"/>
      <c r="I622" s="38"/>
      <c r="J622" s="90"/>
      <c r="K622" s="39"/>
      <c r="L622" s="90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</row>
    <row r="623" spans="1:50" s="40" customFormat="1" ht="12.75">
      <c r="A623" s="24"/>
      <c r="B623" s="33"/>
      <c r="C623" s="34"/>
      <c r="D623" s="35"/>
      <c r="E623" s="36"/>
      <c r="F623" s="36"/>
      <c r="G623" s="36"/>
      <c r="H623" s="37"/>
      <c r="I623" s="38"/>
      <c r="J623" s="90"/>
      <c r="K623" s="39"/>
      <c r="L623" s="90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</row>
    <row r="624" spans="1:50" s="40" customFormat="1" ht="12.75">
      <c r="A624" s="24"/>
      <c r="B624" s="33"/>
      <c r="C624" s="34"/>
      <c r="D624" s="35"/>
      <c r="E624" s="36"/>
      <c r="F624" s="36"/>
      <c r="G624" s="36"/>
      <c r="H624" s="37"/>
      <c r="I624" s="38"/>
      <c r="J624" s="90"/>
      <c r="K624" s="39"/>
      <c r="L624" s="90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</row>
    <row r="625" spans="1:50" s="40" customFormat="1" ht="12.75">
      <c r="A625" s="24"/>
      <c r="B625" s="33"/>
      <c r="C625" s="34"/>
      <c r="D625" s="35"/>
      <c r="E625" s="36"/>
      <c r="F625" s="36"/>
      <c r="G625" s="36"/>
      <c r="H625" s="37"/>
      <c r="I625" s="38"/>
      <c r="J625" s="90"/>
      <c r="K625" s="39"/>
      <c r="L625" s="90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</row>
    <row r="626" spans="1:50" s="40" customFormat="1" ht="12.75">
      <c r="A626" s="24"/>
      <c r="B626" s="33"/>
      <c r="C626" s="34"/>
      <c r="D626" s="35"/>
      <c r="E626" s="36"/>
      <c r="F626" s="36"/>
      <c r="G626" s="36"/>
      <c r="H626" s="37"/>
      <c r="I626" s="38"/>
      <c r="J626" s="90"/>
      <c r="K626" s="39"/>
      <c r="L626" s="90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</row>
    <row r="627" spans="1:50" s="40" customFormat="1" ht="12.75">
      <c r="A627" s="24"/>
      <c r="B627" s="33"/>
      <c r="C627" s="34"/>
      <c r="D627" s="35"/>
      <c r="E627" s="36"/>
      <c r="F627" s="36"/>
      <c r="G627" s="36"/>
      <c r="H627" s="37"/>
      <c r="I627" s="38"/>
      <c r="J627" s="90"/>
      <c r="K627" s="39"/>
      <c r="L627" s="90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</row>
    <row r="628" spans="1:50" s="40" customFormat="1" ht="12.75">
      <c r="A628" s="24"/>
      <c r="B628" s="33"/>
      <c r="C628" s="34"/>
      <c r="D628" s="35"/>
      <c r="E628" s="36"/>
      <c r="F628" s="36"/>
      <c r="G628" s="36"/>
      <c r="H628" s="37"/>
      <c r="I628" s="38"/>
      <c r="J628" s="90"/>
      <c r="K628" s="39"/>
      <c r="L628" s="90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</row>
    <row r="629" spans="1:50" s="40" customFormat="1" ht="12.75">
      <c r="A629" s="24"/>
      <c r="B629" s="33"/>
      <c r="C629" s="34"/>
      <c r="D629" s="35"/>
      <c r="E629" s="36"/>
      <c r="F629" s="36"/>
      <c r="G629" s="36"/>
      <c r="H629" s="37"/>
      <c r="I629" s="38"/>
      <c r="J629" s="90"/>
      <c r="K629" s="39"/>
      <c r="L629" s="90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</row>
    <row r="630" spans="1:50" s="40" customFormat="1" ht="12.75">
      <c r="A630" s="24"/>
      <c r="B630" s="33"/>
      <c r="C630" s="34"/>
      <c r="D630" s="35"/>
      <c r="E630" s="36"/>
      <c r="F630" s="36"/>
      <c r="G630" s="36"/>
      <c r="H630" s="37"/>
      <c r="I630" s="38"/>
      <c r="J630" s="90"/>
      <c r="K630" s="39"/>
      <c r="L630" s="90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</row>
    <row r="631" spans="1:50" s="40" customFormat="1" ht="12.75">
      <c r="A631" s="24"/>
      <c r="B631" s="33"/>
      <c r="C631" s="34"/>
      <c r="D631" s="35"/>
      <c r="E631" s="36"/>
      <c r="F631" s="36"/>
      <c r="G631" s="36"/>
      <c r="H631" s="37"/>
      <c r="I631" s="38"/>
      <c r="J631" s="90"/>
      <c r="K631" s="39"/>
      <c r="L631" s="90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</row>
    <row r="632" spans="1:50" s="40" customFormat="1" ht="12.75">
      <c r="A632" s="24"/>
      <c r="B632" s="33"/>
      <c r="C632" s="34"/>
      <c r="D632" s="35"/>
      <c r="E632" s="36"/>
      <c r="F632" s="36"/>
      <c r="G632" s="36"/>
      <c r="H632" s="37"/>
      <c r="I632" s="38"/>
      <c r="J632" s="90"/>
      <c r="K632" s="39"/>
      <c r="L632" s="90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</row>
    <row r="633" spans="1:50" s="40" customFormat="1" ht="12.75">
      <c r="A633" s="24"/>
      <c r="B633" s="33"/>
      <c r="C633" s="34"/>
      <c r="D633" s="35"/>
      <c r="E633" s="36"/>
      <c r="F633" s="36"/>
      <c r="G633" s="36"/>
      <c r="H633" s="37"/>
      <c r="I633" s="38"/>
      <c r="J633" s="90"/>
      <c r="K633" s="39"/>
      <c r="L633" s="90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</row>
    <row r="634" spans="1:50" s="40" customFormat="1" ht="12.75">
      <c r="A634" s="24"/>
      <c r="B634" s="33"/>
      <c r="C634" s="34"/>
      <c r="D634" s="35"/>
      <c r="E634" s="36"/>
      <c r="F634" s="36"/>
      <c r="G634" s="36"/>
      <c r="H634" s="37"/>
      <c r="I634" s="38"/>
      <c r="J634" s="90"/>
      <c r="K634" s="39"/>
      <c r="L634" s="90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</row>
    <row r="635" spans="1:50" s="40" customFormat="1" ht="12.75">
      <c r="A635" s="24"/>
      <c r="B635" s="33"/>
      <c r="C635" s="34"/>
      <c r="D635" s="35"/>
      <c r="E635" s="36"/>
      <c r="F635" s="36"/>
      <c r="G635" s="36"/>
      <c r="H635" s="37"/>
      <c r="I635" s="38"/>
      <c r="J635" s="90"/>
      <c r="K635" s="39"/>
      <c r="L635" s="90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</row>
    <row r="636" spans="1:50" s="40" customFormat="1" ht="12.75">
      <c r="A636" s="24"/>
      <c r="B636" s="33"/>
      <c r="C636" s="34"/>
      <c r="D636" s="35"/>
      <c r="E636" s="36"/>
      <c r="F636" s="36"/>
      <c r="G636" s="36"/>
      <c r="H636" s="37"/>
      <c r="I636" s="38"/>
      <c r="J636" s="90"/>
      <c r="K636" s="39"/>
      <c r="L636" s="90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</row>
    <row r="637" spans="1:50" s="40" customFormat="1" ht="12.75">
      <c r="A637" s="24"/>
      <c r="B637" s="33"/>
      <c r="C637" s="34"/>
      <c r="D637" s="35"/>
      <c r="E637" s="36"/>
      <c r="F637" s="36"/>
      <c r="G637" s="36"/>
      <c r="H637" s="37"/>
      <c r="I637" s="38"/>
      <c r="J637" s="90"/>
      <c r="K637" s="39"/>
      <c r="L637" s="90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</row>
    <row r="638" spans="1:50" s="40" customFormat="1" ht="12.75">
      <c r="A638" s="24"/>
      <c r="B638" s="33"/>
      <c r="C638" s="34"/>
      <c r="D638" s="35"/>
      <c r="E638" s="36"/>
      <c r="F638" s="36"/>
      <c r="G638" s="36"/>
      <c r="H638" s="37"/>
      <c r="I638" s="38"/>
      <c r="J638" s="90"/>
      <c r="K638" s="39"/>
      <c r="L638" s="90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</row>
    <row r="639" spans="1:50" s="40" customFormat="1" ht="12.75">
      <c r="A639" s="24"/>
      <c r="B639" s="33"/>
      <c r="C639" s="34"/>
      <c r="D639" s="35"/>
      <c r="E639" s="36"/>
      <c r="F639" s="36"/>
      <c r="G639" s="36"/>
      <c r="H639" s="37"/>
      <c r="I639" s="38"/>
      <c r="J639" s="90"/>
      <c r="K639" s="39"/>
      <c r="L639" s="90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</row>
    <row r="640" spans="1:50" s="40" customFormat="1" ht="12.75">
      <c r="A640" s="24"/>
      <c r="B640" s="33"/>
      <c r="C640" s="34"/>
      <c r="D640" s="35"/>
      <c r="E640" s="36"/>
      <c r="F640" s="36"/>
      <c r="G640" s="36"/>
      <c r="H640" s="37"/>
      <c r="I640" s="38"/>
      <c r="J640" s="90"/>
      <c r="K640" s="39"/>
      <c r="L640" s="90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</row>
    <row r="641" spans="1:50" s="40" customFormat="1" ht="12.75">
      <c r="A641" s="24"/>
      <c r="B641" s="33"/>
      <c r="C641" s="34"/>
      <c r="D641" s="35"/>
      <c r="E641" s="36"/>
      <c r="F641" s="36"/>
      <c r="G641" s="36"/>
      <c r="H641" s="37"/>
      <c r="I641" s="38"/>
      <c r="J641" s="90"/>
      <c r="K641" s="39"/>
      <c r="L641" s="90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</row>
    <row r="642" spans="1:50" s="40" customFormat="1" ht="12.75">
      <c r="A642" s="24"/>
      <c r="B642" s="33"/>
      <c r="C642" s="34"/>
      <c r="D642" s="35"/>
      <c r="E642" s="36"/>
      <c r="F642" s="36"/>
      <c r="G642" s="36"/>
      <c r="H642" s="37"/>
      <c r="I642" s="38"/>
      <c r="J642" s="90"/>
      <c r="K642" s="39"/>
      <c r="L642" s="90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</row>
    <row r="643" spans="1:50" s="40" customFormat="1" ht="12.75">
      <c r="A643" s="24"/>
      <c r="B643" s="33"/>
      <c r="C643" s="34"/>
      <c r="D643" s="35"/>
      <c r="E643" s="36"/>
      <c r="F643" s="36"/>
      <c r="G643" s="36"/>
      <c r="H643" s="37"/>
      <c r="I643" s="38"/>
      <c r="J643" s="90"/>
      <c r="K643" s="39"/>
      <c r="L643" s="90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</row>
    <row r="644" spans="1:50" s="40" customFormat="1" ht="12.75">
      <c r="A644" s="24"/>
      <c r="B644" s="33"/>
      <c r="C644" s="34"/>
      <c r="D644" s="35"/>
      <c r="E644" s="36"/>
      <c r="F644" s="36"/>
      <c r="G644" s="36"/>
      <c r="H644" s="37"/>
      <c r="I644" s="38"/>
      <c r="J644" s="90"/>
      <c r="K644" s="39"/>
      <c r="L644" s="90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</row>
    <row r="645" spans="1:50" s="40" customFormat="1" ht="12.75">
      <c r="A645" s="24"/>
      <c r="B645" s="33"/>
      <c r="C645" s="34"/>
      <c r="D645" s="35"/>
      <c r="E645" s="36"/>
      <c r="F645" s="36"/>
      <c r="G645" s="36"/>
      <c r="H645" s="37"/>
      <c r="I645" s="38"/>
      <c r="J645" s="90"/>
      <c r="K645" s="39"/>
      <c r="L645" s="90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</row>
    <row r="646" spans="1:50" s="40" customFormat="1" ht="12.75">
      <c r="A646" s="24"/>
      <c r="B646" s="33"/>
      <c r="C646" s="34"/>
      <c r="D646" s="35"/>
      <c r="E646" s="36"/>
      <c r="F646" s="36"/>
      <c r="G646" s="36"/>
      <c r="H646" s="37"/>
      <c r="I646" s="38"/>
      <c r="J646" s="90"/>
      <c r="K646" s="39"/>
      <c r="L646" s="90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</row>
    <row r="647" spans="1:50" s="40" customFormat="1" ht="12.75">
      <c r="A647" s="24"/>
      <c r="B647" s="33"/>
      <c r="C647" s="34"/>
      <c r="D647" s="35"/>
      <c r="E647" s="36"/>
      <c r="F647" s="36"/>
      <c r="G647" s="36"/>
      <c r="H647" s="37"/>
      <c r="I647" s="38"/>
      <c r="J647" s="90"/>
      <c r="K647" s="39"/>
      <c r="L647" s="90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</row>
    <row r="648" spans="1:50" s="40" customFormat="1" ht="12.75">
      <c r="A648" s="24"/>
      <c r="B648" s="33"/>
      <c r="C648" s="34"/>
      <c r="D648" s="35"/>
      <c r="E648" s="36"/>
      <c r="F648" s="36"/>
      <c r="G648" s="36"/>
      <c r="H648" s="37"/>
      <c r="I648" s="38"/>
      <c r="J648" s="90"/>
      <c r="K648" s="39"/>
      <c r="L648" s="90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</row>
    <row r="649" spans="1:50" s="40" customFormat="1" ht="12.75">
      <c r="A649" s="24"/>
      <c r="B649" s="33"/>
      <c r="C649" s="34"/>
      <c r="D649" s="35"/>
      <c r="E649" s="36"/>
      <c r="F649" s="36"/>
      <c r="G649" s="36"/>
      <c r="H649" s="37"/>
      <c r="I649" s="38"/>
      <c r="J649" s="90"/>
      <c r="K649" s="39"/>
      <c r="L649" s="90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</row>
    <row r="650" spans="1:50" s="40" customFormat="1" ht="12.75">
      <c r="A650" s="24"/>
      <c r="B650" s="33"/>
      <c r="C650" s="34"/>
      <c r="D650" s="35"/>
      <c r="E650" s="36"/>
      <c r="F650" s="36"/>
      <c r="G650" s="36"/>
      <c r="H650" s="37"/>
      <c r="I650" s="38"/>
      <c r="J650" s="90"/>
      <c r="K650" s="39"/>
      <c r="L650" s="90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</row>
    <row r="651" spans="1:50" s="40" customFormat="1" ht="12.75">
      <c r="A651" s="24"/>
      <c r="B651" s="33"/>
      <c r="C651" s="34"/>
      <c r="D651" s="35"/>
      <c r="E651" s="36"/>
      <c r="F651" s="36"/>
      <c r="G651" s="36"/>
      <c r="H651" s="37"/>
      <c r="I651" s="38"/>
      <c r="J651" s="90"/>
      <c r="K651" s="39"/>
      <c r="L651" s="90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</row>
    <row r="652" spans="1:50" s="40" customFormat="1" ht="12.75">
      <c r="A652" s="24"/>
      <c r="B652" s="33"/>
      <c r="C652" s="34"/>
      <c r="D652" s="35"/>
      <c r="E652" s="36"/>
      <c r="F652" s="36"/>
      <c r="G652" s="36"/>
      <c r="H652" s="37"/>
      <c r="I652" s="38"/>
      <c r="J652" s="90"/>
      <c r="K652" s="39"/>
      <c r="L652" s="90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</row>
    <row r="653" spans="1:50" s="40" customFormat="1" ht="12.75">
      <c r="A653" s="24"/>
      <c r="B653" s="33"/>
      <c r="C653" s="34"/>
      <c r="D653" s="35"/>
      <c r="E653" s="36"/>
      <c r="F653" s="36"/>
      <c r="G653" s="36"/>
      <c r="H653" s="37"/>
      <c r="I653" s="38"/>
      <c r="J653" s="90"/>
      <c r="K653" s="39"/>
      <c r="L653" s="90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</row>
    <row r="654" spans="1:50" s="40" customFormat="1" ht="12.75">
      <c r="A654" s="24"/>
      <c r="B654" s="33"/>
      <c r="C654" s="34"/>
      <c r="D654" s="35"/>
      <c r="E654" s="36"/>
      <c r="F654" s="36"/>
      <c r="G654" s="36"/>
      <c r="H654" s="37"/>
      <c r="I654" s="38"/>
      <c r="J654" s="90"/>
      <c r="K654" s="39"/>
      <c r="L654" s="90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</row>
    <row r="655" spans="1:50" s="40" customFormat="1" ht="12.75">
      <c r="A655" s="24"/>
      <c r="B655" s="33"/>
      <c r="C655" s="34"/>
      <c r="D655" s="35"/>
      <c r="E655" s="36"/>
      <c r="F655" s="36"/>
      <c r="G655" s="36"/>
      <c r="H655" s="37"/>
      <c r="I655" s="38"/>
      <c r="J655" s="90"/>
      <c r="K655" s="39"/>
      <c r="L655" s="90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</row>
    <row r="656" spans="1:50" s="40" customFormat="1" ht="12.75">
      <c r="A656" s="24"/>
      <c r="B656" s="33"/>
      <c r="C656" s="34"/>
      <c r="D656" s="35"/>
      <c r="E656" s="36"/>
      <c r="F656" s="36"/>
      <c r="G656" s="36"/>
      <c r="H656" s="37"/>
      <c r="I656" s="38"/>
      <c r="J656" s="90"/>
      <c r="K656" s="39"/>
      <c r="L656" s="90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</row>
    <row r="657" spans="1:50" s="40" customFormat="1" ht="12.75">
      <c r="A657" s="24"/>
      <c r="B657" s="33"/>
      <c r="C657" s="34"/>
      <c r="D657" s="35"/>
      <c r="E657" s="36"/>
      <c r="F657" s="36"/>
      <c r="G657" s="36"/>
      <c r="H657" s="37"/>
      <c r="I657" s="38"/>
      <c r="J657" s="90"/>
      <c r="K657" s="39"/>
      <c r="L657" s="90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</row>
    <row r="658" spans="1:50" s="40" customFormat="1" ht="12.75">
      <c r="A658" s="24"/>
      <c r="B658" s="33"/>
      <c r="C658" s="34"/>
      <c r="D658" s="35"/>
      <c r="E658" s="36"/>
      <c r="F658" s="36"/>
      <c r="G658" s="36"/>
      <c r="H658" s="37"/>
      <c r="I658" s="38"/>
      <c r="J658" s="90"/>
      <c r="K658" s="39"/>
      <c r="L658" s="90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</row>
    <row r="659" spans="1:50" s="40" customFormat="1" ht="12.75">
      <c r="A659" s="24"/>
      <c r="B659" s="33"/>
      <c r="C659" s="34"/>
      <c r="D659" s="35"/>
      <c r="E659" s="36"/>
      <c r="F659" s="36"/>
      <c r="G659" s="36"/>
      <c r="H659" s="37"/>
      <c r="I659" s="38"/>
      <c r="J659" s="90"/>
      <c r="K659" s="39"/>
      <c r="L659" s="90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</row>
    <row r="660" spans="1:50" s="40" customFormat="1" ht="12.75">
      <c r="A660" s="24"/>
      <c r="B660" s="33"/>
      <c r="C660" s="34"/>
      <c r="D660" s="35"/>
      <c r="E660" s="36"/>
      <c r="F660" s="36"/>
      <c r="G660" s="36"/>
      <c r="H660" s="37"/>
      <c r="I660" s="38"/>
      <c r="J660" s="90"/>
      <c r="K660" s="39"/>
      <c r="L660" s="90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</row>
    <row r="661" spans="1:50" s="40" customFormat="1" ht="12.75">
      <c r="A661" s="24"/>
      <c r="B661" s="33"/>
      <c r="C661" s="34"/>
      <c r="D661" s="35"/>
      <c r="E661" s="36"/>
      <c r="F661" s="36"/>
      <c r="G661" s="36"/>
      <c r="H661" s="37"/>
      <c r="I661" s="38"/>
      <c r="J661" s="90"/>
      <c r="K661" s="39"/>
      <c r="L661" s="90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</row>
    <row r="662" spans="1:50" s="40" customFormat="1" ht="12.75">
      <c r="A662" s="24"/>
      <c r="B662" s="33"/>
      <c r="C662" s="34"/>
      <c r="D662" s="35"/>
      <c r="E662" s="36"/>
      <c r="F662" s="36"/>
      <c r="G662" s="36"/>
      <c r="H662" s="37"/>
      <c r="I662" s="38"/>
      <c r="J662" s="90"/>
      <c r="K662" s="39"/>
      <c r="L662" s="90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</row>
    <row r="663" spans="1:50" s="40" customFormat="1" ht="12.75">
      <c r="A663" s="24"/>
      <c r="B663" s="33"/>
      <c r="C663" s="34"/>
      <c r="D663" s="35"/>
      <c r="E663" s="36"/>
      <c r="F663" s="36"/>
      <c r="G663" s="36"/>
      <c r="H663" s="37"/>
      <c r="I663" s="38"/>
      <c r="J663" s="90"/>
      <c r="K663" s="39"/>
      <c r="L663" s="90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</row>
    <row r="664" spans="1:50" s="40" customFormat="1" ht="12.75">
      <c r="A664" s="24"/>
      <c r="B664" s="33"/>
      <c r="C664" s="34"/>
      <c r="D664" s="35"/>
      <c r="E664" s="36"/>
      <c r="F664" s="36"/>
      <c r="G664" s="36"/>
      <c r="H664" s="37"/>
      <c r="I664" s="38"/>
      <c r="J664" s="90"/>
      <c r="K664" s="39"/>
      <c r="L664" s="90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</row>
    <row r="665" spans="1:50" s="40" customFormat="1" ht="12.75">
      <c r="A665" s="24"/>
      <c r="B665" s="33"/>
      <c r="C665" s="34"/>
      <c r="D665" s="35"/>
      <c r="E665" s="36"/>
      <c r="F665" s="36"/>
      <c r="G665" s="36"/>
      <c r="H665" s="37"/>
      <c r="I665" s="38"/>
      <c r="J665" s="90"/>
      <c r="K665" s="39"/>
      <c r="L665" s="90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</row>
    <row r="666" spans="1:50" s="40" customFormat="1" ht="12.75">
      <c r="A666" s="24"/>
      <c r="B666" s="33"/>
      <c r="C666" s="34"/>
      <c r="D666" s="35"/>
      <c r="E666" s="36"/>
      <c r="F666" s="36"/>
      <c r="G666" s="36"/>
      <c r="H666" s="37"/>
      <c r="I666" s="38"/>
      <c r="J666" s="90"/>
      <c r="K666" s="39"/>
      <c r="L666" s="90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</row>
    <row r="667" spans="1:50" s="40" customFormat="1" ht="12.75">
      <c r="A667" s="24"/>
      <c r="B667" s="33"/>
      <c r="C667" s="34"/>
      <c r="D667" s="35"/>
      <c r="E667" s="36"/>
      <c r="F667" s="36"/>
      <c r="G667" s="36"/>
      <c r="H667" s="37"/>
      <c r="I667" s="38"/>
      <c r="J667" s="90"/>
      <c r="K667" s="39"/>
      <c r="L667" s="90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</row>
    <row r="668" spans="1:50" s="40" customFormat="1" ht="12.75">
      <c r="A668" s="24"/>
      <c r="B668" s="33"/>
      <c r="C668" s="34"/>
      <c r="D668" s="35"/>
      <c r="E668" s="36"/>
      <c r="F668" s="36"/>
      <c r="G668" s="36"/>
      <c r="H668" s="37"/>
      <c r="I668" s="38"/>
      <c r="J668" s="90"/>
      <c r="K668" s="39"/>
      <c r="L668" s="90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</row>
    <row r="669" spans="1:50" s="40" customFormat="1" ht="12.75">
      <c r="A669" s="24"/>
      <c r="B669" s="33"/>
      <c r="C669" s="34"/>
      <c r="D669" s="35"/>
      <c r="E669" s="36"/>
      <c r="F669" s="36"/>
      <c r="G669" s="36"/>
      <c r="H669" s="37"/>
      <c r="I669" s="38"/>
      <c r="J669" s="90"/>
      <c r="K669" s="39"/>
      <c r="L669" s="90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</row>
    <row r="670" spans="1:50" s="40" customFormat="1" ht="12.75">
      <c r="A670" s="24"/>
      <c r="B670" s="33"/>
      <c r="C670" s="34"/>
      <c r="D670" s="35"/>
      <c r="E670" s="36"/>
      <c r="F670" s="36"/>
      <c r="G670" s="36"/>
      <c r="H670" s="37"/>
      <c r="I670" s="38"/>
      <c r="J670" s="90"/>
      <c r="K670" s="39"/>
      <c r="L670" s="90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</row>
    <row r="671" spans="1:50" s="40" customFormat="1" ht="12.75">
      <c r="A671" s="24"/>
      <c r="B671" s="33"/>
      <c r="C671" s="34"/>
      <c r="D671" s="35"/>
      <c r="E671" s="36"/>
      <c r="F671" s="36"/>
      <c r="G671" s="36"/>
      <c r="H671" s="37"/>
      <c r="I671" s="38"/>
      <c r="J671" s="90"/>
      <c r="K671" s="39"/>
      <c r="L671" s="90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</row>
    <row r="672" spans="1:50" s="40" customFormat="1" ht="12.75">
      <c r="A672" s="24"/>
      <c r="B672" s="33"/>
      <c r="C672" s="34"/>
      <c r="D672" s="35"/>
      <c r="E672" s="36"/>
      <c r="F672" s="36"/>
      <c r="G672" s="36"/>
      <c r="H672" s="37"/>
      <c r="I672" s="38"/>
      <c r="J672" s="90"/>
      <c r="K672" s="39"/>
      <c r="L672" s="90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</row>
    <row r="673" spans="1:50" s="40" customFormat="1" ht="12.75">
      <c r="A673" s="24"/>
      <c r="B673" s="33"/>
      <c r="C673" s="34"/>
      <c r="D673" s="35"/>
      <c r="E673" s="36"/>
      <c r="F673" s="36"/>
      <c r="G673" s="36"/>
      <c r="H673" s="37"/>
      <c r="I673" s="38"/>
      <c r="J673" s="90"/>
      <c r="K673" s="39"/>
      <c r="L673" s="90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</row>
    <row r="674" spans="1:50" s="40" customFormat="1" ht="12.75">
      <c r="A674" s="24"/>
      <c r="B674" s="33"/>
      <c r="C674" s="34"/>
      <c r="D674" s="35"/>
      <c r="E674" s="36"/>
      <c r="F674" s="36"/>
      <c r="G674" s="36"/>
      <c r="H674" s="37"/>
      <c r="I674" s="38"/>
      <c r="J674" s="90"/>
      <c r="K674" s="39"/>
      <c r="L674" s="90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</row>
    <row r="675" spans="1:50" s="40" customFormat="1" ht="12.75">
      <c r="A675" s="24"/>
      <c r="B675" s="33"/>
      <c r="C675" s="34"/>
      <c r="D675" s="35"/>
      <c r="E675" s="36"/>
      <c r="F675" s="36"/>
      <c r="G675" s="36"/>
      <c r="H675" s="37"/>
      <c r="I675" s="38"/>
      <c r="J675" s="90"/>
      <c r="K675" s="39"/>
      <c r="L675" s="90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</row>
    <row r="676" spans="1:50" s="40" customFormat="1" ht="12.75">
      <c r="A676" s="24"/>
      <c r="B676" s="33"/>
      <c r="C676" s="34"/>
      <c r="D676" s="35"/>
      <c r="E676" s="36"/>
      <c r="F676" s="36"/>
      <c r="G676" s="36"/>
      <c r="H676" s="37"/>
      <c r="I676" s="38"/>
      <c r="J676" s="90"/>
      <c r="K676" s="39"/>
      <c r="L676" s="90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</row>
    <row r="677" spans="1:50" s="40" customFormat="1" ht="12.75">
      <c r="A677" s="24"/>
      <c r="B677" s="33"/>
      <c r="C677" s="34"/>
      <c r="D677" s="35"/>
      <c r="E677" s="36"/>
      <c r="F677" s="36"/>
      <c r="G677" s="36"/>
      <c r="H677" s="37"/>
      <c r="I677" s="38"/>
      <c r="J677" s="90"/>
      <c r="K677" s="39"/>
      <c r="L677" s="90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</row>
    <row r="678" spans="1:50" s="40" customFormat="1" ht="12.75">
      <c r="A678" s="24"/>
      <c r="B678" s="33"/>
      <c r="C678" s="34"/>
      <c r="D678" s="35"/>
      <c r="E678" s="36"/>
      <c r="F678" s="36"/>
      <c r="G678" s="36"/>
      <c r="H678" s="37"/>
      <c r="I678" s="38"/>
      <c r="J678" s="90"/>
      <c r="K678" s="39"/>
      <c r="L678" s="90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</row>
    <row r="679" spans="1:50" s="40" customFormat="1" ht="12.75">
      <c r="A679" s="24"/>
      <c r="B679" s="33"/>
      <c r="C679" s="34"/>
      <c r="D679" s="35"/>
      <c r="E679" s="36"/>
      <c r="F679" s="36"/>
      <c r="G679" s="36"/>
      <c r="H679" s="37"/>
      <c r="I679" s="38"/>
      <c r="J679" s="90"/>
      <c r="K679" s="39"/>
      <c r="L679" s="90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</row>
    <row r="680" spans="1:50" s="40" customFormat="1" ht="12.75">
      <c r="A680" s="24"/>
      <c r="B680" s="33"/>
      <c r="C680" s="34"/>
      <c r="D680" s="35"/>
      <c r="E680" s="36"/>
      <c r="F680" s="36"/>
      <c r="G680" s="36"/>
      <c r="H680" s="37"/>
      <c r="I680" s="38"/>
      <c r="J680" s="90"/>
      <c r="K680" s="39"/>
      <c r="L680" s="90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</row>
    <row r="681" spans="1:50" s="40" customFormat="1" ht="12.75">
      <c r="A681" s="24"/>
      <c r="B681" s="33"/>
      <c r="C681" s="34"/>
      <c r="D681" s="35"/>
      <c r="E681" s="36"/>
      <c r="F681" s="36"/>
      <c r="G681" s="36"/>
      <c r="H681" s="37"/>
      <c r="I681" s="38"/>
      <c r="J681" s="90"/>
      <c r="K681" s="39"/>
      <c r="L681" s="90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</row>
    <row r="682" spans="1:50" s="40" customFormat="1" ht="12.75">
      <c r="A682" s="24"/>
      <c r="B682" s="33"/>
      <c r="C682" s="34"/>
      <c r="D682" s="35"/>
      <c r="E682" s="36"/>
      <c r="F682" s="36"/>
      <c r="G682" s="36"/>
      <c r="H682" s="37"/>
      <c r="I682" s="38"/>
      <c r="J682" s="90"/>
      <c r="K682" s="39"/>
      <c r="L682" s="90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</row>
    <row r="683" spans="1:50" s="40" customFormat="1" ht="12.75">
      <c r="A683" s="24"/>
      <c r="B683" s="33"/>
      <c r="C683" s="34"/>
      <c r="D683" s="35"/>
      <c r="E683" s="36"/>
      <c r="F683" s="36"/>
      <c r="G683" s="36"/>
      <c r="H683" s="37"/>
      <c r="I683" s="38"/>
      <c r="J683" s="90"/>
      <c r="K683" s="39"/>
      <c r="L683" s="90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</row>
    <row r="684" spans="1:50" s="40" customFormat="1" ht="12.75">
      <c r="A684" s="24"/>
      <c r="B684" s="33"/>
      <c r="C684" s="34"/>
      <c r="D684" s="35"/>
      <c r="E684" s="36"/>
      <c r="F684" s="36"/>
      <c r="G684" s="36"/>
      <c r="H684" s="37"/>
      <c r="I684" s="38"/>
      <c r="J684" s="90"/>
      <c r="K684" s="39"/>
      <c r="L684" s="90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</row>
    <row r="685" spans="1:50" s="40" customFormat="1" ht="12.75">
      <c r="A685" s="24"/>
      <c r="B685" s="33"/>
      <c r="C685" s="34"/>
      <c r="D685" s="35"/>
      <c r="E685" s="36"/>
      <c r="F685" s="36"/>
      <c r="G685" s="36"/>
      <c r="H685" s="37"/>
      <c r="I685" s="38"/>
      <c r="J685" s="90"/>
      <c r="K685" s="39"/>
      <c r="L685" s="90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</row>
    <row r="686" spans="1:50" s="40" customFormat="1" ht="12.75">
      <c r="A686" s="24"/>
      <c r="B686" s="33"/>
      <c r="C686" s="34"/>
      <c r="D686" s="35"/>
      <c r="E686" s="36"/>
      <c r="F686" s="36"/>
      <c r="G686" s="36"/>
      <c r="H686" s="37"/>
      <c r="I686" s="38"/>
      <c r="J686" s="90"/>
      <c r="K686" s="39"/>
      <c r="L686" s="90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</row>
    <row r="687" spans="1:50" s="40" customFormat="1" ht="12.75">
      <c r="A687" s="24"/>
      <c r="B687" s="33"/>
      <c r="C687" s="34"/>
      <c r="D687" s="35"/>
      <c r="E687" s="36"/>
      <c r="F687" s="36"/>
      <c r="G687" s="36"/>
      <c r="H687" s="37"/>
      <c r="I687" s="38"/>
      <c r="J687" s="90"/>
      <c r="K687" s="39"/>
      <c r="L687" s="90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</row>
    <row r="688" spans="1:50" s="40" customFormat="1" ht="12.75">
      <c r="A688" s="24"/>
      <c r="B688" s="33"/>
      <c r="C688" s="34"/>
      <c r="D688" s="35"/>
      <c r="E688" s="36"/>
      <c r="F688" s="36"/>
      <c r="G688" s="36"/>
      <c r="H688" s="37"/>
      <c r="I688" s="38"/>
      <c r="J688" s="90"/>
      <c r="K688" s="39"/>
      <c r="L688" s="90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</row>
    <row r="689" spans="1:50" s="40" customFormat="1" ht="12.75">
      <c r="A689" s="24"/>
      <c r="B689" s="33"/>
      <c r="C689" s="34"/>
      <c r="D689" s="35"/>
      <c r="E689" s="36"/>
      <c r="F689" s="36"/>
      <c r="G689" s="36"/>
      <c r="H689" s="37"/>
      <c r="I689" s="38"/>
      <c r="J689" s="90"/>
      <c r="K689" s="39"/>
      <c r="L689" s="90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</row>
    <row r="690" spans="1:50" s="40" customFormat="1" ht="12.75">
      <c r="A690" s="24"/>
      <c r="B690" s="33"/>
      <c r="C690" s="34"/>
      <c r="D690" s="35"/>
      <c r="E690" s="36"/>
      <c r="F690" s="36"/>
      <c r="G690" s="36"/>
      <c r="H690" s="37"/>
      <c r="I690" s="38"/>
      <c r="J690" s="90"/>
      <c r="K690" s="39"/>
      <c r="L690" s="90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</row>
    <row r="691" spans="1:50" s="40" customFormat="1" ht="12.75">
      <c r="A691" s="24"/>
      <c r="B691" s="33"/>
      <c r="C691" s="34"/>
      <c r="D691" s="35"/>
      <c r="E691" s="36"/>
      <c r="F691" s="36"/>
      <c r="G691" s="36"/>
      <c r="H691" s="37"/>
      <c r="I691" s="38"/>
      <c r="J691" s="90"/>
      <c r="K691" s="39"/>
      <c r="L691" s="90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</row>
    <row r="692" spans="1:50" s="40" customFormat="1" ht="12.75">
      <c r="A692" s="24"/>
      <c r="B692" s="33"/>
      <c r="C692" s="34"/>
      <c r="D692" s="35"/>
      <c r="E692" s="36"/>
      <c r="F692" s="36"/>
      <c r="G692" s="36"/>
      <c r="H692" s="37"/>
      <c r="I692" s="38"/>
      <c r="J692" s="90"/>
      <c r="K692" s="39"/>
      <c r="L692" s="90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</row>
    <row r="693" spans="1:50" s="40" customFormat="1" ht="12.75">
      <c r="A693" s="24"/>
      <c r="B693" s="33"/>
      <c r="C693" s="34"/>
      <c r="D693" s="35"/>
      <c r="E693" s="36"/>
      <c r="F693" s="36"/>
      <c r="G693" s="36"/>
      <c r="H693" s="37"/>
      <c r="I693" s="38"/>
      <c r="J693" s="90"/>
      <c r="K693" s="39"/>
      <c r="L693" s="90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</row>
    <row r="694" spans="1:50" s="40" customFormat="1" ht="12.75">
      <c r="A694" s="24"/>
      <c r="B694" s="33"/>
      <c r="C694" s="34"/>
      <c r="D694" s="35"/>
      <c r="E694" s="36"/>
      <c r="F694" s="36"/>
      <c r="G694" s="36"/>
      <c r="H694" s="37"/>
      <c r="I694" s="38"/>
      <c r="J694" s="90"/>
      <c r="K694" s="39"/>
      <c r="L694" s="90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</row>
    <row r="695" spans="1:50" s="40" customFormat="1" ht="12.75">
      <c r="A695" s="24"/>
      <c r="B695" s="33"/>
      <c r="C695" s="34"/>
      <c r="D695" s="35"/>
      <c r="E695" s="36"/>
      <c r="F695" s="36"/>
      <c r="G695" s="36"/>
      <c r="H695" s="37"/>
      <c r="I695" s="38"/>
      <c r="J695" s="90"/>
      <c r="K695" s="39"/>
      <c r="L695" s="90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</row>
    <row r="696" spans="1:50" s="40" customFormat="1" ht="12.75">
      <c r="A696" s="24"/>
      <c r="B696" s="33"/>
      <c r="C696" s="34"/>
      <c r="D696" s="35"/>
      <c r="E696" s="36"/>
      <c r="F696" s="36"/>
      <c r="G696" s="36"/>
      <c r="H696" s="37"/>
      <c r="I696" s="38"/>
      <c r="J696" s="90"/>
      <c r="K696" s="39"/>
      <c r="L696" s="90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</row>
    <row r="697" spans="1:50" s="40" customFormat="1" ht="12.75">
      <c r="A697" s="24"/>
      <c r="B697" s="33"/>
      <c r="C697" s="34"/>
      <c r="D697" s="35"/>
      <c r="E697" s="36"/>
      <c r="F697" s="36"/>
      <c r="G697" s="36"/>
      <c r="H697" s="37"/>
      <c r="I697" s="38"/>
      <c r="J697" s="90"/>
      <c r="K697" s="39"/>
      <c r="L697" s="90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</row>
    <row r="698" spans="1:50" s="40" customFormat="1" ht="12.75">
      <c r="A698" s="24"/>
      <c r="B698" s="33"/>
      <c r="C698" s="34"/>
      <c r="D698" s="35"/>
      <c r="E698" s="36"/>
      <c r="F698" s="36"/>
      <c r="G698" s="36"/>
      <c r="H698" s="37"/>
      <c r="I698" s="38"/>
      <c r="J698" s="90"/>
      <c r="K698" s="39"/>
      <c r="L698" s="90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</row>
    <row r="699" spans="1:50" s="40" customFormat="1" ht="12.75">
      <c r="A699" s="24"/>
      <c r="B699" s="33"/>
      <c r="C699" s="34"/>
      <c r="D699" s="35"/>
      <c r="E699" s="36"/>
      <c r="F699" s="36"/>
      <c r="G699" s="36"/>
      <c r="H699" s="37"/>
      <c r="I699" s="38"/>
      <c r="J699" s="90"/>
      <c r="K699" s="39"/>
      <c r="L699" s="90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</row>
    <row r="700" spans="1:50" s="40" customFormat="1" ht="12.75">
      <c r="A700" s="24"/>
      <c r="B700" s="33"/>
      <c r="C700" s="34"/>
      <c r="D700" s="35"/>
      <c r="E700" s="36"/>
      <c r="F700" s="36"/>
      <c r="G700" s="36"/>
      <c r="H700" s="37"/>
      <c r="I700" s="38"/>
      <c r="J700" s="90"/>
      <c r="K700" s="39"/>
      <c r="L700" s="90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</row>
    <row r="701" spans="1:50" s="40" customFormat="1" ht="12.75">
      <c r="A701" s="24"/>
      <c r="B701" s="33"/>
      <c r="C701" s="34"/>
      <c r="D701" s="35"/>
      <c r="E701" s="36"/>
      <c r="F701" s="36"/>
      <c r="G701" s="36"/>
      <c r="H701" s="37"/>
      <c r="I701" s="38"/>
      <c r="J701" s="90"/>
      <c r="K701" s="39"/>
      <c r="L701" s="90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</row>
    <row r="702" spans="1:50" s="40" customFormat="1" ht="12.75">
      <c r="A702" s="24"/>
      <c r="B702" s="33"/>
      <c r="C702" s="34"/>
      <c r="D702" s="35"/>
      <c r="E702" s="36"/>
      <c r="F702" s="36"/>
      <c r="G702" s="36"/>
      <c r="H702" s="37"/>
      <c r="I702" s="38"/>
      <c r="J702" s="90"/>
      <c r="K702" s="39"/>
      <c r="L702" s="90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</row>
    <row r="703" spans="1:50" s="40" customFormat="1" ht="12.75">
      <c r="A703" s="24"/>
      <c r="B703" s="33"/>
      <c r="C703" s="34"/>
      <c r="D703" s="35"/>
      <c r="E703" s="36"/>
      <c r="F703" s="36"/>
      <c r="G703" s="36"/>
      <c r="H703" s="37"/>
      <c r="I703" s="38"/>
      <c r="J703" s="90"/>
      <c r="K703" s="39"/>
      <c r="L703" s="90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</row>
    <row r="704" spans="1:50" s="40" customFormat="1" ht="12.75">
      <c r="A704" s="24"/>
      <c r="B704" s="33"/>
      <c r="C704" s="34"/>
      <c r="D704" s="35"/>
      <c r="E704" s="36"/>
      <c r="F704" s="36"/>
      <c r="G704" s="36"/>
      <c r="H704" s="37"/>
      <c r="I704" s="38"/>
      <c r="J704" s="90"/>
      <c r="K704" s="39"/>
      <c r="L704" s="90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</row>
    <row r="705" spans="1:50" s="40" customFormat="1" ht="12.75">
      <c r="A705" s="24"/>
      <c r="B705" s="33"/>
      <c r="C705" s="34"/>
      <c r="D705" s="35"/>
      <c r="E705" s="36"/>
      <c r="F705" s="36"/>
      <c r="G705" s="36"/>
      <c r="H705" s="37"/>
      <c r="I705" s="38"/>
      <c r="J705" s="90"/>
      <c r="K705" s="39"/>
      <c r="L705" s="90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</row>
    <row r="706" spans="1:50" s="40" customFormat="1" ht="12.75">
      <c r="A706" s="24"/>
      <c r="B706" s="33"/>
      <c r="C706" s="34"/>
      <c r="D706" s="35"/>
      <c r="E706" s="36"/>
      <c r="F706" s="36"/>
      <c r="G706" s="36"/>
      <c r="H706" s="37"/>
      <c r="I706" s="38"/>
      <c r="J706" s="90"/>
      <c r="K706" s="39"/>
      <c r="L706" s="90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</row>
    <row r="707" spans="1:50" s="40" customFormat="1" ht="12.75">
      <c r="A707" s="24"/>
      <c r="B707" s="33"/>
      <c r="C707" s="34"/>
      <c r="D707" s="35"/>
      <c r="E707" s="36"/>
      <c r="F707" s="36"/>
      <c r="G707" s="36"/>
      <c r="H707" s="37"/>
      <c r="I707" s="38"/>
      <c r="J707" s="90"/>
      <c r="K707" s="39"/>
      <c r="L707" s="90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</row>
    <row r="708" spans="1:50" s="40" customFormat="1" ht="12.75">
      <c r="A708" s="24"/>
      <c r="B708" s="33"/>
      <c r="C708" s="34"/>
      <c r="D708" s="35"/>
      <c r="E708" s="36"/>
      <c r="F708" s="36"/>
      <c r="G708" s="36"/>
      <c r="H708" s="37"/>
      <c r="I708" s="38"/>
      <c r="J708" s="90"/>
      <c r="K708" s="39"/>
      <c r="L708" s="90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</row>
    <row r="709" spans="1:50" s="40" customFormat="1" ht="12.75">
      <c r="A709" s="24"/>
      <c r="B709" s="33"/>
      <c r="C709" s="34"/>
      <c r="D709" s="35"/>
      <c r="E709" s="36"/>
      <c r="F709" s="36"/>
      <c r="G709" s="36"/>
      <c r="H709" s="37"/>
      <c r="I709" s="38"/>
      <c r="J709" s="90"/>
      <c r="K709" s="39"/>
      <c r="L709" s="90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</row>
    <row r="710" spans="1:50" s="40" customFormat="1" ht="12.75">
      <c r="A710" s="24"/>
      <c r="B710" s="33"/>
      <c r="C710" s="34"/>
      <c r="D710" s="35"/>
      <c r="E710" s="36"/>
      <c r="F710" s="36"/>
      <c r="G710" s="36"/>
      <c r="H710" s="37"/>
      <c r="I710" s="38"/>
      <c r="J710" s="90"/>
      <c r="K710" s="39"/>
      <c r="L710" s="90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</row>
    <row r="711" spans="1:50" s="40" customFormat="1" ht="12.75">
      <c r="A711" s="24"/>
      <c r="B711" s="33"/>
      <c r="C711" s="34"/>
      <c r="D711" s="35"/>
      <c r="E711" s="36"/>
      <c r="F711" s="36"/>
      <c r="G711" s="36"/>
      <c r="H711" s="37"/>
      <c r="I711" s="38"/>
      <c r="J711" s="90"/>
      <c r="K711" s="39"/>
      <c r="L711" s="90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</row>
    <row r="712" spans="1:50" s="40" customFormat="1" ht="12.75">
      <c r="A712" s="24"/>
      <c r="B712" s="33"/>
      <c r="C712" s="34"/>
      <c r="D712" s="35"/>
      <c r="E712" s="36"/>
      <c r="F712" s="36"/>
      <c r="G712" s="36"/>
      <c r="H712" s="37"/>
      <c r="I712" s="38"/>
      <c r="J712" s="90"/>
      <c r="K712" s="39"/>
      <c r="L712" s="90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</row>
    <row r="713" spans="1:50" s="40" customFormat="1" ht="12.75">
      <c r="A713" s="24"/>
      <c r="B713" s="33"/>
      <c r="C713" s="34"/>
      <c r="D713" s="35"/>
      <c r="E713" s="36"/>
      <c r="F713" s="36"/>
      <c r="G713" s="36"/>
      <c r="H713" s="37"/>
      <c r="I713" s="38"/>
      <c r="J713" s="90"/>
      <c r="K713" s="39"/>
      <c r="L713" s="90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</row>
    <row r="714" spans="1:50" s="40" customFormat="1" ht="12.75">
      <c r="A714" s="24"/>
      <c r="B714" s="33"/>
      <c r="C714" s="34"/>
      <c r="D714" s="35"/>
      <c r="E714" s="36"/>
      <c r="F714" s="36"/>
      <c r="G714" s="36"/>
      <c r="H714" s="37"/>
      <c r="I714" s="38"/>
      <c r="J714" s="90"/>
      <c r="K714" s="39"/>
      <c r="L714" s="90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</row>
    <row r="715" spans="1:50" s="40" customFormat="1" ht="12.75">
      <c r="A715" s="24"/>
      <c r="B715" s="33"/>
      <c r="C715" s="34"/>
      <c r="D715" s="35"/>
      <c r="E715" s="36"/>
      <c r="F715" s="36"/>
      <c r="G715" s="36"/>
      <c r="H715" s="37"/>
      <c r="I715" s="38"/>
      <c r="J715" s="90"/>
      <c r="K715" s="39"/>
      <c r="L715" s="90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</row>
    <row r="716" spans="1:50" s="40" customFormat="1" ht="12.75">
      <c r="A716" s="24"/>
      <c r="B716" s="33"/>
      <c r="C716" s="34"/>
      <c r="D716" s="35"/>
      <c r="E716" s="36"/>
      <c r="F716" s="36"/>
      <c r="G716" s="36"/>
      <c r="H716" s="37"/>
      <c r="I716" s="38"/>
      <c r="J716" s="90"/>
      <c r="K716" s="39"/>
      <c r="L716" s="90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</row>
    <row r="717" spans="1:50" s="40" customFormat="1" ht="12.75">
      <c r="A717" s="24"/>
      <c r="B717" s="33"/>
      <c r="C717" s="34"/>
      <c r="D717" s="35"/>
      <c r="E717" s="36"/>
      <c r="F717" s="36"/>
      <c r="G717" s="36"/>
      <c r="H717" s="37"/>
      <c r="I717" s="38"/>
      <c r="J717" s="90"/>
      <c r="K717" s="39"/>
      <c r="L717" s="90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</row>
    <row r="718" spans="1:50" s="40" customFormat="1" ht="12.75">
      <c r="A718" s="24"/>
      <c r="B718" s="33"/>
      <c r="C718" s="34"/>
      <c r="D718" s="35"/>
      <c r="E718" s="36"/>
      <c r="F718" s="36"/>
      <c r="G718" s="36"/>
      <c r="H718" s="37"/>
      <c r="I718" s="38"/>
      <c r="J718" s="90"/>
      <c r="K718" s="39"/>
      <c r="L718" s="90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</row>
    <row r="719" spans="1:50" s="40" customFormat="1" ht="12.75">
      <c r="A719" s="24"/>
      <c r="B719" s="33"/>
      <c r="C719" s="34"/>
      <c r="D719" s="35"/>
      <c r="E719" s="36"/>
      <c r="F719" s="36"/>
      <c r="G719" s="36"/>
      <c r="H719" s="37"/>
      <c r="I719" s="38"/>
      <c r="J719" s="90"/>
      <c r="K719" s="39"/>
      <c r="L719" s="90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</row>
    <row r="720" spans="1:50" s="40" customFormat="1" ht="12.75">
      <c r="A720" s="24"/>
      <c r="B720" s="33"/>
      <c r="C720" s="34"/>
      <c r="D720" s="35"/>
      <c r="E720" s="36"/>
      <c r="F720" s="36"/>
      <c r="G720" s="36"/>
      <c r="H720" s="37"/>
      <c r="I720" s="38"/>
      <c r="J720" s="90"/>
      <c r="K720" s="39"/>
      <c r="L720" s="90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</row>
    <row r="721" spans="1:50" s="40" customFormat="1" ht="12.75">
      <c r="A721" s="24"/>
      <c r="B721" s="33"/>
      <c r="C721" s="34"/>
      <c r="D721" s="35"/>
      <c r="E721" s="36"/>
      <c r="F721" s="36"/>
      <c r="G721" s="36"/>
      <c r="H721" s="37"/>
      <c r="I721" s="38"/>
      <c r="J721" s="90"/>
      <c r="K721" s="39"/>
      <c r="L721" s="90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</row>
    <row r="722" spans="1:50" s="40" customFormat="1" ht="12.75">
      <c r="A722" s="24"/>
      <c r="B722" s="33"/>
      <c r="C722" s="34"/>
      <c r="D722" s="35"/>
      <c r="E722" s="36"/>
      <c r="F722" s="36"/>
      <c r="G722" s="36"/>
      <c r="H722" s="37"/>
      <c r="I722" s="38"/>
      <c r="J722" s="90"/>
      <c r="K722" s="39"/>
      <c r="L722" s="90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</row>
    <row r="723" spans="1:50" s="40" customFormat="1" ht="12.75">
      <c r="A723" s="24"/>
      <c r="B723" s="33"/>
      <c r="C723" s="34"/>
      <c r="D723" s="35"/>
      <c r="E723" s="36"/>
      <c r="F723" s="36"/>
      <c r="G723" s="36"/>
      <c r="H723" s="37"/>
      <c r="I723" s="38"/>
      <c r="J723" s="90"/>
      <c r="K723" s="39"/>
      <c r="L723" s="90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</row>
    <row r="724" spans="1:50" s="40" customFormat="1" ht="12.75">
      <c r="A724" s="24"/>
      <c r="B724" s="33"/>
      <c r="C724" s="34"/>
      <c r="D724" s="35"/>
      <c r="E724" s="36"/>
      <c r="F724" s="36"/>
      <c r="G724" s="36"/>
      <c r="H724" s="37"/>
      <c r="I724" s="38"/>
      <c r="J724" s="90"/>
      <c r="K724" s="39"/>
      <c r="L724" s="90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</row>
    <row r="725" spans="1:50" s="40" customFormat="1" ht="12.75">
      <c r="A725" s="24"/>
      <c r="B725" s="33"/>
      <c r="C725" s="34"/>
      <c r="D725" s="35"/>
      <c r="E725" s="36"/>
      <c r="F725" s="36"/>
      <c r="G725" s="36"/>
      <c r="H725" s="37"/>
      <c r="I725" s="38"/>
      <c r="J725" s="90"/>
      <c r="K725" s="39"/>
      <c r="L725" s="90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</row>
    <row r="726" spans="1:50" s="40" customFormat="1" ht="12.75">
      <c r="A726" s="24"/>
      <c r="B726" s="33"/>
      <c r="C726" s="34"/>
      <c r="D726" s="35"/>
      <c r="E726" s="36"/>
      <c r="F726" s="36"/>
      <c r="G726" s="36"/>
      <c r="H726" s="37"/>
      <c r="I726" s="38"/>
      <c r="J726" s="90"/>
      <c r="K726" s="39"/>
      <c r="L726" s="90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</row>
    <row r="727" spans="1:50" s="40" customFormat="1" ht="12.75">
      <c r="A727" s="24"/>
      <c r="B727" s="33"/>
      <c r="C727" s="34"/>
      <c r="D727" s="35"/>
      <c r="E727" s="36"/>
      <c r="F727" s="36"/>
      <c r="G727" s="36"/>
      <c r="H727" s="37"/>
      <c r="I727" s="38"/>
      <c r="J727" s="90"/>
      <c r="K727" s="39"/>
      <c r="L727" s="90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</row>
    <row r="728" spans="1:50" s="40" customFormat="1" ht="12.75">
      <c r="A728" s="24"/>
      <c r="B728" s="33"/>
      <c r="C728" s="34"/>
      <c r="D728" s="35"/>
      <c r="E728" s="36"/>
      <c r="F728" s="36"/>
      <c r="G728" s="36"/>
      <c r="H728" s="37"/>
      <c r="I728" s="38"/>
      <c r="J728" s="90"/>
      <c r="K728" s="39"/>
      <c r="L728" s="90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</row>
    <row r="729" spans="1:50" s="40" customFormat="1" ht="12.75">
      <c r="A729" s="24"/>
      <c r="B729" s="33"/>
      <c r="C729" s="34"/>
      <c r="D729" s="35"/>
      <c r="E729" s="36"/>
      <c r="F729" s="36"/>
      <c r="G729" s="36"/>
      <c r="H729" s="37"/>
      <c r="I729" s="38"/>
      <c r="J729" s="90"/>
      <c r="K729" s="39"/>
      <c r="L729" s="90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</row>
    <row r="730" spans="1:50" s="40" customFormat="1" ht="12.75">
      <c r="A730" s="24"/>
      <c r="B730" s="33"/>
      <c r="C730" s="34"/>
      <c r="D730" s="35"/>
      <c r="E730" s="36"/>
      <c r="F730" s="36"/>
      <c r="G730" s="36"/>
      <c r="H730" s="37"/>
      <c r="I730" s="38"/>
      <c r="J730" s="90"/>
      <c r="K730" s="39"/>
      <c r="L730" s="90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</row>
    <row r="731" spans="1:50" s="40" customFormat="1" ht="12.75">
      <c r="A731" s="24"/>
      <c r="B731" s="33"/>
      <c r="C731" s="34"/>
      <c r="D731" s="35"/>
      <c r="E731" s="36"/>
      <c r="F731" s="36"/>
      <c r="G731" s="36"/>
      <c r="H731" s="37"/>
      <c r="I731" s="38"/>
      <c r="J731" s="90"/>
      <c r="K731" s="39"/>
      <c r="L731" s="90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</row>
    <row r="732" spans="1:50" s="40" customFormat="1" ht="12.75">
      <c r="A732" s="24"/>
      <c r="B732" s="33"/>
      <c r="C732" s="34"/>
      <c r="D732" s="35"/>
      <c r="E732" s="36"/>
      <c r="F732" s="36"/>
      <c r="G732" s="36"/>
      <c r="H732" s="37"/>
      <c r="I732" s="38"/>
      <c r="J732" s="90"/>
      <c r="K732" s="39"/>
      <c r="L732" s="90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</row>
    <row r="733" spans="1:50" s="40" customFormat="1" ht="12.75">
      <c r="A733" s="24"/>
      <c r="B733" s="33"/>
      <c r="C733" s="34"/>
      <c r="D733" s="35"/>
      <c r="E733" s="36"/>
      <c r="F733" s="36"/>
      <c r="G733" s="36"/>
      <c r="H733" s="37"/>
      <c r="I733" s="38"/>
      <c r="J733" s="90"/>
      <c r="K733" s="39"/>
      <c r="L733" s="90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</row>
    <row r="734" spans="1:50" s="40" customFormat="1" ht="12.75">
      <c r="A734" s="24"/>
      <c r="B734" s="33"/>
      <c r="C734" s="34"/>
      <c r="D734" s="35"/>
      <c r="E734" s="36"/>
      <c r="F734" s="36"/>
      <c r="G734" s="36"/>
      <c r="H734" s="37"/>
      <c r="I734" s="38"/>
      <c r="J734" s="90"/>
      <c r="K734" s="39"/>
      <c r="L734" s="90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</row>
    <row r="735" spans="1:50" s="40" customFormat="1" ht="12.75">
      <c r="A735" s="24"/>
      <c r="B735" s="33"/>
      <c r="C735" s="34"/>
      <c r="D735" s="35"/>
      <c r="E735" s="36"/>
      <c r="F735" s="36"/>
      <c r="G735" s="36"/>
      <c r="H735" s="37"/>
      <c r="I735" s="38"/>
      <c r="J735" s="90"/>
      <c r="K735" s="39"/>
      <c r="L735" s="90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</row>
    <row r="736" spans="1:50" s="40" customFormat="1" ht="12.75">
      <c r="A736" s="24"/>
      <c r="B736" s="33"/>
      <c r="C736" s="34"/>
      <c r="D736" s="35"/>
      <c r="E736" s="36"/>
      <c r="F736" s="36"/>
      <c r="G736" s="36"/>
      <c r="H736" s="37"/>
      <c r="I736" s="38"/>
      <c r="J736" s="90"/>
      <c r="K736" s="39"/>
      <c r="L736" s="90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</row>
    <row r="737" spans="1:50" s="40" customFormat="1" ht="12.75">
      <c r="A737" s="24"/>
      <c r="B737" s="33"/>
      <c r="C737" s="34"/>
      <c r="D737" s="35"/>
      <c r="E737" s="36"/>
      <c r="F737" s="36"/>
      <c r="G737" s="36"/>
      <c r="H737" s="37"/>
      <c r="I737" s="38"/>
      <c r="J737" s="90"/>
      <c r="K737" s="39"/>
      <c r="L737" s="90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</row>
    <row r="738" spans="1:50" s="40" customFormat="1" ht="12.75">
      <c r="A738" s="24"/>
      <c r="B738" s="33"/>
      <c r="C738" s="34"/>
      <c r="D738" s="35"/>
      <c r="E738" s="36"/>
      <c r="F738" s="36"/>
      <c r="G738" s="36"/>
      <c r="H738" s="37"/>
      <c r="I738" s="38"/>
      <c r="J738" s="90"/>
      <c r="K738" s="39"/>
      <c r="L738" s="90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</row>
    <row r="739" spans="1:50" s="40" customFormat="1" ht="12.75">
      <c r="A739" s="24"/>
      <c r="B739" s="33"/>
      <c r="C739" s="34"/>
      <c r="D739" s="35"/>
      <c r="E739" s="36"/>
      <c r="F739" s="36"/>
      <c r="G739" s="36"/>
      <c r="H739" s="37"/>
      <c r="I739" s="38"/>
      <c r="J739" s="90"/>
      <c r="K739" s="39"/>
      <c r="L739" s="90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</row>
    <row r="740" spans="1:50" s="40" customFormat="1" ht="12.75">
      <c r="A740" s="24"/>
      <c r="B740" s="33"/>
      <c r="C740" s="34"/>
      <c r="D740" s="35"/>
      <c r="E740" s="36"/>
      <c r="F740" s="36"/>
      <c r="G740" s="36"/>
      <c r="H740" s="37"/>
      <c r="I740" s="38"/>
      <c r="J740" s="90"/>
      <c r="K740" s="39"/>
      <c r="L740" s="90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</row>
    <row r="741" spans="1:50" s="40" customFormat="1" ht="12.75">
      <c r="A741" s="24"/>
      <c r="B741" s="33"/>
      <c r="C741" s="34"/>
      <c r="D741" s="35"/>
      <c r="E741" s="36"/>
      <c r="F741" s="36"/>
      <c r="G741" s="36"/>
      <c r="H741" s="37"/>
      <c r="I741" s="38"/>
      <c r="J741" s="90"/>
      <c r="K741" s="39"/>
      <c r="L741" s="90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</row>
    <row r="742" spans="1:50" s="40" customFormat="1" ht="12.75">
      <c r="A742" s="24"/>
      <c r="B742" s="33"/>
      <c r="C742" s="34"/>
      <c r="D742" s="35"/>
      <c r="E742" s="36"/>
      <c r="F742" s="36"/>
      <c r="G742" s="36"/>
      <c r="H742" s="37"/>
      <c r="I742" s="38"/>
      <c r="J742" s="90"/>
      <c r="K742" s="39"/>
      <c r="L742" s="90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</row>
    <row r="743" spans="1:50" s="40" customFormat="1" ht="12.75">
      <c r="A743" s="24"/>
      <c r="B743" s="33"/>
      <c r="C743" s="34"/>
      <c r="D743" s="35"/>
      <c r="E743" s="36"/>
      <c r="F743" s="36"/>
      <c r="G743" s="36"/>
      <c r="H743" s="37"/>
      <c r="I743" s="38"/>
      <c r="J743" s="90"/>
      <c r="K743" s="39"/>
      <c r="L743" s="90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</row>
    <row r="744" spans="1:50" s="40" customFormat="1" ht="12.75">
      <c r="A744" s="24"/>
      <c r="B744" s="33"/>
      <c r="C744" s="34"/>
      <c r="D744" s="35"/>
      <c r="E744" s="36"/>
      <c r="F744" s="36"/>
      <c r="G744" s="36"/>
      <c r="H744" s="37"/>
      <c r="I744" s="38"/>
      <c r="J744" s="90"/>
      <c r="K744" s="39"/>
      <c r="L744" s="90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</row>
    <row r="745" spans="1:50" s="40" customFormat="1" ht="12.75">
      <c r="A745" s="24"/>
      <c r="B745" s="33"/>
      <c r="C745" s="34"/>
      <c r="D745" s="35"/>
      <c r="E745" s="36"/>
      <c r="F745" s="36"/>
      <c r="G745" s="36"/>
      <c r="H745" s="37"/>
      <c r="I745" s="38"/>
      <c r="J745" s="90"/>
      <c r="K745" s="39"/>
      <c r="L745" s="90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</row>
    <row r="746" spans="1:50" s="40" customFormat="1" ht="12.75">
      <c r="A746" s="24"/>
      <c r="B746" s="33"/>
      <c r="C746" s="34"/>
      <c r="D746" s="35"/>
      <c r="E746" s="36"/>
      <c r="F746" s="36"/>
      <c r="G746" s="36"/>
      <c r="H746" s="37"/>
      <c r="I746" s="38"/>
      <c r="J746" s="90"/>
      <c r="K746" s="39"/>
      <c r="L746" s="90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</row>
    <row r="747" spans="1:50" s="40" customFormat="1" ht="12.75">
      <c r="A747" s="24"/>
      <c r="B747" s="33"/>
      <c r="C747" s="34"/>
      <c r="D747" s="35"/>
      <c r="E747" s="36"/>
      <c r="F747" s="36"/>
      <c r="G747" s="36"/>
      <c r="H747" s="37"/>
      <c r="I747" s="38"/>
      <c r="J747" s="90"/>
      <c r="K747" s="39"/>
      <c r="L747" s="90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</row>
    <row r="748" spans="1:50" s="40" customFormat="1" ht="12.75">
      <c r="A748" s="24"/>
      <c r="B748" s="33"/>
      <c r="C748" s="34"/>
      <c r="D748" s="35"/>
      <c r="E748" s="36"/>
      <c r="F748" s="36"/>
      <c r="G748" s="36"/>
      <c r="H748" s="37"/>
      <c r="I748" s="38"/>
      <c r="J748" s="90"/>
      <c r="K748" s="39"/>
      <c r="L748" s="90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</row>
    <row r="749" spans="1:50" s="40" customFormat="1" ht="12.75">
      <c r="A749" s="24"/>
      <c r="B749" s="33"/>
      <c r="C749" s="34"/>
      <c r="D749" s="35"/>
      <c r="E749" s="36"/>
      <c r="F749" s="36"/>
      <c r="G749" s="36"/>
      <c r="H749" s="37"/>
      <c r="I749" s="38"/>
      <c r="J749" s="90"/>
      <c r="K749" s="39"/>
      <c r="L749" s="90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</row>
    <row r="750" spans="1:50" s="40" customFormat="1" ht="12.75">
      <c r="A750" s="24"/>
      <c r="B750" s="33"/>
      <c r="C750" s="34"/>
      <c r="D750" s="35"/>
      <c r="E750" s="36"/>
      <c r="F750" s="36"/>
      <c r="G750" s="36"/>
      <c r="H750" s="37"/>
      <c r="I750" s="38"/>
      <c r="J750" s="90"/>
      <c r="K750" s="39"/>
      <c r="L750" s="90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</row>
    <row r="751" spans="1:50" s="40" customFormat="1" ht="12.75">
      <c r="A751" s="24"/>
      <c r="B751" s="33"/>
      <c r="C751" s="34"/>
      <c r="D751" s="35"/>
      <c r="E751" s="36"/>
      <c r="F751" s="36"/>
      <c r="G751" s="36"/>
      <c r="H751" s="37"/>
      <c r="I751" s="38"/>
      <c r="J751" s="90"/>
      <c r="K751" s="39"/>
      <c r="L751" s="90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</row>
    <row r="752" spans="1:50" s="40" customFormat="1" ht="12.75">
      <c r="A752" s="24"/>
      <c r="B752" s="33"/>
      <c r="C752" s="34"/>
      <c r="D752" s="35"/>
      <c r="E752" s="36"/>
      <c r="F752" s="36"/>
      <c r="G752" s="36"/>
      <c r="H752" s="37"/>
      <c r="I752" s="38"/>
      <c r="J752" s="90"/>
      <c r="K752" s="39"/>
      <c r="L752" s="90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</row>
    <row r="753" spans="1:50" s="40" customFormat="1" ht="12.75">
      <c r="A753" s="24"/>
      <c r="B753" s="33"/>
      <c r="C753" s="34"/>
      <c r="D753" s="35"/>
      <c r="E753" s="36"/>
      <c r="F753" s="36"/>
      <c r="G753" s="36"/>
      <c r="H753" s="37"/>
      <c r="I753" s="38"/>
      <c r="J753" s="90"/>
      <c r="K753" s="39"/>
      <c r="L753" s="90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</row>
    <row r="754" spans="1:50" s="40" customFormat="1" ht="12.75">
      <c r="A754" s="24"/>
      <c r="B754" s="33"/>
      <c r="C754" s="34"/>
      <c r="D754" s="35"/>
      <c r="E754" s="36"/>
      <c r="F754" s="36"/>
      <c r="G754" s="36"/>
      <c r="H754" s="37"/>
      <c r="I754" s="38"/>
      <c r="J754" s="90"/>
      <c r="K754" s="39"/>
      <c r="L754" s="90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</row>
    <row r="755" spans="1:50" s="40" customFormat="1" ht="12.75">
      <c r="A755" s="24"/>
      <c r="B755" s="33"/>
      <c r="C755" s="34"/>
      <c r="D755" s="35"/>
      <c r="E755" s="36"/>
      <c r="F755" s="36"/>
      <c r="G755" s="36"/>
      <c r="H755" s="37"/>
      <c r="I755" s="38"/>
      <c r="J755" s="90"/>
      <c r="K755" s="39"/>
      <c r="L755" s="90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</row>
    <row r="756" spans="1:50" s="40" customFormat="1" ht="12.75">
      <c r="A756" s="24"/>
      <c r="B756" s="33"/>
      <c r="C756" s="34"/>
      <c r="D756" s="35"/>
      <c r="E756" s="36"/>
      <c r="F756" s="36"/>
      <c r="G756" s="36"/>
      <c r="H756" s="37"/>
      <c r="I756" s="38"/>
      <c r="J756" s="90"/>
      <c r="K756" s="39"/>
      <c r="L756" s="90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</row>
    <row r="757" spans="1:50" s="40" customFormat="1" ht="12.75">
      <c r="A757" s="24"/>
      <c r="B757" s="33"/>
      <c r="C757" s="34"/>
      <c r="D757" s="35"/>
      <c r="E757" s="36"/>
      <c r="F757" s="36"/>
      <c r="G757" s="36"/>
      <c r="H757" s="37"/>
      <c r="I757" s="38"/>
      <c r="J757" s="90"/>
      <c r="K757" s="39"/>
      <c r="L757" s="90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</row>
    <row r="758" spans="1:50" s="40" customFormat="1" ht="12.75">
      <c r="A758" s="24"/>
      <c r="B758" s="33"/>
      <c r="C758" s="34"/>
      <c r="D758" s="35"/>
      <c r="E758" s="36"/>
      <c r="F758" s="36"/>
      <c r="G758" s="36"/>
      <c r="H758" s="37"/>
      <c r="I758" s="38"/>
      <c r="J758" s="90"/>
      <c r="K758" s="39"/>
      <c r="L758" s="90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</row>
    <row r="759" spans="1:50" s="40" customFormat="1" ht="12.75">
      <c r="A759" s="24"/>
      <c r="B759" s="33"/>
      <c r="C759" s="34"/>
      <c r="D759" s="35"/>
      <c r="E759" s="36"/>
      <c r="F759" s="36"/>
      <c r="G759" s="36"/>
      <c r="H759" s="37"/>
      <c r="I759" s="38"/>
      <c r="J759" s="90"/>
      <c r="K759" s="39"/>
      <c r="L759" s="90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</row>
    <row r="760" spans="1:50" s="40" customFormat="1" ht="12.75">
      <c r="A760" s="24"/>
      <c r="B760" s="33"/>
      <c r="C760" s="34"/>
      <c r="D760" s="35"/>
      <c r="E760" s="36"/>
      <c r="F760" s="36"/>
      <c r="G760" s="36"/>
      <c r="H760" s="37"/>
      <c r="I760" s="38"/>
      <c r="J760" s="90"/>
      <c r="K760" s="39"/>
      <c r="L760" s="90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</row>
    <row r="761" spans="1:50" s="40" customFormat="1" ht="12.75">
      <c r="A761" s="24"/>
      <c r="B761" s="33"/>
      <c r="C761" s="34"/>
      <c r="D761" s="35"/>
      <c r="E761" s="36"/>
      <c r="F761" s="36"/>
      <c r="G761" s="36"/>
      <c r="H761" s="37"/>
      <c r="I761" s="38"/>
      <c r="J761" s="90"/>
      <c r="K761" s="39"/>
      <c r="L761" s="90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</row>
    <row r="762" spans="1:50" s="40" customFormat="1" ht="12.75">
      <c r="A762" s="24"/>
      <c r="B762" s="33"/>
      <c r="C762" s="34"/>
      <c r="D762" s="35"/>
      <c r="E762" s="36"/>
      <c r="F762" s="36"/>
      <c r="G762" s="36"/>
      <c r="H762" s="37"/>
      <c r="I762" s="38"/>
      <c r="J762" s="90"/>
      <c r="K762" s="39"/>
      <c r="L762" s="90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</row>
    <row r="763" spans="1:50" s="40" customFormat="1" ht="12.75">
      <c r="A763" s="24"/>
      <c r="B763" s="33"/>
      <c r="C763" s="34"/>
      <c r="D763" s="35"/>
      <c r="E763" s="36"/>
      <c r="F763" s="36"/>
      <c r="G763" s="36"/>
      <c r="H763" s="37"/>
      <c r="I763" s="38"/>
      <c r="J763" s="90"/>
      <c r="K763" s="39"/>
      <c r="L763" s="90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</row>
    <row r="764" spans="1:50" s="40" customFormat="1" ht="12.75">
      <c r="A764" s="24"/>
      <c r="B764" s="33"/>
      <c r="C764" s="34"/>
      <c r="D764" s="35"/>
      <c r="E764" s="36"/>
      <c r="F764" s="36"/>
      <c r="G764" s="36"/>
      <c r="H764" s="37"/>
      <c r="I764" s="38"/>
      <c r="J764" s="90"/>
      <c r="K764" s="39"/>
      <c r="L764" s="90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</row>
    <row r="765" spans="1:50" s="40" customFormat="1" ht="12.75">
      <c r="A765" s="24"/>
      <c r="B765" s="33"/>
      <c r="C765" s="34"/>
      <c r="D765" s="35"/>
      <c r="E765" s="36"/>
      <c r="F765" s="36"/>
      <c r="G765" s="36"/>
      <c r="H765" s="37"/>
      <c r="I765" s="38"/>
      <c r="J765" s="90"/>
      <c r="K765" s="39"/>
      <c r="L765" s="90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</row>
    <row r="766" spans="1:50" s="40" customFormat="1" ht="12.75">
      <c r="A766" s="24"/>
      <c r="B766" s="33"/>
      <c r="C766" s="34"/>
      <c r="D766" s="35"/>
      <c r="E766" s="36"/>
      <c r="F766" s="36"/>
      <c r="G766" s="36"/>
      <c r="H766" s="37"/>
      <c r="I766" s="38"/>
      <c r="J766" s="90"/>
      <c r="K766" s="39"/>
      <c r="L766" s="90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</row>
    <row r="767" spans="1:50" s="40" customFormat="1" ht="12.75">
      <c r="A767" s="24"/>
      <c r="B767" s="33"/>
      <c r="C767" s="34"/>
      <c r="D767" s="35"/>
      <c r="E767" s="36"/>
      <c r="F767" s="36"/>
      <c r="G767" s="36"/>
      <c r="H767" s="37"/>
      <c r="I767" s="38"/>
      <c r="J767" s="90"/>
      <c r="K767" s="39"/>
      <c r="L767" s="90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</row>
    <row r="768" spans="1:50" s="40" customFormat="1" ht="12.75">
      <c r="A768" s="24"/>
      <c r="B768" s="33"/>
      <c r="C768" s="34"/>
      <c r="D768" s="35"/>
      <c r="E768" s="36"/>
      <c r="F768" s="36"/>
      <c r="G768" s="36"/>
      <c r="H768" s="37"/>
      <c r="I768" s="38"/>
      <c r="J768" s="90"/>
      <c r="K768" s="39"/>
      <c r="L768" s="90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</row>
    <row r="769" spans="1:50" s="40" customFormat="1" ht="12.75">
      <c r="A769" s="24"/>
      <c r="B769" s="33"/>
      <c r="C769" s="34"/>
      <c r="D769" s="35"/>
      <c r="E769" s="36"/>
      <c r="F769" s="36"/>
      <c r="G769" s="36"/>
      <c r="H769" s="37"/>
      <c r="I769" s="38"/>
      <c r="J769" s="90"/>
      <c r="K769" s="39"/>
      <c r="L769" s="90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</row>
    <row r="770" spans="1:50" s="40" customFormat="1" ht="12.75">
      <c r="A770" s="24"/>
      <c r="B770" s="33"/>
      <c r="C770" s="34"/>
      <c r="D770" s="35"/>
      <c r="E770" s="36"/>
      <c r="F770" s="36"/>
      <c r="G770" s="36"/>
      <c r="H770" s="37"/>
      <c r="I770" s="38"/>
      <c r="J770" s="90"/>
      <c r="K770" s="39"/>
      <c r="L770" s="90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</row>
    <row r="771" spans="1:50" s="40" customFormat="1" ht="12.75">
      <c r="A771" s="24"/>
      <c r="B771" s="33"/>
      <c r="C771" s="34"/>
      <c r="D771" s="35"/>
      <c r="E771" s="36"/>
      <c r="F771" s="36"/>
      <c r="G771" s="36"/>
      <c r="H771" s="37"/>
      <c r="I771" s="38"/>
      <c r="J771" s="90"/>
      <c r="K771" s="39"/>
      <c r="L771" s="90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</row>
    <row r="772" spans="1:50" s="40" customFormat="1" ht="12.75">
      <c r="A772" s="24"/>
      <c r="B772" s="33"/>
      <c r="C772" s="34"/>
      <c r="D772" s="35"/>
      <c r="E772" s="36"/>
      <c r="F772" s="36"/>
      <c r="G772" s="36"/>
      <c r="H772" s="37"/>
      <c r="I772" s="38"/>
      <c r="J772" s="90"/>
      <c r="K772" s="39"/>
      <c r="L772" s="90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</row>
    <row r="773" spans="1:50" s="40" customFormat="1" ht="12.75">
      <c r="A773" s="24"/>
      <c r="B773" s="33"/>
      <c r="C773" s="34"/>
      <c r="D773" s="35"/>
      <c r="E773" s="36"/>
      <c r="F773" s="36"/>
      <c r="G773" s="36"/>
      <c r="H773" s="37"/>
      <c r="I773" s="38"/>
      <c r="J773" s="90"/>
      <c r="K773" s="39"/>
      <c r="L773" s="90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</row>
    <row r="774" spans="1:50" s="40" customFormat="1" ht="12.75">
      <c r="A774" s="24"/>
      <c r="B774" s="33"/>
      <c r="C774" s="34"/>
      <c r="D774" s="35"/>
      <c r="E774" s="36"/>
      <c r="F774" s="36"/>
      <c r="G774" s="36"/>
      <c r="H774" s="37"/>
      <c r="I774" s="38"/>
      <c r="J774" s="90"/>
      <c r="K774" s="39"/>
      <c r="L774" s="90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</row>
    <row r="775" spans="1:50" s="40" customFormat="1" ht="12.75">
      <c r="A775" s="24"/>
      <c r="B775" s="33"/>
      <c r="C775" s="34"/>
      <c r="D775" s="35"/>
      <c r="E775" s="36"/>
      <c r="F775" s="36"/>
      <c r="G775" s="36"/>
      <c r="H775" s="37"/>
      <c r="I775" s="38"/>
      <c r="J775" s="90"/>
      <c r="K775" s="39"/>
      <c r="L775" s="90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</row>
    <row r="776" spans="1:50" s="40" customFormat="1" ht="12.75">
      <c r="A776" s="24"/>
      <c r="B776" s="33"/>
      <c r="C776" s="34"/>
      <c r="D776" s="35"/>
      <c r="E776" s="36"/>
      <c r="F776" s="36"/>
      <c r="G776" s="36"/>
      <c r="H776" s="37"/>
      <c r="I776" s="38"/>
      <c r="J776" s="90"/>
      <c r="K776" s="39"/>
      <c r="L776" s="90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</row>
    <row r="777" spans="1:50" s="40" customFormat="1" ht="12.75">
      <c r="A777" s="24"/>
      <c r="B777" s="33"/>
      <c r="C777" s="34"/>
      <c r="D777" s="35"/>
      <c r="E777" s="36"/>
      <c r="F777" s="36"/>
      <c r="G777" s="36"/>
      <c r="H777" s="37"/>
      <c r="I777" s="38"/>
      <c r="J777" s="90"/>
      <c r="K777" s="39"/>
      <c r="L777" s="90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</row>
    <row r="778" spans="1:50" s="40" customFormat="1" ht="12.75">
      <c r="A778" s="24"/>
      <c r="B778" s="33"/>
      <c r="C778" s="34"/>
      <c r="D778" s="35"/>
      <c r="E778" s="36"/>
      <c r="F778" s="36"/>
      <c r="G778" s="36"/>
      <c r="H778" s="37"/>
      <c r="I778" s="38"/>
      <c r="J778" s="90"/>
      <c r="K778" s="39"/>
      <c r="L778" s="90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</row>
    <row r="779" spans="1:50" s="40" customFormat="1" ht="12.75">
      <c r="A779" s="24"/>
      <c r="B779" s="33"/>
      <c r="C779" s="34"/>
      <c r="D779" s="35"/>
      <c r="E779" s="36"/>
      <c r="F779" s="36"/>
      <c r="G779" s="36"/>
      <c r="H779" s="37"/>
      <c r="I779" s="38"/>
      <c r="J779" s="90"/>
      <c r="K779" s="39"/>
      <c r="L779" s="90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</row>
    <row r="780" spans="1:50" s="40" customFormat="1" ht="12.75">
      <c r="A780" s="24"/>
      <c r="B780" s="33"/>
      <c r="C780" s="34"/>
      <c r="D780" s="35"/>
      <c r="E780" s="36"/>
      <c r="F780" s="36"/>
      <c r="G780" s="36"/>
      <c r="H780" s="37"/>
      <c r="I780" s="38"/>
      <c r="J780" s="90"/>
      <c r="K780" s="39"/>
      <c r="L780" s="90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</row>
    <row r="781" spans="1:50" s="40" customFormat="1" ht="12.75">
      <c r="A781" s="24"/>
      <c r="B781" s="33"/>
      <c r="C781" s="34"/>
      <c r="D781" s="35"/>
      <c r="E781" s="36"/>
      <c r="F781" s="36"/>
      <c r="G781" s="36"/>
      <c r="H781" s="37"/>
      <c r="I781" s="38"/>
      <c r="J781" s="90"/>
      <c r="K781" s="39"/>
      <c r="L781" s="90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</row>
    <row r="782" spans="1:50" s="40" customFormat="1" ht="12.75">
      <c r="A782" s="24"/>
      <c r="B782" s="33"/>
      <c r="C782" s="34"/>
      <c r="D782" s="35"/>
      <c r="E782" s="36"/>
      <c r="F782" s="36"/>
      <c r="G782" s="36"/>
      <c r="H782" s="37"/>
      <c r="I782" s="38"/>
      <c r="J782" s="90"/>
      <c r="K782" s="39"/>
      <c r="L782" s="90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</row>
    <row r="783" spans="1:50" s="40" customFormat="1" ht="12.75">
      <c r="A783" s="24"/>
      <c r="B783" s="33"/>
      <c r="C783" s="34"/>
      <c r="D783" s="35"/>
      <c r="E783" s="36"/>
      <c r="F783" s="36"/>
      <c r="G783" s="36"/>
      <c r="H783" s="37"/>
      <c r="I783" s="38"/>
      <c r="J783" s="90"/>
      <c r="K783" s="39"/>
      <c r="L783" s="90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</row>
    <row r="784" spans="1:50" s="40" customFormat="1" ht="12.75">
      <c r="A784" s="24"/>
      <c r="B784" s="33"/>
      <c r="C784" s="34"/>
      <c r="D784" s="35"/>
      <c r="E784" s="36"/>
      <c r="F784" s="36"/>
      <c r="G784" s="36"/>
      <c r="H784" s="37"/>
      <c r="I784" s="38"/>
      <c r="J784" s="90"/>
      <c r="K784" s="39"/>
      <c r="L784" s="90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</row>
    <row r="785" spans="1:50" s="40" customFormat="1" ht="12.75">
      <c r="A785" s="24"/>
      <c r="B785" s="33"/>
      <c r="C785" s="34"/>
      <c r="D785" s="35"/>
      <c r="E785" s="36"/>
      <c r="F785" s="36"/>
      <c r="G785" s="36"/>
      <c r="H785" s="37"/>
      <c r="I785" s="38"/>
      <c r="J785" s="90"/>
      <c r="K785" s="39"/>
      <c r="L785" s="90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</row>
    <row r="786" spans="1:50" s="40" customFormat="1" ht="12.75">
      <c r="A786" s="24"/>
      <c r="B786" s="33"/>
      <c r="C786" s="34"/>
      <c r="D786" s="35"/>
      <c r="E786" s="36"/>
      <c r="F786" s="36"/>
      <c r="G786" s="36"/>
      <c r="H786" s="37"/>
      <c r="I786" s="38"/>
      <c r="J786" s="90"/>
      <c r="K786" s="39"/>
      <c r="L786" s="90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</row>
    <row r="787" spans="1:50" s="40" customFormat="1" ht="12.75">
      <c r="A787" s="24"/>
      <c r="B787" s="33"/>
      <c r="C787" s="34"/>
      <c r="D787" s="35"/>
      <c r="E787" s="36"/>
      <c r="F787" s="36"/>
      <c r="G787" s="36"/>
      <c r="H787" s="37"/>
      <c r="I787" s="38"/>
      <c r="J787" s="90"/>
      <c r="K787" s="39"/>
      <c r="L787" s="90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</row>
    <row r="788" spans="1:50" s="40" customFormat="1" ht="12.75">
      <c r="A788" s="24"/>
      <c r="B788" s="33"/>
      <c r="C788" s="34"/>
      <c r="D788" s="35"/>
      <c r="E788" s="36"/>
      <c r="F788" s="36"/>
      <c r="G788" s="36"/>
      <c r="H788" s="37"/>
      <c r="I788" s="38"/>
      <c r="J788" s="90"/>
      <c r="K788" s="39"/>
      <c r="L788" s="90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</row>
    <row r="789" spans="1:50" s="40" customFormat="1" ht="12.75">
      <c r="A789" s="24"/>
      <c r="B789" s="33"/>
      <c r="C789" s="34"/>
      <c r="D789" s="35"/>
      <c r="E789" s="36"/>
      <c r="F789" s="36"/>
      <c r="G789" s="36"/>
      <c r="H789" s="37"/>
      <c r="I789" s="38"/>
      <c r="J789" s="90"/>
      <c r="K789" s="39"/>
      <c r="L789" s="90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</row>
    <row r="790" spans="1:50" s="40" customFormat="1" ht="12.75">
      <c r="A790" s="24"/>
      <c r="B790" s="33"/>
      <c r="C790" s="34"/>
      <c r="D790" s="35"/>
      <c r="E790" s="36"/>
      <c r="F790" s="36"/>
      <c r="G790" s="36"/>
      <c r="H790" s="37"/>
      <c r="I790" s="38"/>
      <c r="J790" s="90"/>
      <c r="K790" s="39"/>
      <c r="L790" s="90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</row>
    <row r="791" spans="1:50" s="40" customFormat="1" ht="12.75">
      <c r="A791" s="24"/>
      <c r="B791" s="33"/>
      <c r="C791" s="34"/>
      <c r="D791" s="35"/>
      <c r="E791" s="36"/>
      <c r="F791" s="36"/>
      <c r="G791" s="36"/>
      <c r="H791" s="37"/>
      <c r="I791" s="38"/>
      <c r="J791" s="90"/>
      <c r="K791" s="39"/>
      <c r="L791" s="90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</row>
    <row r="792" spans="1:50" s="40" customFormat="1" ht="12.75">
      <c r="A792" s="24"/>
      <c r="B792" s="33"/>
      <c r="C792" s="34"/>
      <c r="D792" s="35"/>
      <c r="E792" s="36"/>
      <c r="F792" s="36"/>
      <c r="G792" s="36"/>
      <c r="H792" s="37"/>
      <c r="I792" s="38"/>
      <c r="J792" s="90"/>
      <c r="K792" s="39"/>
      <c r="L792" s="90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</row>
    <row r="793" spans="1:50" s="40" customFormat="1" ht="12.75">
      <c r="A793" s="24"/>
      <c r="B793" s="33"/>
      <c r="C793" s="34"/>
      <c r="D793" s="35"/>
      <c r="E793" s="36"/>
      <c r="F793" s="36"/>
      <c r="G793" s="36"/>
      <c r="H793" s="37"/>
      <c r="I793" s="38"/>
      <c r="J793" s="90"/>
      <c r="K793" s="39"/>
      <c r="L793" s="90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</row>
    <row r="794" spans="1:50" s="40" customFormat="1" ht="12.75">
      <c r="A794" s="24"/>
      <c r="B794" s="33"/>
      <c r="C794" s="34"/>
      <c r="D794" s="35"/>
      <c r="E794" s="36"/>
      <c r="F794" s="36"/>
      <c r="G794" s="36"/>
      <c r="H794" s="37"/>
      <c r="I794" s="38"/>
      <c r="J794" s="90"/>
      <c r="K794" s="39"/>
      <c r="L794" s="90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</row>
    <row r="795" spans="1:50" s="40" customFormat="1" ht="12.75">
      <c r="A795" s="24"/>
      <c r="B795" s="33"/>
      <c r="C795" s="34"/>
      <c r="D795" s="35"/>
      <c r="E795" s="36"/>
      <c r="F795" s="36"/>
      <c r="G795" s="36"/>
      <c r="H795" s="37"/>
      <c r="I795" s="38"/>
      <c r="J795" s="90"/>
      <c r="K795" s="39"/>
      <c r="L795" s="90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</row>
    <row r="796" spans="1:50" s="40" customFormat="1" ht="12.75">
      <c r="A796" s="24"/>
      <c r="B796" s="33"/>
      <c r="C796" s="34"/>
      <c r="D796" s="35"/>
      <c r="E796" s="36"/>
      <c r="F796" s="36"/>
      <c r="G796" s="36"/>
      <c r="H796" s="37"/>
      <c r="I796" s="38"/>
      <c r="J796" s="90"/>
      <c r="K796" s="39"/>
      <c r="L796" s="90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</row>
    <row r="797" spans="1:50" s="40" customFormat="1" ht="12.75">
      <c r="A797" s="24"/>
      <c r="B797" s="33"/>
      <c r="C797" s="34"/>
      <c r="D797" s="35"/>
      <c r="E797" s="36"/>
      <c r="F797" s="36"/>
      <c r="G797" s="36"/>
      <c r="H797" s="37"/>
      <c r="I797" s="38"/>
      <c r="J797" s="90"/>
      <c r="K797" s="39"/>
      <c r="L797" s="90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</row>
    <row r="798" spans="1:50" s="40" customFormat="1" ht="12.75">
      <c r="A798" s="24"/>
      <c r="B798" s="33"/>
      <c r="C798" s="34"/>
      <c r="D798" s="35"/>
      <c r="E798" s="36"/>
      <c r="F798" s="36"/>
      <c r="G798" s="36"/>
      <c r="H798" s="37"/>
      <c r="I798" s="38"/>
      <c r="J798" s="90"/>
      <c r="K798" s="39"/>
      <c r="L798" s="90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</row>
    <row r="799" spans="1:50" s="40" customFormat="1" ht="12.75">
      <c r="A799" s="24"/>
      <c r="B799" s="33"/>
      <c r="C799" s="34"/>
      <c r="D799" s="35"/>
      <c r="E799" s="36"/>
      <c r="F799" s="36"/>
      <c r="G799" s="36"/>
      <c r="H799" s="37"/>
      <c r="I799" s="38"/>
      <c r="J799" s="90"/>
      <c r="K799" s="39"/>
      <c r="L799" s="90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</row>
    <row r="800" spans="1:50" s="40" customFormat="1" ht="12.75">
      <c r="A800" s="24"/>
      <c r="B800" s="33"/>
      <c r="C800" s="34"/>
      <c r="D800" s="35"/>
      <c r="E800" s="36"/>
      <c r="F800" s="36"/>
      <c r="G800" s="36"/>
      <c r="H800" s="37"/>
      <c r="I800" s="38"/>
      <c r="J800" s="90"/>
      <c r="K800" s="39"/>
      <c r="L800" s="90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</row>
    <row r="801" spans="1:50" s="40" customFormat="1" ht="12.75">
      <c r="A801" s="24"/>
      <c r="B801" s="33"/>
      <c r="C801" s="34"/>
      <c r="D801" s="35"/>
      <c r="E801" s="36"/>
      <c r="F801" s="36"/>
      <c r="G801" s="36"/>
      <c r="H801" s="37"/>
      <c r="I801" s="38"/>
      <c r="J801" s="90"/>
      <c r="K801" s="39"/>
      <c r="L801" s="90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</row>
    <row r="802" spans="1:50" s="40" customFormat="1" ht="12.75">
      <c r="A802" s="24"/>
      <c r="B802" s="33"/>
      <c r="C802" s="34"/>
      <c r="D802" s="35"/>
      <c r="E802" s="36"/>
      <c r="F802" s="36"/>
      <c r="G802" s="36"/>
      <c r="H802" s="37"/>
      <c r="I802" s="38"/>
      <c r="J802" s="90"/>
      <c r="K802" s="39"/>
      <c r="L802" s="90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</row>
    <row r="803" spans="1:50" s="40" customFormat="1" ht="12.75">
      <c r="A803" s="24"/>
      <c r="B803" s="33"/>
      <c r="C803" s="34"/>
      <c r="D803" s="35"/>
      <c r="E803" s="36"/>
      <c r="F803" s="36"/>
      <c r="G803" s="36"/>
      <c r="H803" s="37"/>
      <c r="I803" s="38"/>
      <c r="J803" s="90"/>
      <c r="K803" s="39"/>
      <c r="L803" s="90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</row>
    <row r="804" spans="1:50" s="40" customFormat="1" ht="12.75">
      <c r="A804" s="24"/>
      <c r="B804" s="33"/>
      <c r="C804" s="34"/>
      <c r="D804" s="35"/>
      <c r="E804" s="36"/>
      <c r="F804" s="36"/>
      <c r="G804" s="36"/>
      <c r="H804" s="37"/>
      <c r="I804" s="38"/>
      <c r="J804" s="90"/>
      <c r="K804" s="39"/>
      <c r="L804" s="90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</row>
    <row r="805" spans="1:50" s="40" customFormat="1" ht="12.75">
      <c r="A805" s="24"/>
      <c r="B805" s="33"/>
      <c r="C805" s="34"/>
      <c r="D805" s="35"/>
      <c r="E805" s="36"/>
      <c r="F805" s="36"/>
      <c r="G805" s="36"/>
      <c r="H805" s="37"/>
      <c r="I805" s="38"/>
      <c r="J805" s="90"/>
      <c r="K805" s="39"/>
      <c r="L805" s="90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</row>
    <row r="806" spans="1:50" s="40" customFormat="1" ht="12.75">
      <c r="A806" s="24"/>
      <c r="B806" s="33"/>
      <c r="C806" s="34"/>
      <c r="D806" s="35"/>
      <c r="E806" s="36"/>
      <c r="F806" s="36"/>
      <c r="G806" s="36"/>
      <c r="H806" s="37"/>
      <c r="I806" s="38"/>
      <c r="J806" s="90"/>
      <c r="K806" s="39"/>
      <c r="L806" s="90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</row>
    <row r="807" spans="1:50" s="40" customFormat="1" ht="12.75">
      <c r="A807" s="24"/>
      <c r="B807" s="33"/>
      <c r="C807" s="34"/>
      <c r="D807" s="35"/>
      <c r="E807" s="36"/>
      <c r="F807" s="36"/>
      <c r="G807" s="36"/>
      <c r="H807" s="37"/>
      <c r="I807" s="38"/>
      <c r="J807" s="90"/>
      <c r="K807" s="39"/>
      <c r="L807" s="90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</row>
    <row r="808" spans="1:50" s="40" customFormat="1" ht="12.75">
      <c r="A808" s="24"/>
      <c r="B808" s="33"/>
      <c r="C808" s="34"/>
      <c r="D808" s="35"/>
      <c r="E808" s="36"/>
      <c r="F808" s="36"/>
      <c r="G808" s="36"/>
      <c r="H808" s="37"/>
      <c r="I808" s="38"/>
      <c r="J808" s="90"/>
      <c r="K808" s="39"/>
      <c r="L808" s="90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</row>
    <row r="809" spans="1:50" s="40" customFormat="1" ht="12.75">
      <c r="A809" s="24"/>
      <c r="B809" s="33"/>
      <c r="C809" s="34"/>
      <c r="D809" s="35"/>
      <c r="E809" s="36"/>
      <c r="F809" s="36"/>
      <c r="G809" s="36"/>
      <c r="H809" s="37"/>
      <c r="I809" s="38"/>
      <c r="J809" s="90"/>
      <c r="K809" s="39"/>
      <c r="L809" s="90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</row>
    <row r="810" spans="1:50" s="40" customFormat="1" ht="12.75">
      <c r="A810" s="24"/>
      <c r="B810" s="33"/>
      <c r="C810" s="34"/>
      <c r="D810" s="35"/>
      <c r="E810" s="36"/>
      <c r="F810" s="36"/>
      <c r="G810" s="36"/>
      <c r="H810" s="37"/>
      <c r="I810" s="38"/>
      <c r="J810" s="90"/>
      <c r="K810" s="39"/>
      <c r="L810" s="90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</row>
    <row r="811" spans="1:50" s="40" customFormat="1" ht="12.75">
      <c r="A811" s="24"/>
      <c r="B811" s="33"/>
      <c r="C811" s="34"/>
      <c r="D811" s="35"/>
      <c r="E811" s="36"/>
      <c r="F811" s="36"/>
      <c r="G811" s="36"/>
      <c r="H811" s="37"/>
      <c r="I811" s="38"/>
      <c r="J811" s="90"/>
      <c r="K811" s="39"/>
      <c r="L811" s="90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</row>
    <row r="812" spans="1:50" s="40" customFormat="1" ht="12.75">
      <c r="A812" s="24"/>
      <c r="B812" s="33"/>
      <c r="C812" s="34"/>
      <c r="D812" s="35"/>
      <c r="E812" s="36"/>
      <c r="F812" s="36"/>
      <c r="G812" s="36"/>
      <c r="H812" s="37"/>
      <c r="I812" s="38"/>
      <c r="J812" s="90"/>
      <c r="K812" s="39"/>
      <c r="L812" s="90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</row>
    <row r="813" spans="1:50" s="40" customFormat="1" ht="12.75">
      <c r="A813" s="24"/>
      <c r="B813" s="33"/>
      <c r="C813" s="34"/>
      <c r="D813" s="35"/>
      <c r="E813" s="36"/>
      <c r="F813" s="36"/>
      <c r="G813" s="36"/>
      <c r="H813" s="37"/>
      <c r="I813" s="38"/>
      <c r="J813" s="90"/>
      <c r="K813" s="39"/>
      <c r="L813" s="90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</row>
    <row r="814" spans="1:50" s="40" customFormat="1" ht="12.75">
      <c r="A814" s="24"/>
      <c r="B814" s="33"/>
      <c r="C814" s="34"/>
      <c r="D814" s="35"/>
      <c r="E814" s="36"/>
      <c r="F814" s="36"/>
      <c r="G814" s="36"/>
      <c r="H814" s="37"/>
      <c r="I814" s="38"/>
      <c r="J814" s="90"/>
      <c r="K814" s="39"/>
      <c r="L814" s="90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</row>
    <row r="815" spans="1:50" s="40" customFormat="1" ht="12.75">
      <c r="A815" s="24"/>
      <c r="B815" s="33"/>
      <c r="C815" s="34"/>
      <c r="D815" s="35"/>
      <c r="E815" s="36"/>
      <c r="F815" s="36"/>
      <c r="G815" s="36"/>
      <c r="H815" s="37"/>
      <c r="I815" s="38"/>
      <c r="J815" s="90"/>
      <c r="K815" s="39"/>
      <c r="L815" s="90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</row>
    <row r="816" spans="1:50" s="40" customFormat="1" ht="12.75">
      <c r="A816" s="24"/>
      <c r="B816" s="33"/>
      <c r="C816" s="34"/>
      <c r="D816" s="35"/>
      <c r="E816" s="36"/>
      <c r="F816" s="36"/>
      <c r="G816" s="36"/>
      <c r="H816" s="37"/>
      <c r="I816" s="38"/>
      <c r="J816" s="90"/>
      <c r="K816" s="39"/>
      <c r="L816" s="90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</row>
    <row r="817" spans="1:50" s="40" customFormat="1" ht="12.75">
      <c r="A817" s="24"/>
      <c r="B817" s="33"/>
      <c r="C817" s="34"/>
      <c r="D817" s="35"/>
      <c r="E817" s="36"/>
      <c r="F817" s="36"/>
      <c r="G817" s="36"/>
      <c r="H817" s="37"/>
      <c r="I817" s="38"/>
      <c r="J817" s="90"/>
      <c r="K817" s="39"/>
      <c r="L817" s="90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</row>
    <row r="818" spans="1:50" s="40" customFormat="1" ht="12.75">
      <c r="A818" s="24"/>
      <c r="B818" s="33"/>
      <c r="C818" s="34"/>
      <c r="D818" s="35"/>
      <c r="E818" s="36"/>
      <c r="F818" s="36"/>
      <c r="G818" s="36"/>
      <c r="H818" s="37"/>
      <c r="I818" s="38"/>
      <c r="J818" s="90"/>
      <c r="K818" s="39"/>
      <c r="L818" s="90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</row>
    <row r="819" spans="1:50" s="40" customFormat="1" ht="12.75">
      <c r="A819" s="24"/>
      <c r="B819" s="33"/>
      <c r="C819" s="34"/>
      <c r="D819" s="35"/>
      <c r="E819" s="36"/>
      <c r="F819" s="36"/>
      <c r="G819" s="36"/>
      <c r="H819" s="37"/>
      <c r="I819" s="38"/>
      <c r="J819" s="90"/>
      <c r="K819" s="39"/>
      <c r="L819" s="90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</row>
    <row r="820" spans="1:50" s="40" customFormat="1" ht="12.75">
      <c r="A820" s="24"/>
      <c r="B820" s="33"/>
      <c r="C820" s="34"/>
      <c r="D820" s="35"/>
      <c r="E820" s="36"/>
      <c r="F820" s="36"/>
      <c r="G820" s="36"/>
      <c r="H820" s="37"/>
      <c r="I820" s="38"/>
      <c r="J820" s="90"/>
      <c r="K820" s="39"/>
      <c r="L820" s="90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</row>
    <row r="821" spans="1:50" s="40" customFormat="1" ht="12.75">
      <c r="A821" s="24"/>
      <c r="B821" s="33"/>
      <c r="C821" s="34"/>
      <c r="D821" s="35"/>
      <c r="E821" s="36"/>
      <c r="F821" s="36"/>
      <c r="G821" s="36"/>
      <c r="H821" s="37"/>
      <c r="I821" s="38"/>
      <c r="J821" s="90"/>
      <c r="K821" s="39"/>
      <c r="L821" s="90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</row>
    <row r="822" spans="1:50" s="40" customFormat="1" ht="12.75">
      <c r="A822" s="24"/>
      <c r="B822" s="33"/>
      <c r="C822" s="34"/>
      <c r="D822" s="35"/>
      <c r="E822" s="36"/>
      <c r="F822" s="36"/>
      <c r="G822" s="36"/>
      <c r="H822" s="37"/>
      <c r="I822" s="38"/>
      <c r="J822" s="90"/>
      <c r="K822" s="39"/>
      <c r="L822" s="90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</row>
    <row r="823" spans="1:50" s="40" customFormat="1" ht="12.75">
      <c r="A823" s="24"/>
      <c r="B823" s="33"/>
      <c r="C823" s="34"/>
      <c r="D823" s="35"/>
      <c r="E823" s="36"/>
      <c r="F823" s="36"/>
      <c r="G823" s="36"/>
      <c r="H823" s="37"/>
      <c r="I823" s="38"/>
      <c r="J823" s="90"/>
      <c r="K823" s="39"/>
      <c r="L823" s="90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</row>
    <row r="824" spans="1:50" s="40" customFormat="1" ht="12.75">
      <c r="A824" s="24"/>
      <c r="B824" s="33"/>
      <c r="C824" s="34"/>
      <c r="D824" s="35"/>
      <c r="E824" s="36"/>
      <c r="F824" s="36"/>
      <c r="G824" s="36"/>
      <c r="H824" s="37"/>
      <c r="I824" s="38"/>
      <c r="J824" s="90"/>
      <c r="K824" s="39"/>
      <c r="L824" s="90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</row>
    <row r="825" spans="1:50" s="40" customFormat="1" ht="12.75">
      <c r="A825" s="24"/>
      <c r="B825" s="33"/>
      <c r="C825" s="34"/>
      <c r="D825" s="35"/>
      <c r="E825" s="36"/>
      <c r="F825" s="36"/>
      <c r="G825" s="36"/>
      <c r="H825" s="37"/>
      <c r="I825" s="38"/>
      <c r="J825" s="90"/>
      <c r="K825" s="39"/>
      <c r="L825" s="90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</row>
    <row r="826" spans="1:50" s="40" customFormat="1" ht="12.75">
      <c r="A826" s="24"/>
      <c r="B826" s="33"/>
      <c r="C826" s="34"/>
      <c r="D826" s="35"/>
      <c r="E826" s="36"/>
      <c r="F826" s="36"/>
      <c r="G826" s="36"/>
      <c r="H826" s="37"/>
      <c r="I826" s="38"/>
      <c r="J826" s="90"/>
      <c r="K826" s="39"/>
      <c r="L826" s="90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</row>
    <row r="827" spans="1:50" s="40" customFormat="1" ht="12.75">
      <c r="A827" s="24"/>
      <c r="B827" s="33"/>
      <c r="C827" s="34"/>
      <c r="D827" s="35"/>
      <c r="E827" s="36"/>
      <c r="F827" s="36"/>
      <c r="G827" s="36"/>
      <c r="H827" s="37"/>
      <c r="I827" s="38"/>
      <c r="J827" s="90"/>
      <c r="K827" s="39"/>
      <c r="L827" s="90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</row>
    <row r="828" spans="1:50" s="40" customFormat="1" ht="12.75">
      <c r="A828" s="24"/>
      <c r="B828" s="33"/>
      <c r="C828" s="34"/>
      <c r="D828" s="35"/>
      <c r="E828" s="36"/>
      <c r="F828" s="36"/>
      <c r="G828" s="36"/>
      <c r="H828" s="37"/>
      <c r="I828" s="38"/>
      <c r="J828" s="90"/>
      <c r="K828" s="39"/>
      <c r="L828" s="90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</row>
    <row r="829" spans="1:50" s="40" customFormat="1" ht="12.75">
      <c r="A829" s="24"/>
      <c r="B829" s="33"/>
      <c r="C829" s="34"/>
      <c r="D829" s="35"/>
      <c r="E829" s="36"/>
      <c r="F829" s="36"/>
      <c r="G829" s="36"/>
      <c r="H829" s="37"/>
      <c r="I829" s="38"/>
      <c r="J829" s="90"/>
      <c r="K829" s="39"/>
      <c r="L829" s="90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</row>
    <row r="830" spans="1:50" s="40" customFormat="1" ht="12.75">
      <c r="A830" s="24"/>
      <c r="B830" s="33"/>
      <c r="C830" s="34"/>
      <c r="D830" s="35"/>
      <c r="E830" s="36"/>
      <c r="F830" s="36"/>
      <c r="G830" s="36"/>
      <c r="H830" s="37"/>
      <c r="I830" s="38"/>
      <c r="J830" s="90"/>
      <c r="K830" s="39"/>
      <c r="L830" s="90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</row>
    <row r="831" spans="1:50" s="40" customFormat="1" ht="12.75">
      <c r="A831" s="24"/>
      <c r="B831" s="33"/>
      <c r="C831" s="34"/>
      <c r="D831" s="35"/>
      <c r="E831" s="36"/>
      <c r="F831" s="36"/>
      <c r="G831" s="36"/>
      <c r="H831" s="37"/>
      <c r="I831" s="38"/>
      <c r="J831" s="90"/>
      <c r="K831" s="39"/>
      <c r="L831" s="90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</row>
    <row r="832" spans="1:50" s="40" customFormat="1" ht="12.75">
      <c r="A832" s="24"/>
      <c r="B832" s="33"/>
      <c r="C832" s="34"/>
      <c r="D832" s="35"/>
      <c r="E832" s="36"/>
      <c r="F832" s="36"/>
      <c r="G832" s="36"/>
      <c r="H832" s="37"/>
      <c r="I832" s="38"/>
      <c r="J832" s="90"/>
      <c r="K832" s="39"/>
      <c r="L832" s="90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</row>
    <row r="833" spans="1:50" s="40" customFormat="1" ht="12.75">
      <c r="A833" s="24"/>
      <c r="B833" s="33"/>
      <c r="C833" s="34"/>
      <c r="D833" s="35"/>
      <c r="E833" s="36"/>
      <c r="F833" s="36"/>
      <c r="G833" s="36"/>
      <c r="H833" s="37"/>
      <c r="I833" s="38"/>
      <c r="J833" s="90"/>
      <c r="K833" s="39"/>
      <c r="L833" s="90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</row>
    <row r="834" spans="1:50" s="40" customFormat="1" ht="12.75">
      <c r="A834" s="24"/>
      <c r="B834" s="33"/>
      <c r="C834" s="34"/>
      <c r="D834" s="35"/>
      <c r="E834" s="36"/>
      <c r="F834" s="36"/>
      <c r="G834" s="36"/>
      <c r="H834" s="37"/>
      <c r="I834" s="38"/>
      <c r="J834" s="90"/>
      <c r="K834" s="39"/>
      <c r="L834" s="90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</row>
    <row r="835" spans="1:50" s="40" customFormat="1" ht="12.75">
      <c r="A835" s="24"/>
      <c r="B835" s="33"/>
      <c r="C835" s="34"/>
      <c r="D835" s="35"/>
      <c r="E835" s="36"/>
      <c r="F835" s="36"/>
      <c r="G835" s="36"/>
      <c r="H835" s="37"/>
      <c r="I835" s="38"/>
      <c r="J835" s="90"/>
      <c r="K835" s="39"/>
      <c r="L835" s="90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</row>
    <row r="836" spans="1:50" s="40" customFormat="1" ht="12.75">
      <c r="A836" s="24"/>
      <c r="B836" s="33"/>
      <c r="C836" s="34"/>
      <c r="D836" s="35"/>
      <c r="E836" s="36"/>
      <c r="F836" s="36"/>
      <c r="G836" s="36"/>
      <c r="H836" s="37"/>
      <c r="I836" s="38"/>
      <c r="J836" s="90"/>
      <c r="K836" s="39"/>
      <c r="L836" s="90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</row>
    <row r="837" spans="1:50" s="40" customFormat="1" ht="12.75">
      <c r="A837" s="24"/>
      <c r="B837" s="33"/>
      <c r="C837" s="34"/>
      <c r="D837" s="35"/>
      <c r="E837" s="36"/>
      <c r="F837" s="36"/>
      <c r="G837" s="36"/>
      <c r="H837" s="37"/>
      <c r="I837" s="38"/>
      <c r="J837" s="90"/>
      <c r="K837" s="39"/>
      <c r="L837" s="90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</row>
    <row r="838" spans="1:50" s="40" customFormat="1" ht="12.75">
      <c r="A838" s="24"/>
      <c r="B838" s="33"/>
      <c r="C838" s="34"/>
      <c r="D838" s="35"/>
      <c r="E838" s="36"/>
      <c r="F838" s="36"/>
      <c r="G838" s="36"/>
      <c r="H838" s="37"/>
      <c r="I838" s="38"/>
      <c r="J838" s="90"/>
      <c r="K838" s="39"/>
      <c r="L838" s="90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</row>
    <row r="839" spans="1:50" s="40" customFormat="1" ht="12.75">
      <c r="A839" s="24"/>
      <c r="B839" s="33"/>
      <c r="C839" s="34"/>
      <c r="D839" s="35"/>
      <c r="E839" s="36"/>
      <c r="F839" s="36"/>
      <c r="G839" s="36"/>
      <c r="H839" s="37"/>
      <c r="I839" s="38"/>
      <c r="J839" s="90"/>
      <c r="K839" s="39"/>
      <c r="L839" s="90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</row>
    <row r="840" spans="1:50" s="40" customFormat="1" ht="12.75">
      <c r="A840" s="24"/>
      <c r="B840" s="33"/>
      <c r="C840" s="34"/>
      <c r="D840" s="35"/>
      <c r="E840" s="36"/>
      <c r="F840" s="36"/>
      <c r="G840" s="36"/>
      <c r="H840" s="37"/>
      <c r="I840" s="38"/>
      <c r="J840" s="90"/>
      <c r="K840" s="39"/>
      <c r="L840" s="90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</row>
    <row r="841" spans="1:50" s="40" customFormat="1" ht="12.75">
      <c r="A841" s="24"/>
      <c r="B841" s="33"/>
      <c r="C841" s="34"/>
      <c r="D841" s="35"/>
      <c r="E841" s="36"/>
      <c r="F841" s="36"/>
      <c r="G841" s="36"/>
      <c r="H841" s="37"/>
      <c r="I841" s="38"/>
      <c r="J841" s="90"/>
      <c r="K841" s="39"/>
      <c r="L841" s="90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</row>
    <row r="842" spans="1:50" s="40" customFormat="1" ht="12.75">
      <c r="A842" s="24"/>
      <c r="B842" s="33"/>
      <c r="C842" s="34"/>
      <c r="D842" s="35"/>
      <c r="E842" s="36"/>
      <c r="F842" s="36"/>
      <c r="G842" s="36"/>
      <c r="H842" s="37"/>
      <c r="I842" s="38"/>
      <c r="J842" s="90"/>
      <c r="K842" s="39"/>
      <c r="L842" s="90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</row>
    <row r="843" spans="1:50" s="40" customFormat="1" ht="12.75">
      <c r="A843" s="24"/>
      <c r="B843" s="33"/>
      <c r="C843" s="34"/>
      <c r="D843" s="35"/>
      <c r="E843" s="36"/>
      <c r="F843" s="36"/>
      <c r="G843" s="36"/>
      <c r="H843" s="37"/>
      <c r="I843" s="38"/>
      <c r="J843" s="90"/>
      <c r="K843" s="39"/>
      <c r="L843" s="90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</row>
    <row r="844" spans="1:50" s="40" customFormat="1" ht="12.75">
      <c r="A844" s="24"/>
      <c r="B844" s="33"/>
      <c r="C844" s="34"/>
      <c r="D844" s="35"/>
      <c r="E844" s="36"/>
      <c r="F844" s="36"/>
      <c r="G844" s="36"/>
      <c r="H844" s="37"/>
      <c r="I844" s="38"/>
      <c r="J844" s="90"/>
      <c r="K844" s="39"/>
      <c r="L844" s="90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</row>
    <row r="845" spans="1:50" s="40" customFormat="1" ht="12.75">
      <c r="A845" s="24"/>
      <c r="B845" s="33"/>
      <c r="C845" s="34"/>
      <c r="D845" s="35"/>
      <c r="E845" s="36"/>
      <c r="F845" s="36"/>
      <c r="G845" s="36"/>
      <c r="H845" s="37"/>
      <c r="I845" s="38"/>
      <c r="J845" s="90"/>
      <c r="K845" s="39"/>
      <c r="L845" s="90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</row>
    <row r="846" spans="1:50" s="40" customFormat="1" ht="12.75">
      <c r="A846" s="24"/>
      <c r="B846" s="33"/>
      <c r="C846" s="34"/>
      <c r="D846" s="35"/>
      <c r="E846" s="36"/>
      <c r="F846" s="36"/>
      <c r="G846" s="36"/>
      <c r="H846" s="37"/>
      <c r="I846" s="38"/>
      <c r="J846" s="90"/>
      <c r="K846" s="39"/>
      <c r="L846" s="90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</row>
    <row r="847" spans="1:50" s="40" customFormat="1" ht="12.75">
      <c r="A847" s="24"/>
      <c r="B847" s="33"/>
      <c r="C847" s="34"/>
      <c r="D847" s="35"/>
      <c r="E847" s="36"/>
      <c r="F847" s="36"/>
      <c r="G847" s="36"/>
      <c r="H847" s="37"/>
      <c r="I847" s="38"/>
      <c r="J847" s="90"/>
      <c r="K847" s="39"/>
      <c r="L847" s="90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</row>
    <row r="848" spans="1:50" s="40" customFormat="1" ht="12.75">
      <c r="A848" s="24"/>
      <c r="B848" s="33"/>
      <c r="C848" s="34"/>
      <c r="D848" s="35"/>
      <c r="E848" s="36"/>
      <c r="F848" s="36"/>
      <c r="G848" s="36"/>
      <c r="H848" s="37"/>
      <c r="I848" s="38"/>
      <c r="J848" s="90"/>
      <c r="K848" s="39"/>
      <c r="L848" s="90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</row>
    <row r="849" spans="1:50" s="40" customFormat="1" ht="12.75">
      <c r="A849" s="24"/>
      <c r="B849" s="33"/>
      <c r="C849" s="34"/>
      <c r="D849" s="35"/>
      <c r="E849" s="36"/>
      <c r="F849" s="36"/>
      <c r="G849" s="36"/>
      <c r="H849" s="37"/>
      <c r="I849" s="38"/>
      <c r="J849" s="90"/>
      <c r="K849" s="39"/>
      <c r="L849" s="90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</row>
    <row r="850" spans="1:50" s="40" customFormat="1" ht="12.75">
      <c r="A850" s="24"/>
      <c r="B850" s="33"/>
      <c r="C850" s="34"/>
      <c r="D850" s="35"/>
      <c r="E850" s="36"/>
      <c r="F850" s="36"/>
      <c r="G850" s="36"/>
      <c r="H850" s="37"/>
      <c r="I850" s="38"/>
      <c r="J850" s="90"/>
      <c r="K850" s="39"/>
      <c r="L850" s="90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</row>
    <row r="851" spans="1:50" s="40" customFormat="1" ht="12.75">
      <c r="A851" s="24"/>
      <c r="B851" s="33"/>
      <c r="C851" s="34"/>
      <c r="D851" s="35"/>
      <c r="E851" s="36"/>
      <c r="F851" s="36"/>
      <c r="G851" s="36"/>
      <c r="H851" s="37"/>
      <c r="I851" s="38"/>
      <c r="J851" s="90"/>
      <c r="K851" s="39"/>
      <c r="L851" s="90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</row>
    <row r="852" spans="1:50" s="40" customFormat="1" ht="12.75">
      <c r="A852" s="24"/>
      <c r="B852" s="33"/>
      <c r="C852" s="34"/>
      <c r="D852" s="35"/>
      <c r="E852" s="36"/>
      <c r="F852" s="36"/>
      <c r="G852" s="36"/>
      <c r="H852" s="37"/>
      <c r="I852" s="38"/>
      <c r="J852" s="90"/>
      <c r="K852" s="39"/>
      <c r="L852" s="90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</row>
    <row r="853" spans="1:50" s="40" customFormat="1" ht="12.75">
      <c r="A853" s="24"/>
      <c r="B853" s="33"/>
      <c r="C853" s="34"/>
      <c r="D853" s="35"/>
      <c r="E853" s="36"/>
      <c r="F853" s="36"/>
      <c r="G853" s="36"/>
      <c r="H853" s="37"/>
      <c r="I853" s="38"/>
      <c r="J853" s="90"/>
      <c r="K853" s="39"/>
      <c r="L853" s="90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</row>
    <row r="854" spans="1:50" s="40" customFormat="1" ht="12.75">
      <c r="A854" s="24"/>
      <c r="B854" s="33"/>
      <c r="C854" s="34"/>
      <c r="D854" s="35"/>
      <c r="E854" s="36"/>
      <c r="F854" s="36"/>
      <c r="G854" s="36"/>
      <c r="H854" s="37"/>
      <c r="I854" s="38"/>
      <c r="J854" s="90"/>
      <c r="K854" s="39"/>
      <c r="L854" s="90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</row>
    <row r="855" spans="1:50" s="40" customFormat="1" ht="12.75">
      <c r="A855" s="24"/>
      <c r="B855" s="33"/>
      <c r="C855" s="34"/>
      <c r="D855" s="35"/>
      <c r="E855" s="36"/>
      <c r="F855" s="36"/>
      <c r="G855" s="36"/>
      <c r="H855" s="37"/>
      <c r="I855" s="38"/>
      <c r="J855" s="90"/>
      <c r="K855" s="39"/>
      <c r="L855" s="90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</row>
    <row r="856" spans="1:50" s="40" customFormat="1" ht="12.75">
      <c r="A856" s="24"/>
      <c r="B856" s="33"/>
      <c r="C856" s="34"/>
      <c r="D856" s="35"/>
      <c r="E856" s="36"/>
      <c r="F856" s="36"/>
      <c r="G856" s="36"/>
      <c r="H856" s="37"/>
      <c r="I856" s="38"/>
      <c r="J856" s="90"/>
      <c r="K856" s="39"/>
      <c r="L856" s="90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</row>
    <row r="857" spans="1:50" s="40" customFormat="1" ht="12.75">
      <c r="A857" s="24"/>
      <c r="B857" s="33"/>
      <c r="C857" s="34"/>
      <c r="D857" s="35"/>
      <c r="E857" s="36"/>
      <c r="F857" s="36"/>
      <c r="G857" s="36"/>
      <c r="H857" s="37"/>
      <c r="I857" s="38"/>
      <c r="J857" s="90"/>
      <c r="K857" s="39"/>
      <c r="L857" s="90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</row>
    <row r="858" spans="1:50" s="40" customFormat="1" ht="12.75">
      <c r="A858" s="24"/>
      <c r="B858" s="33"/>
      <c r="C858" s="34"/>
      <c r="D858" s="35"/>
      <c r="E858" s="36"/>
      <c r="F858" s="36"/>
      <c r="G858" s="36"/>
      <c r="H858" s="37"/>
      <c r="I858" s="38"/>
      <c r="J858" s="90"/>
      <c r="K858" s="39"/>
      <c r="L858" s="90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</row>
    <row r="859" spans="1:50" s="40" customFormat="1" ht="12.75">
      <c r="A859" s="24"/>
      <c r="B859" s="33"/>
      <c r="C859" s="34"/>
      <c r="D859" s="35"/>
      <c r="E859" s="36"/>
      <c r="F859" s="36"/>
      <c r="G859" s="36"/>
      <c r="H859" s="37"/>
      <c r="I859" s="38"/>
      <c r="J859" s="90"/>
      <c r="K859" s="39"/>
      <c r="L859" s="90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</row>
    <row r="860" spans="1:50" s="40" customFormat="1" ht="12.75">
      <c r="A860" s="24"/>
      <c r="B860" s="33"/>
      <c r="C860" s="34"/>
      <c r="D860" s="35"/>
      <c r="E860" s="36"/>
      <c r="F860" s="36"/>
      <c r="G860" s="36"/>
      <c r="H860" s="37"/>
      <c r="I860" s="38"/>
      <c r="J860" s="90"/>
      <c r="K860" s="39"/>
      <c r="L860" s="90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</row>
    <row r="861" spans="1:50" s="40" customFormat="1" ht="12.75">
      <c r="A861" s="24"/>
      <c r="B861" s="33"/>
      <c r="C861" s="34"/>
      <c r="D861" s="35"/>
      <c r="E861" s="36"/>
      <c r="F861" s="36"/>
      <c r="G861" s="36"/>
      <c r="H861" s="37"/>
      <c r="I861" s="38"/>
      <c r="J861" s="90"/>
      <c r="K861" s="39"/>
      <c r="L861" s="90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</row>
    <row r="862" spans="1:50" s="40" customFormat="1" ht="12.75">
      <c r="A862" s="24"/>
      <c r="B862" s="33"/>
      <c r="C862" s="34"/>
      <c r="D862" s="35"/>
      <c r="E862" s="36"/>
      <c r="F862" s="36"/>
      <c r="G862" s="36"/>
      <c r="H862" s="37"/>
      <c r="I862" s="38"/>
      <c r="J862" s="90"/>
      <c r="K862" s="39"/>
      <c r="L862" s="90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</row>
    <row r="863" spans="1:50" s="40" customFormat="1" ht="12.75">
      <c r="A863" s="24"/>
      <c r="B863" s="33"/>
      <c r="C863" s="34"/>
      <c r="D863" s="35"/>
      <c r="E863" s="36"/>
      <c r="F863" s="36"/>
      <c r="G863" s="36"/>
      <c r="H863" s="37"/>
      <c r="I863" s="38"/>
      <c r="J863" s="90"/>
      <c r="K863" s="39"/>
      <c r="L863" s="90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</row>
    <row r="864" spans="1:50" s="40" customFormat="1" ht="12.75">
      <c r="A864" s="24"/>
      <c r="B864" s="33"/>
      <c r="C864" s="34"/>
      <c r="D864" s="35"/>
      <c r="E864" s="36"/>
      <c r="F864" s="36"/>
      <c r="G864" s="36"/>
      <c r="H864" s="37"/>
      <c r="I864" s="38"/>
      <c r="J864" s="90"/>
      <c r="K864" s="39"/>
      <c r="L864" s="90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</row>
    <row r="865" spans="1:50" s="40" customFormat="1" ht="12.75">
      <c r="A865" s="24"/>
      <c r="B865" s="33"/>
      <c r="C865" s="34"/>
      <c r="D865" s="35"/>
      <c r="E865" s="36"/>
      <c r="F865" s="36"/>
      <c r="G865" s="36"/>
      <c r="H865" s="37"/>
      <c r="I865" s="38"/>
      <c r="J865" s="90"/>
      <c r="K865" s="39"/>
      <c r="L865" s="90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</row>
    <row r="866" spans="1:50" s="40" customFormat="1" ht="12.75">
      <c r="A866" s="24"/>
      <c r="B866" s="33"/>
      <c r="C866" s="34"/>
      <c r="D866" s="35"/>
      <c r="E866" s="36"/>
      <c r="F866" s="36"/>
      <c r="G866" s="36"/>
      <c r="H866" s="37"/>
      <c r="I866" s="38"/>
      <c r="J866" s="90"/>
      <c r="K866" s="39"/>
      <c r="L866" s="90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</row>
    <row r="867" spans="1:50" s="40" customFormat="1" ht="12.75">
      <c r="A867" s="24"/>
      <c r="B867" s="33"/>
      <c r="C867" s="34"/>
      <c r="D867" s="35"/>
      <c r="E867" s="36"/>
      <c r="F867" s="36"/>
      <c r="G867" s="36"/>
      <c r="H867" s="37"/>
      <c r="I867" s="38"/>
      <c r="J867" s="90"/>
      <c r="K867" s="39"/>
      <c r="L867" s="90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</row>
    <row r="868" spans="1:50" s="40" customFormat="1" ht="12.75">
      <c r="A868" s="24"/>
      <c r="B868" s="33"/>
      <c r="C868" s="34"/>
      <c r="D868" s="35"/>
      <c r="E868" s="36"/>
      <c r="F868" s="36"/>
      <c r="G868" s="36"/>
      <c r="H868" s="37"/>
      <c r="I868" s="38"/>
      <c r="J868" s="90"/>
      <c r="K868" s="39"/>
      <c r="L868" s="90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</row>
    <row r="869" spans="1:50" s="40" customFormat="1" ht="12.75">
      <c r="A869" s="24"/>
      <c r="B869" s="33"/>
      <c r="C869" s="34"/>
      <c r="D869" s="35"/>
      <c r="E869" s="36"/>
      <c r="F869" s="36"/>
      <c r="G869" s="36"/>
      <c r="H869" s="37"/>
      <c r="I869" s="38"/>
      <c r="J869" s="90"/>
      <c r="K869" s="39"/>
      <c r="L869" s="90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</row>
    <row r="870" spans="1:50" s="40" customFormat="1" ht="12.75">
      <c r="A870" s="24"/>
      <c r="B870" s="33"/>
      <c r="C870" s="34"/>
      <c r="D870" s="35"/>
      <c r="E870" s="36"/>
      <c r="F870" s="36"/>
      <c r="G870" s="36"/>
      <c r="H870" s="37"/>
      <c r="I870" s="38"/>
      <c r="J870" s="90"/>
      <c r="K870" s="39"/>
      <c r="L870" s="90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</row>
    <row r="871" spans="1:50" s="40" customFormat="1" ht="12.75">
      <c r="A871" s="24"/>
      <c r="B871" s="33"/>
      <c r="C871" s="34"/>
      <c r="D871" s="35"/>
      <c r="E871" s="36"/>
      <c r="F871" s="36"/>
      <c r="G871" s="36"/>
      <c r="H871" s="37"/>
      <c r="I871" s="38"/>
      <c r="J871" s="90"/>
      <c r="K871" s="39"/>
      <c r="L871" s="90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</row>
    <row r="872" spans="1:50" s="40" customFormat="1" ht="12.75">
      <c r="A872" s="24"/>
      <c r="B872" s="33"/>
      <c r="C872" s="34"/>
      <c r="D872" s="35"/>
      <c r="E872" s="36"/>
      <c r="F872" s="36"/>
      <c r="G872" s="36"/>
      <c r="H872" s="37"/>
      <c r="I872" s="38"/>
      <c r="J872" s="90"/>
      <c r="K872" s="39"/>
      <c r="L872" s="90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</row>
    <row r="873" spans="1:50" s="40" customFormat="1" ht="12.75">
      <c r="A873" s="24"/>
      <c r="B873" s="33"/>
      <c r="C873" s="34"/>
      <c r="D873" s="35"/>
      <c r="E873" s="36"/>
      <c r="F873" s="36"/>
      <c r="G873" s="36"/>
      <c r="H873" s="37"/>
      <c r="I873" s="38"/>
      <c r="J873" s="90"/>
      <c r="K873" s="39"/>
      <c r="L873" s="90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</row>
    <row r="874" spans="1:50" s="40" customFormat="1" ht="12.75">
      <c r="A874" s="24"/>
      <c r="B874" s="33"/>
      <c r="C874" s="34"/>
      <c r="D874" s="35"/>
      <c r="E874" s="36"/>
      <c r="F874" s="36"/>
      <c r="G874" s="36"/>
      <c r="H874" s="37"/>
      <c r="I874" s="38"/>
      <c r="J874" s="90"/>
      <c r="K874" s="39"/>
      <c r="L874" s="90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</row>
    <row r="875" spans="1:50" s="40" customFormat="1" ht="12.75">
      <c r="A875" s="24"/>
      <c r="B875" s="33"/>
      <c r="C875" s="34"/>
      <c r="D875" s="35"/>
      <c r="E875" s="36"/>
      <c r="F875" s="36"/>
      <c r="G875" s="36"/>
      <c r="H875" s="37"/>
      <c r="I875" s="38"/>
      <c r="J875" s="90"/>
      <c r="K875" s="39"/>
      <c r="L875" s="90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</row>
    <row r="876" spans="1:50" s="40" customFormat="1" ht="12.75">
      <c r="A876" s="24"/>
      <c r="B876" s="33"/>
      <c r="C876" s="34"/>
      <c r="D876" s="35"/>
      <c r="E876" s="36"/>
      <c r="F876" s="36"/>
      <c r="G876" s="36"/>
      <c r="H876" s="37"/>
      <c r="I876" s="38"/>
      <c r="J876" s="90"/>
      <c r="K876" s="39"/>
      <c r="L876" s="90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</row>
    <row r="877" spans="1:50" s="40" customFormat="1" ht="12.75">
      <c r="A877" s="24"/>
      <c r="B877" s="33"/>
      <c r="C877" s="34"/>
      <c r="D877" s="35"/>
      <c r="E877" s="36"/>
      <c r="F877" s="36"/>
      <c r="G877" s="36"/>
      <c r="H877" s="37"/>
      <c r="I877" s="38"/>
      <c r="J877" s="90"/>
      <c r="K877" s="39"/>
      <c r="L877" s="90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</row>
    <row r="878" spans="1:50" s="40" customFormat="1" ht="12.75">
      <c r="A878" s="24"/>
      <c r="B878" s="33"/>
      <c r="C878" s="34"/>
      <c r="D878" s="35"/>
      <c r="E878" s="36"/>
      <c r="F878" s="36"/>
      <c r="G878" s="36"/>
      <c r="H878" s="37"/>
      <c r="I878" s="38"/>
      <c r="J878" s="90"/>
      <c r="K878" s="39"/>
      <c r="L878" s="90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</row>
    <row r="879" spans="1:50" s="40" customFormat="1" ht="12.75">
      <c r="A879" s="24"/>
      <c r="B879" s="33"/>
      <c r="C879" s="34"/>
      <c r="D879" s="35"/>
      <c r="E879" s="36"/>
      <c r="F879" s="36"/>
      <c r="G879" s="36"/>
      <c r="H879" s="37"/>
      <c r="I879" s="38"/>
      <c r="J879" s="90"/>
      <c r="K879" s="39"/>
      <c r="L879" s="90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</row>
    <row r="880" spans="1:50" s="40" customFormat="1" ht="12.75">
      <c r="A880" s="24"/>
      <c r="B880" s="33"/>
      <c r="C880" s="34"/>
      <c r="D880" s="35"/>
      <c r="E880" s="36"/>
      <c r="F880" s="36"/>
      <c r="G880" s="36"/>
      <c r="H880" s="37"/>
      <c r="I880" s="38"/>
      <c r="J880" s="90"/>
      <c r="K880" s="39"/>
      <c r="L880" s="90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</row>
    <row r="881" spans="1:50" s="40" customFormat="1" ht="12.75">
      <c r="A881" s="24"/>
      <c r="B881" s="33"/>
      <c r="C881" s="34"/>
      <c r="D881" s="35"/>
      <c r="E881" s="36"/>
      <c r="F881" s="36"/>
      <c r="G881" s="36"/>
      <c r="H881" s="37"/>
      <c r="I881" s="38"/>
      <c r="J881" s="90"/>
      <c r="K881" s="39"/>
      <c r="L881" s="90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</row>
    <row r="882" spans="1:50" s="40" customFormat="1" ht="12.75">
      <c r="A882" s="24"/>
      <c r="B882" s="33"/>
      <c r="C882" s="34"/>
      <c r="D882" s="35"/>
      <c r="E882" s="36"/>
      <c r="F882" s="36"/>
      <c r="G882" s="36"/>
      <c r="H882" s="37"/>
      <c r="I882" s="38"/>
      <c r="J882" s="90"/>
      <c r="K882" s="39"/>
      <c r="L882" s="90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</row>
    <row r="883" spans="1:50" s="40" customFormat="1" ht="12.75">
      <c r="A883" s="24"/>
      <c r="B883" s="33"/>
      <c r="C883" s="34"/>
      <c r="D883" s="35"/>
      <c r="E883" s="36"/>
      <c r="F883" s="36"/>
      <c r="G883" s="36"/>
      <c r="H883" s="37"/>
      <c r="I883" s="38"/>
      <c r="J883" s="90"/>
      <c r="K883" s="39"/>
      <c r="L883" s="90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</row>
    <row r="884" spans="1:50" s="40" customFormat="1" ht="12.75">
      <c r="A884" s="24"/>
      <c r="B884" s="33"/>
      <c r="C884" s="34"/>
      <c r="D884" s="35"/>
      <c r="E884" s="36"/>
      <c r="F884" s="36"/>
      <c r="G884" s="36"/>
      <c r="H884" s="37"/>
      <c r="I884" s="38"/>
      <c r="J884" s="90"/>
      <c r="K884" s="39"/>
      <c r="L884" s="90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</row>
    <row r="885" spans="1:50" s="40" customFormat="1" ht="12.75">
      <c r="A885" s="24"/>
      <c r="B885" s="33"/>
      <c r="C885" s="34"/>
      <c r="D885" s="35"/>
      <c r="E885" s="36"/>
      <c r="F885" s="36"/>
      <c r="G885" s="36"/>
      <c r="H885" s="37"/>
      <c r="I885" s="38"/>
      <c r="J885" s="90"/>
      <c r="K885" s="39"/>
      <c r="L885" s="90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</row>
    <row r="886" spans="1:50" s="40" customFormat="1" ht="12.75">
      <c r="A886" s="24"/>
      <c r="B886" s="33"/>
      <c r="C886" s="34"/>
      <c r="D886" s="35"/>
      <c r="E886" s="36"/>
      <c r="F886" s="36"/>
      <c r="G886" s="36"/>
      <c r="H886" s="37"/>
      <c r="I886" s="38"/>
      <c r="J886" s="90"/>
      <c r="K886" s="39"/>
      <c r="L886" s="90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</row>
    <row r="887" spans="1:50" s="40" customFormat="1" ht="12.75">
      <c r="A887" s="24"/>
      <c r="B887" s="33"/>
      <c r="C887" s="34"/>
      <c r="D887" s="35"/>
      <c r="E887" s="36"/>
      <c r="F887" s="36"/>
      <c r="G887" s="36"/>
      <c r="H887" s="37"/>
      <c r="I887" s="38"/>
      <c r="J887" s="90"/>
      <c r="K887" s="39"/>
      <c r="L887" s="90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</row>
    <row r="888" spans="1:50" s="40" customFormat="1" ht="12.75">
      <c r="A888" s="24"/>
      <c r="B888" s="33"/>
      <c r="C888" s="34"/>
      <c r="D888" s="35"/>
      <c r="E888" s="36"/>
      <c r="F888" s="36"/>
      <c r="G888" s="36"/>
      <c r="H888" s="37"/>
      <c r="I888" s="38"/>
      <c r="J888" s="90"/>
      <c r="K888" s="39"/>
      <c r="L888" s="90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</row>
    <row r="889" spans="1:50" s="40" customFormat="1" ht="12.75">
      <c r="A889" s="24"/>
      <c r="B889" s="33"/>
      <c r="C889" s="34"/>
      <c r="D889" s="35"/>
      <c r="E889" s="36"/>
      <c r="F889" s="36"/>
      <c r="G889" s="36"/>
      <c r="H889" s="37"/>
      <c r="I889" s="38"/>
      <c r="J889" s="90"/>
      <c r="K889" s="39"/>
      <c r="L889" s="90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</row>
    <row r="890" spans="1:50" s="40" customFormat="1" ht="12.75">
      <c r="A890" s="24"/>
      <c r="B890" s="33"/>
      <c r="C890" s="34"/>
      <c r="D890" s="35"/>
      <c r="E890" s="36"/>
      <c r="F890" s="36"/>
      <c r="G890" s="36"/>
      <c r="H890" s="37"/>
      <c r="I890" s="38"/>
      <c r="J890" s="90"/>
      <c r="K890" s="39"/>
      <c r="L890" s="90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</row>
    <row r="891" spans="1:50" s="40" customFormat="1" ht="12.75">
      <c r="A891" s="24"/>
      <c r="B891" s="33"/>
      <c r="C891" s="34"/>
      <c r="D891" s="35"/>
      <c r="E891" s="36"/>
      <c r="F891" s="36"/>
      <c r="G891" s="36"/>
      <c r="H891" s="37"/>
      <c r="I891" s="38"/>
      <c r="J891" s="90"/>
      <c r="K891" s="39"/>
      <c r="L891" s="90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</row>
    <row r="892" spans="1:50" s="40" customFormat="1" ht="12.75">
      <c r="A892" s="24"/>
      <c r="B892" s="33"/>
      <c r="C892" s="34"/>
      <c r="D892" s="35"/>
      <c r="E892" s="36"/>
      <c r="F892" s="36"/>
      <c r="G892" s="36"/>
      <c r="H892" s="37"/>
      <c r="I892" s="38"/>
      <c r="J892" s="90"/>
      <c r="K892" s="39"/>
      <c r="L892" s="90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</row>
    <row r="893" spans="1:50" s="40" customFormat="1" ht="12.75">
      <c r="A893" s="24"/>
      <c r="B893" s="33"/>
      <c r="C893" s="34"/>
      <c r="D893" s="35"/>
      <c r="E893" s="36"/>
      <c r="F893" s="36"/>
      <c r="G893" s="36"/>
      <c r="H893" s="37"/>
      <c r="I893" s="38"/>
      <c r="J893" s="90"/>
      <c r="K893" s="39"/>
      <c r="L893" s="90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</row>
    <row r="894" spans="1:50" s="40" customFormat="1" ht="12.75">
      <c r="A894" s="24"/>
      <c r="B894" s="33"/>
      <c r="C894" s="34"/>
      <c r="D894" s="35"/>
      <c r="E894" s="36"/>
      <c r="F894" s="36"/>
      <c r="G894" s="36"/>
      <c r="H894" s="37"/>
      <c r="I894" s="38"/>
      <c r="J894" s="90"/>
      <c r="K894" s="39"/>
      <c r="L894" s="90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</row>
    <row r="895" spans="1:50" s="40" customFormat="1" ht="12.75">
      <c r="A895" s="24"/>
      <c r="B895" s="33"/>
      <c r="C895" s="34"/>
      <c r="D895" s="35"/>
      <c r="E895" s="36"/>
      <c r="F895" s="36"/>
      <c r="G895" s="36"/>
      <c r="H895" s="37"/>
      <c r="I895" s="38"/>
      <c r="J895" s="90"/>
      <c r="K895" s="39"/>
      <c r="L895" s="90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</row>
    <row r="896" spans="1:50" s="40" customFormat="1" ht="12.75">
      <c r="A896" s="24"/>
      <c r="B896" s="33"/>
      <c r="C896" s="34"/>
      <c r="D896" s="35"/>
      <c r="E896" s="36"/>
      <c r="F896" s="36"/>
      <c r="G896" s="36"/>
      <c r="H896" s="37"/>
      <c r="I896" s="38"/>
      <c r="J896" s="90"/>
      <c r="K896" s="39"/>
      <c r="L896" s="90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</row>
    <row r="897" spans="1:50" s="40" customFormat="1" ht="12.75">
      <c r="A897" s="24"/>
      <c r="B897" s="33"/>
      <c r="C897" s="34"/>
      <c r="D897" s="35"/>
      <c r="E897" s="36"/>
      <c r="F897" s="36"/>
      <c r="G897" s="36"/>
      <c r="H897" s="37"/>
      <c r="I897" s="38"/>
      <c r="J897" s="90"/>
      <c r="K897" s="39"/>
      <c r="L897" s="90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</row>
    <row r="898" spans="1:50" s="40" customFormat="1" ht="12.75">
      <c r="A898" s="24"/>
      <c r="B898" s="33"/>
      <c r="C898" s="34"/>
      <c r="D898" s="35"/>
      <c r="E898" s="36"/>
      <c r="F898" s="36"/>
      <c r="G898" s="36"/>
      <c r="H898" s="37"/>
      <c r="I898" s="38"/>
      <c r="J898" s="90"/>
      <c r="K898" s="39"/>
      <c r="L898" s="90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</row>
    <row r="899" spans="1:50" s="40" customFormat="1" ht="12.75">
      <c r="A899" s="24"/>
      <c r="B899" s="33"/>
      <c r="C899" s="34"/>
      <c r="D899" s="35"/>
      <c r="E899" s="36"/>
      <c r="F899" s="36"/>
      <c r="G899" s="36"/>
      <c r="H899" s="37"/>
      <c r="I899" s="38"/>
      <c r="J899" s="90"/>
      <c r="K899" s="39"/>
      <c r="L899" s="90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</row>
    <row r="900" spans="1:50" s="40" customFormat="1" ht="12.75">
      <c r="A900" s="24"/>
      <c r="B900" s="33"/>
      <c r="C900" s="34"/>
      <c r="D900" s="35"/>
      <c r="E900" s="36"/>
      <c r="F900" s="36"/>
      <c r="G900" s="36"/>
      <c r="H900" s="37"/>
      <c r="I900" s="38"/>
      <c r="J900" s="90"/>
      <c r="K900" s="39"/>
      <c r="L900" s="90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</row>
    <row r="901" spans="1:50" s="40" customFormat="1" ht="12.75">
      <c r="A901" s="24"/>
      <c r="B901" s="33"/>
      <c r="C901" s="34"/>
      <c r="D901" s="35"/>
      <c r="E901" s="36"/>
      <c r="F901" s="36"/>
      <c r="G901" s="36"/>
      <c r="H901" s="37"/>
      <c r="I901" s="38"/>
      <c r="J901" s="90"/>
      <c r="K901" s="39"/>
      <c r="L901" s="90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</row>
    <row r="902" spans="1:50" s="40" customFormat="1" ht="12.75">
      <c r="A902" s="24"/>
      <c r="B902" s="33"/>
      <c r="C902" s="34"/>
      <c r="D902" s="35"/>
      <c r="E902" s="36"/>
      <c r="F902" s="36"/>
      <c r="G902" s="36"/>
      <c r="H902" s="37"/>
      <c r="I902" s="38"/>
      <c r="J902" s="90"/>
      <c r="K902" s="39"/>
      <c r="L902" s="90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</row>
    <row r="903" spans="1:50" s="40" customFormat="1" ht="12.75">
      <c r="A903" s="24"/>
      <c r="B903" s="33"/>
      <c r="C903" s="34"/>
      <c r="D903" s="35"/>
      <c r="E903" s="36"/>
      <c r="F903" s="36"/>
      <c r="G903" s="36"/>
      <c r="H903" s="37"/>
      <c r="I903" s="38"/>
      <c r="J903" s="90"/>
      <c r="K903" s="39"/>
      <c r="L903" s="90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</row>
    <row r="904" spans="1:50" s="40" customFormat="1" ht="12.75">
      <c r="A904" s="24"/>
      <c r="B904" s="33"/>
      <c r="C904" s="34"/>
      <c r="D904" s="35"/>
      <c r="E904" s="36"/>
      <c r="F904" s="36"/>
      <c r="G904" s="36"/>
      <c r="H904" s="37"/>
      <c r="I904" s="38"/>
      <c r="J904" s="90"/>
      <c r="K904" s="39"/>
      <c r="L904" s="90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</row>
    <row r="905" spans="1:50" s="40" customFormat="1" ht="12.75">
      <c r="A905" s="24"/>
      <c r="B905" s="33"/>
      <c r="C905" s="34"/>
      <c r="D905" s="35"/>
      <c r="E905" s="36"/>
      <c r="F905" s="36"/>
      <c r="G905" s="36"/>
      <c r="H905" s="37"/>
      <c r="I905" s="38"/>
      <c r="J905" s="90"/>
      <c r="K905" s="39"/>
      <c r="L905" s="90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</row>
    <row r="906" spans="1:50" s="40" customFormat="1" ht="12.75">
      <c r="A906" s="24"/>
      <c r="B906" s="33"/>
      <c r="C906" s="34"/>
      <c r="D906" s="35"/>
      <c r="E906" s="36"/>
      <c r="F906" s="36"/>
      <c r="G906" s="36"/>
      <c r="H906" s="37"/>
      <c r="I906" s="38"/>
      <c r="J906" s="90"/>
      <c r="K906" s="39"/>
      <c r="L906" s="90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</row>
    <row r="907" spans="1:50" s="40" customFormat="1" ht="12.75">
      <c r="A907" s="24"/>
      <c r="B907" s="33"/>
      <c r="C907" s="34"/>
      <c r="D907" s="35"/>
      <c r="E907" s="36"/>
      <c r="F907" s="36"/>
      <c r="G907" s="36"/>
      <c r="H907" s="37"/>
      <c r="I907" s="38"/>
      <c r="J907" s="90"/>
      <c r="K907" s="39"/>
      <c r="L907" s="90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</row>
    <row r="908" spans="1:50" s="40" customFormat="1" ht="12.75">
      <c r="A908" s="24"/>
      <c r="B908" s="33"/>
      <c r="C908" s="34"/>
      <c r="D908" s="35"/>
      <c r="E908" s="36"/>
      <c r="F908" s="36"/>
      <c r="G908" s="36"/>
      <c r="H908" s="37"/>
      <c r="I908" s="38"/>
      <c r="J908" s="90"/>
      <c r="K908" s="39"/>
      <c r="L908" s="90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</row>
    <row r="909" spans="1:50" s="40" customFormat="1" ht="12.75">
      <c r="A909" s="24"/>
      <c r="B909" s="33"/>
      <c r="C909" s="34"/>
      <c r="D909" s="35"/>
      <c r="E909" s="36"/>
      <c r="F909" s="36"/>
      <c r="G909" s="36"/>
      <c r="H909" s="37"/>
      <c r="I909" s="38"/>
      <c r="J909" s="90"/>
      <c r="K909" s="39"/>
      <c r="L909" s="90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</row>
    <row r="910" spans="1:50" s="40" customFormat="1" ht="12.75">
      <c r="A910" s="24"/>
      <c r="B910" s="33"/>
      <c r="C910" s="34"/>
      <c r="D910" s="35"/>
      <c r="E910" s="36"/>
      <c r="F910" s="36"/>
      <c r="G910" s="36"/>
      <c r="H910" s="37"/>
      <c r="I910" s="38"/>
      <c r="J910" s="90"/>
      <c r="K910" s="39"/>
      <c r="L910" s="90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</row>
    <row r="911" spans="1:50" s="40" customFormat="1" ht="12.75">
      <c r="A911" s="24"/>
      <c r="B911" s="33"/>
      <c r="C911" s="34"/>
      <c r="D911" s="35"/>
      <c r="E911" s="36"/>
      <c r="F911" s="36"/>
      <c r="G911" s="36"/>
      <c r="H911" s="37"/>
      <c r="I911" s="38"/>
      <c r="J911" s="90"/>
      <c r="K911" s="39"/>
      <c r="L911" s="90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</row>
    <row r="912" spans="1:50" s="40" customFormat="1" ht="12.75">
      <c r="A912" s="24"/>
      <c r="B912" s="33"/>
      <c r="C912" s="34"/>
      <c r="D912" s="35"/>
      <c r="E912" s="36"/>
      <c r="F912" s="36"/>
      <c r="G912" s="36"/>
      <c r="H912" s="37"/>
      <c r="I912" s="38"/>
      <c r="J912" s="90"/>
      <c r="K912" s="39"/>
      <c r="L912" s="90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</row>
    <row r="913" spans="1:50" s="40" customFormat="1" ht="12.75">
      <c r="A913" s="24"/>
      <c r="B913" s="33"/>
      <c r="C913" s="34"/>
      <c r="D913" s="35"/>
      <c r="E913" s="36"/>
      <c r="F913" s="36"/>
      <c r="G913" s="36"/>
      <c r="H913" s="37"/>
      <c r="I913" s="38"/>
      <c r="J913" s="90"/>
      <c r="K913" s="39"/>
      <c r="L913" s="90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</row>
    <row r="914" spans="1:50" s="40" customFormat="1" ht="12.75">
      <c r="A914" s="24"/>
      <c r="B914" s="33"/>
      <c r="C914" s="34"/>
      <c r="D914" s="35"/>
      <c r="E914" s="36"/>
      <c r="F914" s="36"/>
      <c r="G914" s="36"/>
      <c r="H914" s="37"/>
      <c r="I914" s="38"/>
      <c r="J914" s="90"/>
      <c r="K914" s="39"/>
      <c r="L914" s="90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</row>
    <row r="915" spans="1:50" s="40" customFormat="1" ht="12.75">
      <c r="A915" s="24"/>
      <c r="B915" s="33"/>
      <c r="C915" s="34"/>
      <c r="D915" s="35"/>
      <c r="E915" s="36"/>
      <c r="F915" s="36"/>
      <c r="G915" s="36"/>
      <c r="H915" s="37"/>
      <c r="I915" s="38"/>
      <c r="J915" s="90"/>
      <c r="K915" s="39"/>
      <c r="L915" s="90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</row>
    <row r="916" spans="1:50" s="40" customFormat="1" ht="12.75">
      <c r="A916" s="24"/>
      <c r="B916" s="33"/>
      <c r="C916" s="34"/>
      <c r="D916" s="35"/>
      <c r="E916" s="36"/>
      <c r="F916" s="36"/>
      <c r="G916" s="36"/>
      <c r="H916" s="37"/>
      <c r="I916" s="38"/>
      <c r="J916" s="90"/>
      <c r="K916" s="39"/>
      <c r="L916" s="90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</row>
    <row r="917" spans="1:50" s="40" customFormat="1" ht="12.75">
      <c r="A917" s="24"/>
      <c r="B917" s="33"/>
      <c r="C917" s="34"/>
      <c r="D917" s="35"/>
      <c r="E917" s="36"/>
      <c r="F917" s="36"/>
      <c r="G917" s="36"/>
      <c r="H917" s="37"/>
      <c r="I917" s="38"/>
      <c r="J917" s="90"/>
      <c r="K917" s="39"/>
      <c r="L917" s="90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</row>
    <row r="918" spans="1:50" s="40" customFormat="1" ht="12.75">
      <c r="A918" s="24"/>
      <c r="B918" s="33"/>
      <c r="C918" s="34"/>
      <c r="D918" s="35"/>
      <c r="E918" s="36"/>
      <c r="F918" s="36"/>
      <c r="G918" s="36"/>
      <c r="H918" s="37"/>
      <c r="I918" s="38"/>
      <c r="J918" s="90"/>
      <c r="K918" s="39"/>
      <c r="L918" s="90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</row>
    <row r="919" spans="1:50" s="40" customFormat="1" ht="12.75">
      <c r="A919" s="24"/>
      <c r="B919" s="33"/>
      <c r="C919" s="34"/>
      <c r="D919" s="35"/>
      <c r="E919" s="36"/>
      <c r="F919" s="36"/>
      <c r="G919" s="36"/>
      <c r="H919" s="37"/>
      <c r="I919" s="38"/>
      <c r="J919" s="90"/>
      <c r="K919" s="39"/>
      <c r="L919" s="90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</row>
    <row r="920" spans="1:50" s="40" customFormat="1" ht="12.75">
      <c r="A920" s="24"/>
      <c r="B920" s="33"/>
      <c r="C920" s="34"/>
      <c r="D920" s="35"/>
      <c r="E920" s="36"/>
      <c r="F920" s="36"/>
      <c r="G920" s="36"/>
      <c r="H920" s="37"/>
      <c r="I920" s="38"/>
      <c r="J920" s="90"/>
      <c r="K920" s="39"/>
      <c r="L920" s="90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</row>
    <row r="921" spans="1:50" s="40" customFormat="1" ht="12.75">
      <c r="A921" s="24"/>
      <c r="B921" s="33"/>
      <c r="C921" s="34"/>
      <c r="D921" s="35"/>
      <c r="E921" s="36"/>
      <c r="F921" s="36"/>
      <c r="G921" s="36"/>
      <c r="H921" s="37"/>
      <c r="I921" s="38"/>
      <c r="J921" s="90"/>
      <c r="K921" s="39"/>
      <c r="L921" s="90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</row>
    <row r="922" spans="1:50" s="40" customFormat="1" ht="12.75">
      <c r="A922" s="24"/>
      <c r="B922" s="33"/>
      <c r="C922" s="34"/>
      <c r="D922" s="35"/>
      <c r="E922" s="36"/>
      <c r="F922" s="36"/>
      <c r="G922" s="36"/>
      <c r="H922" s="37"/>
      <c r="I922" s="38"/>
      <c r="J922" s="90"/>
      <c r="K922" s="39"/>
      <c r="L922" s="90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</row>
    <row r="923" spans="1:50" s="40" customFormat="1" ht="12.75">
      <c r="A923" s="24"/>
      <c r="B923" s="33"/>
      <c r="C923" s="34"/>
      <c r="D923" s="35"/>
      <c r="E923" s="36"/>
      <c r="F923" s="36"/>
      <c r="G923" s="36"/>
      <c r="H923" s="37"/>
      <c r="I923" s="38"/>
      <c r="J923" s="90"/>
      <c r="K923" s="39"/>
      <c r="L923" s="90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</row>
    <row r="924" spans="1:50" s="40" customFormat="1" ht="12.75">
      <c r="A924" s="24"/>
      <c r="B924" s="33"/>
      <c r="C924" s="34"/>
      <c r="D924" s="35"/>
      <c r="E924" s="36"/>
      <c r="F924" s="36"/>
      <c r="G924" s="36"/>
      <c r="H924" s="37"/>
      <c r="I924" s="38"/>
      <c r="J924" s="90"/>
      <c r="K924" s="39"/>
      <c r="L924" s="90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</row>
    <row r="925" spans="1:50" s="40" customFormat="1" ht="12.75">
      <c r="A925" s="24"/>
      <c r="B925" s="33"/>
      <c r="C925" s="34"/>
      <c r="D925" s="35"/>
      <c r="E925" s="36"/>
      <c r="F925" s="36"/>
      <c r="G925" s="36"/>
      <c r="H925" s="37"/>
      <c r="I925" s="38"/>
      <c r="J925" s="90"/>
      <c r="K925" s="39"/>
      <c r="L925" s="90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</row>
    <row r="926" spans="1:50" s="40" customFormat="1" ht="12.75">
      <c r="A926" s="24"/>
      <c r="B926" s="33"/>
      <c r="C926" s="34"/>
      <c r="D926" s="35"/>
      <c r="E926" s="36"/>
      <c r="F926" s="36"/>
      <c r="G926" s="36"/>
      <c r="H926" s="37"/>
      <c r="I926" s="38"/>
      <c r="J926" s="90"/>
      <c r="K926" s="39"/>
      <c r="L926" s="90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</row>
    <row r="927" spans="1:50" s="40" customFormat="1" ht="12.75">
      <c r="A927" s="24"/>
      <c r="B927" s="33"/>
      <c r="C927" s="34"/>
      <c r="D927" s="35"/>
      <c r="E927" s="36"/>
      <c r="F927" s="36"/>
      <c r="G927" s="36"/>
      <c r="H927" s="37"/>
      <c r="I927" s="38"/>
      <c r="J927" s="90"/>
      <c r="K927" s="39"/>
      <c r="L927" s="90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</row>
    <row r="928" spans="1:50" s="40" customFormat="1" ht="12.75">
      <c r="A928" s="24"/>
      <c r="B928" s="33"/>
      <c r="C928" s="34"/>
      <c r="D928" s="35"/>
      <c r="E928" s="36"/>
      <c r="F928" s="36"/>
      <c r="G928" s="36"/>
      <c r="H928" s="37"/>
      <c r="I928" s="38"/>
      <c r="J928" s="90"/>
      <c r="K928" s="39"/>
      <c r="L928" s="90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</row>
    <row r="929" spans="1:50" s="40" customFormat="1" ht="12.75">
      <c r="A929" s="24"/>
      <c r="B929" s="33"/>
      <c r="C929" s="34"/>
      <c r="D929" s="35"/>
      <c r="E929" s="36"/>
      <c r="F929" s="36"/>
      <c r="G929" s="36"/>
      <c r="H929" s="37"/>
      <c r="I929" s="38"/>
      <c r="J929" s="90"/>
      <c r="K929" s="39"/>
      <c r="L929" s="90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</row>
    <row r="930" spans="1:50" s="40" customFormat="1" ht="12.75">
      <c r="A930" s="24"/>
      <c r="B930" s="33"/>
      <c r="C930" s="34"/>
      <c r="D930" s="35"/>
      <c r="E930" s="36"/>
      <c r="F930" s="36"/>
      <c r="G930" s="36"/>
      <c r="H930" s="37"/>
      <c r="I930" s="38"/>
      <c r="J930" s="90"/>
      <c r="K930" s="39"/>
      <c r="L930" s="90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</row>
    <row r="931" spans="1:50" s="40" customFormat="1" ht="12.75">
      <c r="A931" s="24"/>
      <c r="B931" s="33"/>
      <c r="C931" s="34"/>
      <c r="D931" s="35"/>
      <c r="E931" s="36"/>
      <c r="F931" s="36"/>
      <c r="G931" s="36"/>
      <c r="H931" s="37"/>
      <c r="I931" s="38"/>
      <c r="J931" s="90"/>
      <c r="K931" s="39"/>
      <c r="L931" s="90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</row>
    <row r="932" spans="1:50" s="40" customFormat="1" ht="12.75">
      <c r="A932" s="24"/>
      <c r="B932" s="33"/>
      <c r="C932" s="34"/>
      <c r="D932" s="35"/>
      <c r="E932" s="36"/>
      <c r="F932" s="36"/>
      <c r="G932" s="36"/>
      <c r="H932" s="37"/>
      <c r="I932" s="38"/>
      <c r="J932" s="90"/>
      <c r="K932" s="39"/>
      <c r="L932" s="90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</row>
    <row r="933" spans="1:50" s="40" customFormat="1" ht="12.75">
      <c r="A933" s="24"/>
      <c r="B933" s="33"/>
      <c r="C933" s="34"/>
      <c r="D933" s="35"/>
      <c r="E933" s="36"/>
      <c r="F933" s="36"/>
      <c r="G933" s="36"/>
      <c r="H933" s="37"/>
      <c r="I933" s="38"/>
      <c r="J933" s="90"/>
      <c r="K933" s="39"/>
      <c r="L933" s="90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</row>
    <row r="934" spans="1:50" s="40" customFormat="1" ht="12.75">
      <c r="A934" s="24"/>
      <c r="B934" s="33"/>
      <c r="C934" s="34"/>
      <c r="D934" s="35"/>
      <c r="E934" s="36"/>
      <c r="F934" s="36"/>
      <c r="G934" s="36"/>
      <c r="H934" s="37"/>
      <c r="I934" s="38"/>
      <c r="J934" s="90"/>
      <c r="K934" s="39"/>
      <c r="L934" s="90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</row>
    <row r="935" spans="1:50" s="40" customFormat="1" ht="12.75">
      <c r="A935" s="24"/>
      <c r="B935" s="33"/>
      <c r="C935" s="34"/>
      <c r="D935" s="35"/>
      <c r="E935" s="36"/>
      <c r="F935" s="36"/>
      <c r="G935" s="36"/>
      <c r="H935" s="37"/>
      <c r="I935" s="38"/>
      <c r="J935" s="90"/>
      <c r="K935" s="39"/>
      <c r="L935" s="90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</row>
    <row r="936" spans="1:50" s="40" customFormat="1" ht="12.75">
      <c r="A936" s="24"/>
      <c r="B936" s="33"/>
      <c r="C936" s="34"/>
      <c r="D936" s="35"/>
      <c r="E936" s="36"/>
      <c r="F936" s="36"/>
      <c r="G936" s="36"/>
      <c r="H936" s="37"/>
      <c r="I936" s="38"/>
      <c r="J936" s="90"/>
      <c r="K936" s="39"/>
      <c r="L936" s="90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</row>
    <row r="937" spans="1:50" s="40" customFormat="1" ht="12.75">
      <c r="A937" s="24"/>
      <c r="B937" s="33"/>
      <c r="C937" s="34"/>
      <c r="D937" s="35"/>
      <c r="E937" s="36"/>
      <c r="F937" s="36"/>
      <c r="G937" s="36"/>
      <c r="H937" s="37"/>
      <c r="I937" s="38"/>
      <c r="J937" s="90"/>
      <c r="K937" s="39"/>
      <c r="L937" s="90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</row>
    <row r="938" spans="1:50" s="40" customFormat="1" ht="12.75">
      <c r="A938" s="24"/>
      <c r="B938" s="33"/>
      <c r="C938" s="34"/>
      <c r="D938" s="35"/>
      <c r="E938" s="36"/>
      <c r="F938" s="36"/>
      <c r="G938" s="36"/>
      <c r="H938" s="37"/>
      <c r="I938" s="38"/>
      <c r="J938" s="90"/>
      <c r="K938" s="39"/>
      <c r="L938" s="90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</row>
    <row r="939" spans="1:50" s="40" customFormat="1" ht="12.75">
      <c r="A939" s="24"/>
      <c r="B939" s="33"/>
      <c r="C939" s="34"/>
      <c r="D939" s="35"/>
      <c r="E939" s="36"/>
      <c r="F939" s="36"/>
      <c r="G939" s="36"/>
      <c r="H939" s="37"/>
      <c r="I939" s="38"/>
      <c r="J939" s="90"/>
      <c r="K939" s="39"/>
      <c r="L939" s="90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</row>
    <row r="940" spans="1:50" s="40" customFormat="1" ht="12.75">
      <c r="A940" s="24"/>
      <c r="B940" s="33"/>
      <c r="C940" s="34"/>
      <c r="D940" s="35"/>
      <c r="E940" s="36"/>
      <c r="F940" s="36"/>
      <c r="G940" s="36"/>
      <c r="H940" s="37"/>
      <c r="I940" s="38"/>
      <c r="J940" s="90"/>
      <c r="K940" s="39"/>
      <c r="L940" s="90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</row>
    <row r="941" spans="1:50" s="40" customFormat="1" ht="12.75">
      <c r="A941" s="24"/>
      <c r="B941" s="33"/>
      <c r="C941" s="34"/>
      <c r="D941" s="35"/>
      <c r="E941" s="36"/>
      <c r="F941" s="36"/>
      <c r="G941" s="36"/>
      <c r="H941" s="37"/>
      <c r="I941" s="38"/>
      <c r="J941" s="90"/>
      <c r="K941" s="39"/>
      <c r="L941" s="90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</row>
    <row r="942" spans="1:50" s="40" customFormat="1" ht="12.75">
      <c r="A942" s="24"/>
      <c r="B942" s="33"/>
      <c r="C942" s="34"/>
      <c r="D942" s="35"/>
      <c r="E942" s="36"/>
      <c r="F942" s="36"/>
      <c r="G942" s="36"/>
      <c r="H942" s="37"/>
      <c r="I942" s="38"/>
      <c r="J942" s="90"/>
      <c r="K942" s="39"/>
      <c r="L942" s="90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</row>
    <row r="943" spans="1:50" s="40" customFormat="1" ht="12.75">
      <c r="A943" s="24"/>
      <c r="B943" s="33"/>
      <c r="C943" s="34"/>
      <c r="D943" s="35"/>
      <c r="E943" s="36"/>
      <c r="F943" s="36"/>
      <c r="G943" s="36"/>
      <c r="H943" s="37"/>
      <c r="I943" s="38"/>
      <c r="J943" s="90"/>
      <c r="K943" s="39"/>
      <c r="L943" s="90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</row>
    <row r="944" spans="1:50" s="40" customFormat="1" ht="12.75">
      <c r="A944" s="24"/>
      <c r="B944" s="33"/>
      <c r="C944" s="34"/>
      <c r="D944" s="35"/>
      <c r="E944" s="36"/>
      <c r="F944" s="36"/>
      <c r="G944" s="36"/>
      <c r="H944" s="37"/>
      <c r="I944" s="38"/>
      <c r="J944" s="90"/>
      <c r="K944" s="39"/>
      <c r="L944" s="90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</row>
    <row r="945" spans="1:50" s="40" customFormat="1" ht="12.75">
      <c r="A945" s="24"/>
      <c r="B945" s="33"/>
      <c r="C945" s="34"/>
      <c r="D945" s="35"/>
      <c r="E945" s="36"/>
      <c r="F945" s="36"/>
      <c r="G945" s="36"/>
      <c r="H945" s="37"/>
      <c r="I945" s="38"/>
      <c r="J945" s="90"/>
      <c r="K945" s="39"/>
      <c r="L945" s="90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</row>
    <row r="946" spans="1:50" s="40" customFormat="1" ht="12.75">
      <c r="A946" s="24"/>
      <c r="B946" s="33"/>
      <c r="C946" s="34"/>
      <c r="D946" s="35"/>
      <c r="E946" s="36"/>
      <c r="F946" s="36"/>
      <c r="G946" s="36"/>
      <c r="H946" s="37"/>
      <c r="I946" s="38"/>
      <c r="J946" s="90"/>
      <c r="K946" s="39"/>
      <c r="L946" s="90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</row>
    <row r="947" spans="1:50" s="40" customFormat="1" ht="12.75">
      <c r="A947" s="24"/>
      <c r="B947" s="33"/>
      <c r="C947" s="34"/>
      <c r="D947" s="35"/>
      <c r="E947" s="36"/>
      <c r="F947" s="36"/>
      <c r="G947" s="36"/>
      <c r="H947" s="37"/>
      <c r="I947" s="38"/>
      <c r="J947" s="90"/>
      <c r="K947" s="39"/>
      <c r="L947" s="90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</row>
    <row r="948" spans="1:50" s="40" customFormat="1" ht="12.75">
      <c r="A948" s="24"/>
      <c r="B948" s="33"/>
      <c r="C948" s="34"/>
      <c r="D948" s="35"/>
      <c r="E948" s="36"/>
      <c r="F948" s="36"/>
      <c r="G948" s="36"/>
      <c r="H948" s="37"/>
      <c r="I948" s="38"/>
      <c r="J948" s="90"/>
      <c r="K948" s="39"/>
      <c r="L948" s="90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</row>
    <row r="949" spans="1:50" s="40" customFormat="1" ht="12.75">
      <c r="A949" s="24"/>
      <c r="B949" s="33"/>
      <c r="C949" s="34"/>
      <c r="D949" s="35"/>
      <c r="E949" s="36"/>
      <c r="F949" s="36"/>
      <c r="G949" s="36"/>
      <c r="H949" s="37"/>
      <c r="I949" s="38"/>
      <c r="J949" s="90"/>
      <c r="K949" s="39"/>
      <c r="L949" s="90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</row>
    <row r="950" spans="1:50" s="40" customFormat="1" ht="12.75">
      <c r="A950" s="24"/>
      <c r="B950" s="33"/>
      <c r="C950" s="34"/>
      <c r="D950" s="35"/>
      <c r="E950" s="36"/>
      <c r="F950" s="36"/>
      <c r="G950" s="36"/>
      <c r="H950" s="37"/>
      <c r="I950" s="38"/>
      <c r="J950" s="90"/>
      <c r="K950" s="39"/>
      <c r="L950" s="90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</row>
    <row r="951" spans="1:50" s="40" customFormat="1" ht="12.75">
      <c r="A951" s="24"/>
      <c r="B951" s="33"/>
      <c r="C951" s="34"/>
      <c r="D951" s="35"/>
      <c r="E951" s="36"/>
      <c r="F951" s="36"/>
      <c r="G951" s="36"/>
      <c r="H951" s="37"/>
      <c r="I951" s="38"/>
      <c r="J951" s="90"/>
      <c r="K951" s="39"/>
      <c r="L951" s="90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</row>
    <row r="952" spans="1:50" s="40" customFormat="1" ht="12.75">
      <c r="A952" s="24"/>
      <c r="B952" s="33"/>
      <c r="C952" s="34"/>
      <c r="D952" s="35"/>
      <c r="E952" s="36"/>
      <c r="F952" s="36"/>
      <c r="G952" s="36"/>
      <c r="H952" s="37"/>
      <c r="I952" s="38"/>
      <c r="J952" s="90"/>
      <c r="K952" s="39"/>
      <c r="L952" s="90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</row>
    <row r="953" spans="1:50" s="40" customFormat="1" ht="12.75">
      <c r="A953" s="24"/>
      <c r="B953" s="33"/>
      <c r="C953" s="34"/>
      <c r="D953" s="35"/>
      <c r="E953" s="36"/>
      <c r="F953" s="36"/>
      <c r="G953" s="36"/>
      <c r="H953" s="37"/>
      <c r="I953" s="38"/>
      <c r="J953" s="90"/>
      <c r="K953" s="39"/>
      <c r="L953" s="90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</row>
    <row r="954" spans="1:50" s="40" customFormat="1" ht="12.75">
      <c r="A954" s="24"/>
      <c r="B954" s="33"/>
      <c r="C954" s="34"/>
      <c r="D954" s="35"/>
      <c r="E954" s="36"/>
      <c r="F954" s="36"/>
      <c r="G954" s="36"/>
      <c r="H954" s="37"/>
      <c r="I954" s="38"/>
      <c r="J954" s="90"/>
      <c r="K954" s="39"/>
      <c r="L954" s="90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</row>
    <row r="955" spans="1:50" s="40" customFormat="1" ht="12.75">
      <c r="A955" s="24"/>
      <c r="B955" s="33"/>
      <c r="C955" s="34"/>
      <c r="D955" s="35"/>
      <c r="E955" s="36"/>
      <c r="F955" s="36"/>
      <c r="G955" s="36"/>
      <c r="H955" s="37"/>
      <c r="I955" s="38"/>
      <c r="J955" s="90"/>
      <c r="K955" s="39"/>
      <c r="L955" s="90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</row>
    <row r="956" spans="1:50" s="40" customFormat="1" ht="12.75">
      <c r="A956" s="24"/>
      <c r="B956" s="33"/>
      <c r="C956" s="34"/>
      <c r="D956" s="35"/>
      <c r="E956" s="36"/>
      <c r="F956" s="36"/>
      <c r="G956" s="36"/>
      <c r="H956" s="37"/>
      <c r="I956" s="38"/>
      <c r="J956" s="90"/>
      <c r="K956" s="39"/>
      <c r="L956" s="90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</row>
    <row r="957" spans="1:50" s="40" customFormat="1" ht="12.75">
      <c r="A957" s="24"/>
      <c r="B957" s="33"/>
      <c r="C957" s="34"/>
      <c r="D957" s="35"/>
      <c r="E957" s="36"/>
      <c r="F957" s="36"/>
      <c r="G957" s="36"/>
      <c r="H957" s="37"/>
      <c r="I957" s="38"/>
      <c r="J957" s="90"/>
      <c r="K957" s="39"/>
      <c r="L957" s="90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</row>
    <row r="958" spans="1:50" s="40" customFormat="1" ht="12.75">
      <c r="A958" s="24"/>
      <c r="B958" s="33"/>
      <c r="C958" s="34"/>
      <c r="D958" s="35"/>
      <c r="E958" s="36"/>
      <c r="F958" s="36"/>
      <c r="G958" s="36"/>
      <c r="H958" s="37"/>
      <c r="I958" s="38"/>
      <c r="J958" s="90"/>
      <c r="K958" s="39"/>
      <c r="L958" s="90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</row>
    <row r="959" spans="1:50" s="40" customFormat="1" ht="12.75">
      <c r="A959" s="24"/>
      <c r="B959" s="33"/>
      <c r="C959" s="34"/>
      <c r="D959" s="35"/>
      <c r="E959" s="36"/>
      <c r="F959" s="36"/>
      <c r="G959" s="36"/>
      <c r="H959" s="37"/>
      <c r="I959" s="38"/>
      <c r="J959" s="90"/>
      <c r="K959" s="39"/>
      <c r="L959" s="90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</row>
    <row r="960" spans="1:50" s="40" customFormat="1" ht="12.75">
      <c r="A960" s="24"/>
      <c r="B960" s="33"/>
      <c r="C960" s="34"/>
      <c r="D960" s="35"/>
      <c r="E960" s="36"/>
      <c r="F960" s="36"/>
      <c r="G960" s="36"/>
      <c r="H960" s="37"/>
      <c r="I960" s="38"/>
      <c r="J960" s="90"/>
      <c r="K960" s="39"/>
      <c r="L960" s="90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</row>
    <row r="961" spans="1:50" s="40" customFormat="1" ht="12.75">
      <c r="A961" s="24"/>
      <c r="B961" s="33"/>
      <c r="C961" s="34"/>
      <c r="D961" s="35"/>
      <c r="E961" s="36"/>
      <c r="F961" s="36"/>
      <c r="G961" s="36"/>
      <c r="H961" s="37"/>
      <c r="I961" s="38"/>
      <c r="J961" s="90"/>
      <c r="K961" s="39"/>
      <c r="L961" s="90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</row>
    <row r="962" spans="1:50" s="40" customFormat="1" ht="12.75">
      <c r="A962" s="24"/>
      <c r="B962" s="33"/>
      <c r="C962" s="34"/>
      <c r="D962" s="35"/>
      <c r="E962" s="36"/>
      <c r="F962" s="36"/>
      <c r="G962" s="36"/>
      <c r="H962" s="37"/>
      <c r="I962" s="38"/>
      <c r="J962" s="90"/>
      <c r="K962" s="39"/>
      <c r="L962" s="90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</row>
    <row r="963" spans="1:50" s="40" customFormat="1" ht="12.75">
      <c r="A963" s="24"/>
      <c r="B963" s="33"/>
      <c r="C963" s="34"/>
      <c r="D963" s="35"/>
      <c r="E963" s="36"/>
      <c r="F963" s="36"/>
      <c r="G963" s="36"/>
      <c r="H963" s="37"/>
      <c r="I963" s="38"/>
      <c r="J963" s="90"/>
      <c r="K963" s="39"/>
      <c r="L963" s="90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</row>
    <row r="964" spans="1:50" s="40" customFormat="1" ht="12.75">
      <c r="A964" s="24"/>
      <c r="B964" s="33"/>
      <c r="C964" s="34"/>
      <c r="D964" s="35"/>
      <c r="E964" s="36"/>
      <c r="F964" s="36"/>
      <c r="G964" s="36"/>
      <c r="H964" s="37"/>
      <c r="I964" s="38"/>
      <c r="J964" s="90"/>
      <c r="K964" s="39"/>
      <c r="L964" s="90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</row>
    <row r="965" spans="1:50" s="40" customFormat="1" ht="12.75">
      <c r="A965" s="24"/>
      <c r="B965" s="33"/>
      <c r="C965" s="34"/>
      <c r="D965" s="35"/>
      <c r="E965" s="36"/>
      <c r="F965" s="36"/>
      <c r="G965" s="36"/>
      <c r="H965" s="37"/>
      <c r="I965" s="38"/>
      <c r="J965" s="90"/>
      <c r="K965" s="39"/>
      <c r="L965" s="90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</row>
    <row r="966" spans="1:50" s="40" customFormat="1" ht="12.75">
      <c r="A966" s="24"/>
      <c r="B966" s="33"/>
      <c r="C966" s="34"/>
      <c r="D966" s="35"/>
      <c r="E966" s="36"/>
      <c r="F966" s="36"/>
      <c r="G966" s="36"/>
      <c r="H966" s="37"/>
      <c r="I966" s="38"/>
      <c r="J966" s="90"/>
      <c r="K966" s="39"/>
      <c r="L966" s="90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</row>
    <row r="967" spans="1:50" s="40" customFormat="1" ht="12.75">
      <c r="A967" s="24"/>
      <c r="B967" s="33"/>
      <c r="C967" s="34"/>
      <c r="D967" s="35"/>
      <c r="E967" s="36"/>
      <c r="F967" s="36"/>
      <c r="G967" s="36"/>
      <c r="H967" s="37"/>
      <c r="I967" s="38"/>
      <c r="J967" s="90"/>
      <c r="K967" s="39"/>
      <c r="L967" s="90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</row>
    <row r="968" spans="1:50" s="40" customFormat="1" ht="12.75">
      <c r="A968" s="24"/>
      <c r="B968" s="33"/>
      <c r="C968" s="34"/>
      <c r="D968" s="35"/>
      <c r="E968" s="36"/>
      <c r="F968" s="36"/>
      <c r="G968" s="36"/>
      <c r="H968" s="37"/>
      <c r="I968" s="38"/>
      <c r="J968" s="90"/>
      <c r="K968" s="39"/>
      <c r="L968" s="90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</row>
    <row r="969" spans="1:50" s="40" customFormat="1" ht="12.75">
      <c r="A969" s="24"/>
      <c r="B969" s="33"/>
      <c r="C969" s="34"/>
      <c r="D969" s="35"/>
      <c r="E969" s="36"/>
      <c r="F969" s="36"/>
      <c r="G969" s="36"/>
      <c r="H969" s="37"/>
      <c r="I969" s="38"/>
      <c r="J969" s="90"/>
      <c r="K969" s="39"/>
      <c r="L969" s="90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</row>
    <row r="970" spans="1:50" s="40" customFormat="1" ht="12.75">
      <c r="A970" s="24"/>
      <c r="B970" s="33"/>
      <c r="C970" s="34"/>
      <c r="D970" s="35"/>
      <c r="E970" s="36"/>
      <c r="F970" s="36"/>
      <c r="G970" s="36"/>
      <c r="H970" s="37"/>
      <c r="I970" s="38"/>
      <c r="J970" s="90"/>
      <c r="K970" s="39"/>
      <c r="L970" s="90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</row>
    <row r="971" spans="1:50" s="40" customFormat="1" ht="12.75">
      <c r="A971" s="24"/>
      <c r="B971" s="33"/>
      <c r="C971" s="34"/>
      <c r="D971" s="35"/>
      <c r="E971" s="36"/>
      <c r="F971" s="36"/>
      <c r="G971" s="36"/>
      <c r="H971" s="37"/>
      <c r="I971" s="38"/>
      <c r="J971" s="90"/>
      <c r="K971" s="39"/>
      <c r="L971" s="90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</row>
    <row r="972" spans="1:50" s="40" customFormat="1" ht="12.75">
      <c r="A972" s="24"/>
      <c r="B972" s="33"/>
      <c r="C972" s="34"/>
      <c r="D972" s="35"/>
      <c r="E972" s="36"/>
      <c r="F972" s="36"/>
      <c r="G972" s="36"/>
      <c r="H972" s="37"/>
      <c r="I972" s="38"/>
      <c r="J972" s="90"/>
      <c r="K972" s="39"/>
      <c r="L972" s="90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</row>
    <row r="973" spans="1:50" s="40" customFormat="1" ht="12.75">
      <c r="A973" s="24"/>
      <c r="B973" s="33"/>
      <c r="C973" s="34"/>
      <c r="D973" s="35"/>
      <c r="E973" s="36"/>
      <c r="F973" s="36"/>
      <c r="G973" s="36"/>
      <c r="H973" s="37"/>
      <c r="I973" s="38"/>
      <c r="J973" s="90"/>
      <c r="K973" s="39"/>
      <c r="L973" s="90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</row>
    <row r="974" spans="1:50" s="40" customFormat="1" ht="12.75">
      <c r="A974" s="24"/>
      <c r="B974" s="33"/>
      <c r="C974" s="34"/>
      <c r="D974" s="35"/>
      <c r="E974" s="36"/>
      <c r="F974" s="36"/>
      <c r="G974" s="36"/>
      <c r="H974" s="37"/>
      <c r="I974" s="38"/>
      <c r="J974" s="90"/>
      <c r="K974" s="39"/>
      <c r="L974" s="90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</row>
    <row r="975" spans="1:50" s="40" customFormat="1" ht="12.75">
      <c r="A975" s="24"/>
      <c r="B975" s="33"/>
      <c r="C975" s="34"/>
      <c r="D975" s="35"/>
      <c r="E975" s="36"/>
      <c r="F975" s="36"/>
      <c r="G975" s="36"/>
      <c r="H975" s="37"/>
      <c r="I975" s="38"/>
      <c r="J975" s="90"/>
      <c r="K975" s="39"/>
      <c r="L975" s="90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</row>
    <row r="976" spans="1:50" s="40" customFormat="1" ht="12.75">
      <c r="A976" s="24"/>
      <c r="B976" s="33"/>
      <c r="C976" s="34"/>
      <c r="D976" s="35"/>
      <c r="E976" s="36"/>
      <c r="F976" s="36"/>
      <c r="G976" s="36"/>
      <c r="H976" s="37"/>
      <c r="I976" s="38"/>
      <c r="J976" s="90"/>
      <c r="K976" s="39"/>
      <c r="L976" s="90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</row>
    <row r="977" spans="1:50" s="40" customFormat="1" ht="12.75">
      <c r="A977" s="24"/>
      <c r="B977" s="33"/>
      <c r="C977" s="34"/>
      <c r="D977" s="35"/>
      <c r="E977" s="36"/>
      <c r="F977" s="36"/>
      <c r="G977" s="36"/>
      <c r="H977" s="37"/>
      <c r="I977" s="38"/>
      <c r="J977" s="90"/>
      <c r="K977" s="39"/>
      <c r="L977" s="90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</row>
    <row r="978" spans="1:50" s="40" customFormat="1" ht="12.75">
      <c r="A978" s="24"/>
      <c r="B978" s="33"/>
      <c r="C978" s="34"/>
      <c r="D978" s="35"/>
      <c r="E978" s="36"/>
      <c r="F978" s="36"/>
      <c r="G978" s="36"/>
      <c r="H978" s="37"/>
      <c r="I978" s="38"/>
      <c r="J978" s="90"/>
      <c r="K978" s="39"/>
      <c r="L978" s="90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</row>
    <row r="979" spans="1:50" s="40" customFormat="1" ht="12.75">
      <c r="A979" s="24"/>
      <c r="B979" s="33"/>
      <c r="C979" s="34"/>
      <c r="D979" s="35"/>
      <c r="E979" s="36"/>
      <c r="F979" s="36"/>
      <c r="G979" s="36"/>
      <c r="H979" s="37"/>
      <c r="I979" s="38"/>
      <c r="J979" s="90"/>
      <c r="K979" s="39"/>
      <c r="L979" s="90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</row>
    <row r="980" spans="1:50" s="40" customFormat="1" ht="12.75">
      <c r="A980" s="24"/>
      <c r="B980" s="33"/>
      <c r="C980" s="34"/>
      <c r="D980" s="35"/>
      <c r="E980" s="36"/>
      <c r="F980" s="36"/>
      <c r="G980" s="36"/>
      <c r="H980" s="37"/>
      <c r="I980" s="38"/>
      <c r="J980" s="90"/>
      <c r="K980" s="39"/>
      <c r="L980" s="90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</row>
    <row r="981" spans="1:50" s="40" customFormat="1" ht="12.75">
      <c r="A981" s="24"/>
      <c r="B981" s="33"/>
      <c r="C981" s="34"/>
      <c r="D981" s="35"/>
      <c r="E981" s="36"/>
      <c r="F981" s="36"/>
      <c r="G981" s="36"/>
      <c r="H981" s="37"/>
      <c r="I981" s="38"/>
      <c r="J981" s="90"/>
      <c r="K981" s="39"/>
      <c r="L981" s="90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</row>
    <row r="982" spans="1:50" s="40" customFormat="1" ht="12.75">
      <c r="A982" s="24"/>
      <c r="B982" s="33"/>
      <c r="C982" s="34"/>
      <c r="D982" s="35"/>
      <c r="E982" s="36"/>
      <c r="F982" s="36"/>
      <c r="G982" s="36"/>
      <c r="H982" s="37"/>
      <c r="I982" s="38"/>
      <c r="J982" s="90"/>
      <c r="K982" s="39"/>
      <c r="L982" s="90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</row>
    <row r="983" spans="1:50" s="40" customFormat="1" ht="12.75">
      <c r="A983" s="24"/>
      <c r="B983" s="33"/>
      <c r="C983" s="34"/>
      <c r="D983" s="35"/>
      <c r="E983" s="36"/>
      <c r="F983" s="36"/>
      <c r="G983" s="36"/>
      <c r="H983" s="37"/>
      <c r="I983" s="38"/>
      <c r="J983" s="90"/>
      <c r="K983" s="39"/>
      <c r="L983" s="90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</row>
    <row r="984" spans="1:50" s="40" customFormat="1" ht="12.75">
      <c r="A984" s="24"/>
      <c r="B984" s="33"/>
      <c r="C984" s="34"/>
      <c r="D984" s="35"/>
      <c r="E984" s="36"/>
      <c r="F984" s="36"/>
      <c r="G984" s="36"/>
      <c r="H984" s="37"/>
      <c r="I984" s="38"/>
      <c r="J984" s="90"/>
      <c r="K984" s="39"/>
      <c r="L984" s="90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</row>
    <row r="985" spans="1:50" s="40" customFormat="1" ht="12.75">
      <c r="A985" s="24"/>
      <c r="B985" s="33"/>
      <c r="C985" s="34"/>
      <c r="D985" s="35"/>
      <c r="E985" s="36"/>
      <c r="F985" s="36"/>
      <c r="G985" s="36"/>
      <c r="H985" s="37"/>
      <c r="I985" s="38"/>
      <c r="J985" s="90"/>
      <c r="K985" s="39"/>
      <c r="L985" s="90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</row>
    <row r="986" spans="1:50" s="40" customFormat="1" ht="12.75">
      <c r="A986" s="24"/>
      <c r="B986" s="33"/>
      <c r="C986" s="34"/>
      <c r="D986" s="35"/>
      <c r="E986" s="36"/>
      <c r="F986" s="36"/>
      <c r="G986" s="36"/>
      <c r="H986" s="37"/>
      <c r="I986" s="38"/>
      <c r="J986" s="90"/>
      <c r="K986" s="39"/>
      <c r="L986" s="90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</row>
    <row r="987" spans="1:50" s="40" customFormat="1" ht="12.75">
      <c r="A987" s="24"/>
      <c r="B987" s="33"/>
      <c r="C987" s="34"/>
      <c r="D987" s="35"/>
      <c r="E987" s="36"/>
      <c r="F987" s="36"/>
      <c r="G987" s="36"/>
      <c r="H987" s="37"/>
      <c r="I987" s="38"/>
      <c r="J987" s="90"/>
      <c r="K987" s="39"/>
      <c r="L987" s="90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</row>
    <row r="988" spans="1:50" s="40" customFormat="1" ht="12.75">
      <c r="A988" s="24"/>
      <c r="B988" s="33"/>
      <c r="C988" s="34"/>
      <c r="D988" s="35"/>
      <c r="E988" s="36"/>
      <c r="F988" s="36"/>
      <c r="G988" s="36"/>
      <c r="H988" s="37"/>
      <c r="I988" s="38"/>
      <c r="J988" s="90"/>
      <c r="K988" s="39"/>
      <c r="L988" s="90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</row>
    <row r="989" spans="1:50" s="40" customFormat="1" ht="12.75">
      <c r="A989" s="24"/>
      <c r="B989" s="33"/>
      <c r="C989" s="34"/>
      <c r="D989" s="35"/>
      <c r="E989" s="36"/>
      <c r="F989" s="36"/>
      <c r="G989" s="36"/>
      <c r="H989" s="37"/>
      <c r="I989" s="38"/>
      <c r="J989" s="90"/>
      <c r="K989" s="39"/>
      <c r="L989" s="90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</row>
    <row r="990" spans="1:50" s="40" customFormat="1" ht="12.75">
      <c r="A990" s="24"/>
      <c r="B990" s="33"/>
      <c r="C990" s="34"/>
      <c r="D990" s="35"/>
      <c r="E990" s="36"/>
      <c r="F990" s="36"/>
      <c r="G990" s="36"/>
      <c r="H990" s="37"/>
      <c r="I990" s="38"/>
      <c r="J990" s="90"/>
      <c r="K990" s="39"/>
      <c r="L990" s="90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</row>
    <row r="991" spans="1:50" s="40" customFormat="1" ht="12.75">
      <c r="A991" s="24"/>
      <c r="B991" s="33"/>
      <c r="C991" s="34"/>
      <c r="D991" s="35"/>
      <c r="E991" s="36"/>
      <c r="F991" s="36"/>
      <c r="G991" s="36"/>
      <c r="H991" s="37"/>
      <c r="I991" s="38"/>
      <c r="J991" s="90"/>
      <c r="K991" s="39"/>
      <c r="L991" s="90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</row>
    <row r="992" spans="1:50" s="40" customFormat="1" ht="12.75">
      <c r="A992" s="24"/>
      <c r="B992" s="33"/>
      <c r="C992" s="34"/>
      <c r="D992" s="35"/>
      <c r="E992" s="36"/>
      <c r="F992" s="36"/>
      <c r="G992" s="36"/>
      <c r="H992" s="37"/>
      <c r="I992" s="38"/>
      <c r="J992" s="90"/>
      <c r="K992" s="39"/>
      <c r="L992" s="90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</row>
    <row r="993" spans="1:50" s="40" customFormat="1" ht="12.75">
      <c r="A993" s="24"/>
      <c r="B993" s="33"/>
      <c r="C993" s="34"/>
      <c r="D993" s="35"/>
      <c r="E993" s="36"/>
      <c r="F993" s="36"/>
      <c r="G993" s="36"/>
      <c r="H993" s="37"/>
      <c r="I993" s="38"/>
      <c r="J993" s="90"/>
      <c r="K993" s="39"/>
      <c r="L993" s="90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</row>
    <row r="994" spans="1:50" s="40" customFormat="1" ht="12.75">
      <c r="A994" s="24"/>
      <c r="B994" s="33"/>
      <c r="C994" s="34"/>
      <c r="D994" s="35"/>
      <c r="E994" s="36"/>
      <c r="F994" s="36"/>
      <c r="G994" s="36"/>
      <c r="H994" s="37"/>
      <c r="I994" s="38"/>
      <c r="J994" s="90"/>
      <c r="K994" s="39"/>
      <c r="L994" s="90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</row>
    <row r="995" spans="1:50" s="40" customFormat="1" ht="12.75">
      <c r="A995" s="24"/>
      <c r="B995" s="33"/>
      <c r="C995" s="34"/>
      <c r="D995" s="35"/>
      <c r="E995" s="36"/>
      <c r="F995" s="36"/>
      <c r="G995" s="36"/>
      <c r="H995" s="37"/>
      <c r="I995" s="38"/>
      <c r="J995" s="90"/>
      <c r="K995" s="39"/>
      <c r="L995" s="90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</row>
    <row r="996" spans="1:50" s="40" customFormat="1" ht="12.75">
      <c r="A996" s="24"/>
      <c r="B996" s="33"/>
      <c r="C996" s="34"/>
      <c r="D996" s="35"/>
      <c r="E996" s="36"/>
      <c r="F996" s="36"/>
      <c r="G996" s="36"/>
      <c r="H996" s="37"/>
      <c r="I996" s="38"/>
      <c r="J996" s="90"/>
      <c r="K996" s="39"/>
      <c r="L996" s="90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</row>
    <row r="997" spans="1:50" s="40" customFormat="1" ht="12.75">
      <c r="A997" s="24"/>
      <c r="B997" s="33"/>
      <c r="C997" s="34"/>
      <c r="D997" s="35"/>
      <c r="E997" s="36"/>
      <c r="F997" s="36"/>
      <c r="G997" s="36"/>
      <c r="H997" s="37"/>
      <c r="I997" s="38"/>
      <c r="J997" s="90"/>
      <c r="K997" s="39"/>
      <c r="L997" s="90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</row>
    <row r="998" spans="1:50" s="40" customFormat="1" ht="12.75">
      <c r="A998" s="24"/>
      <c r="B998" s="33"/>
      <c r="C998" s="34"/>
      <c r="D998" s="35"/>
      <c r="E998" s="36"/>
      <c r="F998" s="36"/>
      <c r="G998" s="36"/>
      <c r="H998" s="37"/>
      <c r="I998" s="38"/>
      <c r="J998" s="90"/>
      <c r="K998" s="39"/>
      <c r="L998" s="90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</row>
    <row r="999" spans="1:50" s="40" customFormat="1" ht="12.75">
      <c r="A999" s="24"/>
      <c r="B999" s="33"/>
      <c r="C999" s="34"/>
      <c r="D999" s="35"/>
      <c r="E999" s="36"/>
      <c r="F999" s="36"/>
      <c r="G999" s="36"/>
      <c r="H999" s="37"/>
      <c r="I999" s="38"/>
      <c r="J999" s="90"/>
      <c r="K999" s="39"/>
      <c r="L999" s="90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</row>
    <row r="1000" spans="1:50" s="40" customFormat="1" ht="12.75">
      <c r="A1000" s="24"/>
      <c r="B1000" s="33"/>
      <c r="C1000" s="34"/>
      <c r="D1000" s="35"/>
      <c r="E1000" s="36"/>
      <c r="F1000" s="36"/>
      <c r="G1000" s="36"/>
      <c r="H1000" s="37"/>
      <c r="I1000" s="38"/>
      <c r="J1000" s="90"/>
      <c r="K1000" s="39"/>
      <c r="L1000" s="90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</row>
    <row r="1001" spans="1:50" s="40" customFormat="1" ht="12.75">
      <c r="A1001" s="24"/>
      <c r="B1001" s="33"/>
      <c r="C1001" s="34"/>
      <c r="D1001" s="35"/>
      <c r="E1001" s="36"/>
      <c r="F1001" s="36"/>
      <c r="G1001" s="36"/>
      <c r="H1001" s="37"/>
      <c r="I1001" s="38"/>
      <c r="J1001" s="90"/>
      <c r="K1001" s="39"/>
      <c r="L1001" s="90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</row>
    <row r="1002" spans="1:50" s="40" customFormat="1" ht="12.75">
      <c r="A1002" s="24"/>
      <c r="B1002" s="33"/>
      <c r="C1002" s="34"/>
      <c r="D1002" s="35"/>
      <c r="E1002" s="36"/>
      <c r="F1002" s="36"/>
      <c r="G1002" s="36"/>
      <c r="H1002" s="37"/>
      <c r="I1002" s="38"/>
      <c r="J1002" s="90"/>
      <c r="K1002" s="39"/>
      <c r="L1002" s="90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</row>
    <row r="1003" spans="1:50" s="40" customFormat="1" ht="12.75">
      <c r="A1003" s="24"/>
      <c r="B1003" s="33"/>
      <c r="C1003" s="34"/>
      <c r="D1003" s="35"/>
      <c r="E1003" s="36"/>
      <c r="F1003" s="36"/>
      <c r="G1003" s="36"/>
      <c r="H1003" s="37"/>
      <c r="I1003" s="38"/>
      <c r="J1003" s="90"/>
      <c r="K1003" s="39"/>
      <c r="L1003" s="90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</row>
    <row r="1004" spans="1:50" s="40" customFormat="1" ht="12.75">
      <c r="A1004" s="24"/>
      <c r="B1004" s="33"/>
      <c r="C1004" s="34"/>
      <c r="D1004" s="35"/>
      <c r="E1004" s="36"/>
      <c r="F1004" s="36"/>
      <c r="G1004" s="36"/>
      <c r="H1004" s="37"/>
      <c r="I1004" s="38"/>
      <c r="J1004" s="90"/>
      <c r="K1004" s="39"/>
      <c r="L1004" s="90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</row>
    <row r="1005" spans="1:50" s="40" customFormat="1" ht="12.75">
      <c r="A1005" s="24"/>
      <c r="B1005" s="33"/>
      <c r="C1005" s="34"/>
      <c r="D1005" s="35"/>
      <c r="E1005" s="36"/>
      <c r="F1005" s="36"/>
      <c r="G1005" s="36"/>
      <c r="H1005" s="37"/>
      <c r="I1005" s="38"/>
      <c r="J1005" s="90"/>
      <c r="K1005" s="39"/>
      <c r="L1005" s="90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</row>
    <row r="1006" spans="1:50" s="40" customFormat="1" ht="12.75">
      <c r="A1006" s="24"/>
      <c r="B1006" s="33"/>
      <c r="C1006" s="34"/>
      <c r="D1006" s="35"/>
      <c r="E1006" s="36"/>
      <c r="F1006" s="36"/>
      <c r="G1006" s="36"/>
      <c r="H1006" s="37"/>
      <c r="I1006" s="38"/>
      <c r="J1006" s="90"/>
      <c r="K1006" s="39"/>
      <c r="L1006" s="90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</row>
    <row r="1007" spans="1:50" s="40" customFormat="1" ht="12.75">
      <c r="A1007" s="24"/>
      <c r="B1007" s="33"/>
      <c r="C1007" s="34"/>
      <c r="D1007" s="35"/>
      <c r="E1007" s="36"/>
      <c r="F1007" s="36"/>
      <c r="G1007" s="36"/>
      <c r="H1007" s="37"/>
      <c r="I1007" s="38"/>
      <c r="J1007" s="90"/>
      <c r="K1007" s="39"/>
      <c r="L1007" s="90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</row>
    <row r="1008" spans="1:50" s="40" customFormat="1" ht="12.75">
      <c r="A1008" s="24"/>
      <c r="B1008" s="33"/>
      <c r="C1008" s="34"/>
      <c r="D1008" s="35"/>
      <c r="E1008" s="36"/>
      <c r="F1008" s="36"/>
      <c r="G1008" s="36"/>
      <c r="H1008" s="37"/>
      <c r="I1008" s="38"/>
      <c r="J1008" s="90"/>
      <c r="K1008" s="39"/>
      <c r="L1008" s="90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</row>
    <row r="1009" spans="1:50" s="40" customFormat="1" ht="12.75">
      <c r="A1009" s="24"/>
      <c r="B1009" s="33"/>
      <c r="C1009" s="34"/>
      <c r="D1009" s="35"/>
      <c r="E1009" s="36"/>
      <c r="F1009" s="36"/>
      <c r="G1009" s="36"/>
      <c r="H1009" s="37"/>
      <c r="I1009" s="38"/>
      <c r="J1009" s="90"/>
      <c r="K1009" s="39"/>
      <c r="L1009" s="90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</row>
    <row r="1010" spans="1:50" s="40" customFormat="1" ht="12.75">
      <c r="A1010" s="24"/>
      <c r="B1010" s="33"/>
      <c r="C1010" s="34"/>
      <c r="D1010" s="35"/>
      <c r="E1010" s="36"/>
      <c r="F1010" s="36"/>
      <c r="G1010" s="36"/>
      <c r="H1010" s="37"/>
      <c r="I1010" s="38"/>
      <c r="J1010" s="90"/>
      <c r="K1010" s="39"/>
      <c r="L1010" s="90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</row>
    <row r="1011" spans="1:50" s="40" customFormat="1" ht="12.75">
      <c r="A1011" s="24"/>
      <c r="B1011" s="33"/>
      <c r="C1011" s="34"/>
      <c r="D1011" s="35"/>
      <c r="E1011" s="36"/>
      <c r="F1011" s="36"/>
      <c r="G1011" s="36"/>
      <c r="H1011" s="37"/>
      <c r="I1011" s="38"/>
      <c r="J1011" s="90"/>
      <c r="K1011" s="39"/>
      <c r="L1011" s="90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</row>
    <row r="1012" spans="1:50" s="40" customFormat="1" ht="12.75">
      <c r="A1012" s="24"/>
      <c r="B1012" s="33"/>
      <c r="C1012" s="34"/>
      <c r="D1012" s="35"/>
      <c r="E1012" s="36"/>
      <c r="F1012" s="36"/>
      <c r="G1012" s="36"/>
      <c r="H1012" s="37"/>
      <c r="I1012" s="38"/>
      <c r="J1012" s="90"/>
      <c r="K1012" s="39"/>
      <c r="L1012" s="90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</row>
    <row r="1013" spans="1:50" s="40" customFormat="1" ht="12.75">
      <c r="A1013" s="24"/>
      <c r="B1013" s="33"/>
      <c r="C1013" s="34"/>
      <c r="D1013" s="35"/>
      <c r="E1013" s="36"/>
      <c r="F1013" s="36"/>
      <c r="G1013" s="36"/>
      <c r="H1013" s="37"/>
      <c r="I1013" s="38"/>
      <c r="J1013" s="90"/>
      <c r="K1013" s="39"/>
      <c r="L1013" s="90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</row>
    <row r="1014" spans="1:50" s="40" customFormat="1" ht="12.75">
      <c r="A1014" s="24"/>
      <c r="B1014" s="33"/>
      <c r="C1014" s="34"/>
      <c r="D1014" s="35"/>
      <c r="E1014" s="36"/>
      <c r="F1014" s="36"/>
      <c r="G1014" s="36"/>
      <c r="H1014" s="37"/>
      <c r="I1014" s="38"/>
      <c r="J1014" s="90"/>
      <c r="K1014" s="39"/>
      <c r="L1014" s="90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</row>
    <row r="1015" spans="1:50" s="40" customFormat="1" ht="12.75">
      <c r="A1015" s="24"/>
      <c r="B1015" s="33"/>
      <c r="C1015" s="34"/>
      <c r="D1015" s="35"/>
      <c r="E1015" s="36"/>
      <c r="F1015" s="36"/>
      <c r="G1015" s="36"/>
      <c r="H1015" s="37"/>
      <c r="I1015" s="38"/>
      <c r="J1015" s="90"/>
      <c r="K1015" s="39"/>
      <c r="L1015" s="90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</row>
    <row r="1016" spans="1:50" s="40" customFormat="1" ht="12.75">
      <c r="A1016" s="24"/>
      <c r="B1016" s="33"/>
      <c r="C1016" s="34"/>
      <c r="D1016" s="35"/>
      <c r="E1016" s="36"/>
      <c r="F1016" s="36"/>
      <c r="G1016" s="36"/>
      <c r="H1016" s="37"/>
      <c r="I1016" s="38"/>
      <c r="J1016" s="90"/>
      <c r="K1016" s="39"/>
      <c r="L1016" s="90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</row>
    <row r="1017" spans="1:50" s="40" customFormat="1" ht="12.75">
      <c r="A1017" s="24"/>
      <c r="B1017" s="33"/>
      <c r="C1017" s="34"/>
      <c r="D1017" s="35"/>
      <c r="E1017" s="36"/>
      <c r="F1017" s="36"/>
      <c r="G1017" s="36"/>
      <c r="H1017" s="37"/>
      <c r="I1017" s="38"/>
      <c r="J1017" s="90"/>
      <c r="K1017" s="39"/>
      <c r="L1017" s="90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</row>
    <row r="1018" spans="1:50" s="40" customFormat="1" ht="12.75">
      <c r="A1018" s="24"/>
      <c r="B1018" s="33"/>
      <c r="C1018" s="34"/>
      <c r="D1018" s="35"/>
      <c r="E1018" s="36"/>
      <c r="F1018" s="36"/>
      <c r="G1018" s="36"/>
      <c r="H1018" s="37"/>
      <c r="I1018" s="38"/>
      <c r="J1018" s="90"/>
      <c r="K1018" s="39"/>
      <c r="L1018" s="90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</row>
    <row r="1019" spans="1:50" s="40" customFormat="1" ht="12.75">
      <c r="A1019" s="24"/>
      <c r="B1019" s="33"/>
      <c r="C1019" s="34"/>
      <c r="D1019" s="35"/>
      <c r="E1019" s="36"/>
      <c r="F1019" s="36"/>
      <c r="G1019" s="36"/>
      <c r="H1019" s="37"/>
      <c r="I1019" s="38"/>
      <c r="J1019" s="90"/>
      <c r="K1019" s="39"/>
      <c r="L1019" s="90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</row>
    <row r="1020" spans="1:50" s="40" customFormat="1" ht="12.75">
      <c r="A1020" s="24"/>
      <c r="B1020" s="33"/>
      <c r="C1020" s="34"/>
      <c r="D1020" s="35"/>
      <c r="E1020" s="36"/>
      <c r="F1020" s="36"/>
      <c r="G1020" s="36"/>
      <c r="H1020" s="37"/>
      <c r="I1020" s="38"/>
      <c r="J1020" s="90"/>
      <c r="K1020" s="39"/>
      <c r="L1020" s="90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</row>
    <row r="1021" spans="1:50" s="40" customFormat="1" ht="12.75">
      <c r="A1021" s="24"/>
      <c r="B1021" s="33"/>
      <c r="C1021" s="34"/>
      <c r="D1021" s="35"/>
      <c r="E1021" s="36"/>
      <c r="F1021" s="36"/>
      <c r="G1021" s="36"/>
      <c r="H1021" s="37"/>
      <c r="I1021" s="38"/>
      <c r="J1021" s="90"/>
      <c r="K1021" s="39"/>
      <c r="L1021" s="90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</row>
    <row r="1022" spans="1:50" s="40" customFormat="1" ht="12.75">
      <c r="A1022" s="24"/>
      <c r="B1022" s="33"/>
      <c r="C1022" s="34"/>
      <c r="D1022" s="35"/>
      <c r="E1022" s="36"/>
      <c r="F1022" s="36"/>
      <c r="G1022" s="36"/>
      <c r="H1022" s="37"/>
      <c r="I1022" s="38"/>
      <c r="J1022" s="90"/>
      <c r="K1022" s="39"/>
      <c r="L1022" s="90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</row>
    <row r="1023" spans="1:50" s="40" customFormat="1" ht="12.75">
      <c r="A1023" s="24"/>
      <c r="B1023" s="33"/>
      <c r="C1023" s="34"/>
      <c r="D1023" s="35"/>
      <c r="E1023" s="36"/>
      <c r="F1023" s="36"/>
      <c r="G1023" s="36"/>
      <c r="H1023" s="37"/>
      <c r="I1023" s="38"/>
      <c r="J1023" s="90"/>
      <c r="K1023" s="39"/>
      <c r="L1023" s="90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</row>
    <row r="1024" spans="1:50" s="40" customFormat="1" ht="12.75">
      <c r="A1024" s="24"/>
      <c r="B1024" s="33"/>
      <c r="C1024" s="34"/>
      <c r="D1024" s="35"/>
      <c r="E1024" s="36"/>
      <c r="F1024" s="36"/>
      <c r="G1024" s="36"/>
      <c r="H1024" s="37"/>
      <c r="I1024" s="38"/>
      <c r="J1024" s="90"/>
      <c r="K1024" s="39"/>
      <c r="L1024" s="90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</row>
    <row r="1025" spans="1:50" s="40" customFormat="1" ht="12.75">
      <c r="A1025" s="24"/>
      <c r="B1025" s="33"/>
      <c r="C1025" s="34"/>
      <c r="D1025" s="35"/>
      <c r="E1025" s="36"/>
      <c r="F1025" s="36"/>
      <c r="G1025" s="36"/>
      <c r="H1025" s="37"/>
      <c r="I1025" s="38"/>
      <c r="J1025" s="90"/>
      <c r="K1025" s="39"/>
      <c r="L1025" s="90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</row>
    <row r="1026" spans="1:50" s="40" customFormat="1" ht="12.75">
      <c r="A1026" s="24"/>
      <c r="B1026" s="33"/>
      <c r="C1026" s="34"/>
      <c r="D1026" s="35"/>
      <c r="E1026" s="36"/>
      <c r="F1026" s="36"/>
      <c r="G1026" s="36"/>
      <c r="H1026" s="37"/>
      <c r="I1026" s="38"/>
      <c r="J1026" s="90"/>
      <c r="K1026" s="39"/>
      <c r="L1026" s="90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</row>
    <row r="1027" spans="1:50" s="40" customFormat="1" ht="12.75">
      <c r="A1027" s="24"/>
      <c r="B1027" s="33"/>
      <c r="C1027" s="34"/>
      <c r="D1027" s="35"/>
      <c r="E1027" s="36"/>
      <c r="F1027" s="36"/>
      <c r="G1027" s="36"/>
      <c r="H1027" s="37"/>
      <c r="I1027" s="38"/>
      <c r="J1027" s="90"/>
      <c r="K1027" s="39"/>
      <c r="L1027" s="90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</row>
    <row r="1028" spans="1:50" s="40" customFormat="1" ht="12.75">
      <c r="A1028" s="24"/>
      <c r="B1028" s="33"/>
      <c r="C1028" s="34"/>
      <c r="D1028" s="35"/>
      <c r="E1028" s="36"/>
      <c r="F1028" s="36"/>
      <c r="G1028" s="36"/>
      <c r="H1028" s="37"/>
      <c r="I1028" s="38"/>
      <c r="J1028" s="90"/>
      <c r="K1028" s="39"/>
      <c r="L1028" s="90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</row>
    <row r="1029" spans="1:50" s="40" customFormat="1" ht="12.75">
      <c r="A1029" s="24"/>
      <c r="B1029" s="33"/>
      <c r="C1029" s="34"/>
      <c r="D1029" s="35"/>
      <c r="E1029" s="36"/>
      <c r="F1029" s="36"/>
      <c r="G1029" s="36"/>
      <c r="H1029" s="37"/>
      <c r="I1029" s="38"/>
      <c r="J1029" s="90"/>
      <c r="K1029" s="39"/>
      <c r="L1029" s="90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</row>
    <row r="1030" spans="1:50" s="40" customFormat="1" ht="12.75">
      <c r="A1030" s="24"/>
      <c r="B1030" s="33"/>
      <c r="C1030" s="34"/>
      <c r="D1030" s="35"/>
      <c r="E1030" s="36"/>
      <c r="F1030" s="36"/>
      <c r="G1030" s="36"/>
      <c r="H1030" s="37"/>
      <c r="I1030" s="38"/>
      <c r="J1030" s="90"/>
      <c r="K1030" s="39"/>
      <c r="L1030" s="90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</row>
    <row r="1031" spans="1:50" s="40" customFormat="1" ht="12.75">
      <c r="A1031" s="24"/>
      <c r="B1031" s="33"/>
      <c r="C1031" s="34"/>
      <c r="D1031" s="35"/>
      <c r="E1031" s="36"/>
      <c r="F1031" s="36"/>
      <c r="G1031" s="36"/>
      <c r="H1031" s="37"/>
      <c r="I1031" s="38"/>
      <c r="J1031" s="90"/>
      <c r="K1031" s="39"/>
      <c r="L1031" s="90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</row>
    <row r="1032" spans="1:50" s="40" customFormat="1" ht="12.75">
      <c r="A1032" s="24"/>
      <c r="B1032" s="33"/>
      <c r="C1032" s="34"/>
      <c r="D1032" s="35"/>
      <c r="E1032" s="36"/>
      <c r="F1032" s="36"/>
      <c r="G1032" s="36"/>
      <c r="H1032" s="37"/>
      <c r="I1032" s="38"/>
      <c r="J1032" s="90"/>
      <c r="K1032" s="39"/>
      <c r="L1032" s="90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</row>
    <row r="1033" spans="1:50" s="40" customFormat="1" ht="12.75">
      <c r="A1033" s="24"/>
      <c r="B1033" s="33"/>
      <c r="C1033" s="34"/>
      <c r="D1033" s="35"/>
      <c r="E1033" s="36"/>
      <c r="F1033" s="36"/>
      <c r="G1033" s="36"/>
      <c r="H1033" s="37"/>
      <c r="I1033" s="38"/>
      <c r="J1033" s="90"/>
      <c r="K1033" s="39"/>
      <c r="L1033" s="90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</row>
    <row r="1034" spans="1:50" s="40" customFormat="1" ht="12.75">
      <c r="A1034" s="24"/>
      <c r="B1034" s="33"/>
      <c r="C1034" s="34"/>
      <c r="D1034" s="35"/>
      <c r="E1034" s="36"/>
      <c r="F1034" s="36"/>
      <c r="G1034" s="36"/>
      <c r="H1034" s="37"/>
      <c r="I1034" s="38"/>
      <c r="J1034" s="90"/>
      <c r="K1034" s="39"/>
      <c r="L1034" s="90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  <c r="AT1034" s="32"/>
      <c r="AU1034" s="32"/>
      <c r="AV1034" s="32"/>
      <c r="AW1034" s="32"/>
      <c r="AX1034" s="32"/>
    </row>
    <row r="1035" spans="1:50" s="40" customFormat="1" ht="12.75">
      <c r="A1035" s="24"/>
      <c r="B1035" s="33"/>
      <c r="C1035" s="34"/>
      <c r="D1035" s="35"/>
      <c r="E1035" s="36"/>
      <c r="F1035" s="36"/>
      <c r="G1035" s="36"/>
      <c r="H1035" s="37"/>
      <c r="I1035" s="38"/>
      <c r="J1035" s="90"/>
      <c r="K1035" s="39"/>
      <c r="L1035" s="90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</row>
    <row r="1036" spans="1:50" s="40" customFormat="1" ht="12.75">
      <c r="A1036" s="24"/>
      <c r="B1036" s="33"/>
      <c r="C1036" s="34"/>
      <c r="D1036" s="35"/>
      <c r="E1036" s="36"/>
      <c r="F1036" s="36"/>
      <c r="G1036" s="36"/>
      <c r="H1036" s="37"/>
      <c r="I1036" s="38"/>
      <c r="J1036" s="90"/>
      <c r="K1036" s="39"/>
      <c r="L1036" s="90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</row>
    <row r="1037" spans="1:50" s="40" customFormat="1" ht="12.75">
      <c r="A1037" s="24"/>
      <c r="B1037" s="33"/>
      <c r="C1037" s="34"/>
      <c r="D1037" s="35"/>
      <c r="E1037" s="36"/>
      <c r="F1037" s="36"/>
      <c r="G1037" s="36"/>
      <c r="H1037" s="37"/>
      <c r="I1037" s="38"/>
      <c r="J1037" s="90"/>
      <c r="K1037" s="39"/>
      <c r="L1037" s="90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</row>
    <row r="1038" spans="1:50" s="40" customFormat="1" ht="12.75">
      <c r="A1038" s="24"/>
      <c r="B1038" s="33"/>
      <c r="C1038" s="34"/>
      <c r="D1038" s="35"/>
      <c r="E1038" s="36"/>
      <c r="F1038" s="36"/>
      <c r="G1038" s="36"/>
      <c r="H1038" s="37"/>
      <c r="I1038" s="38"/>
      <c r="J1038" s="90"/>
      <c r="K1038" s="39"/>
      <c r="L1038" s="90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</row>
    <row r="1039" spans="1:50" s="40" customFormat="1" ht="12.75">
      <c r="A1039" s="24"/>
      <c r="B1039" s="33"/>
      <c r="C1039" s="34"/>
      <c r="D1039" s="35"/>
      <c r="E1039" s="36"/>
      <c r="F1039" s="36"/>
      <c r="G1039" s="36"/>
      <c r="H1039" s="37"/>
      <c r="I1039" s="38"/>
      <c r="J1039" s="90"/>
      <c r="K1039" s="39"/>
      <c r="L1039" s="90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</row>
    <row r="1040" spans="1:50" s="40" customFormat="1" ht="12.75">
      <c r="A1040" s="24"/>
      <c r="B1040" s="33"/>
      <c r="C1040" s="34"/>
      <c r="D1040" s="35"/>
      <c r="E1040" s="36"/>
      <c r="F1040" s="36"/>
      <c r="G1040" s="36"/>
      <c r="H1040" s="37"/>
      <c r="I1040" s="38"/>
      <c r="J1040" s="90"/>
      <c r="K1040" s="39"/>
      <c r="L1040" s="90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</row>
    <row r="1041" spans="1:50" s="40" customFormat="1" ht="12.75">
      <c r="A1041" s="24"/>
      <c r="B1041" s="33"/>
      <c r="C1041" s="34"/>
      <c r="D1041" s="35"/>
      <c r="E1041" s="36"/>
      <c r="F1041" s="36"/>
      <c r="G1041" s="36"/>
      <c r="H1041" s="37"/>
      <c r="I1041" s="38"/>
      <c r="J1041" s="90"/>
      <c r="K1041" s="39"/>
      <c r="L1041" s="90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</row>
    <row r="1042" spans="1:50" s="40" customFormat="1" ht="12.75">
      <c r="A1042" s="24"/>
      <c r="B1042" s="33"/>
      <c r="C1042" s="34"/>
      <c r="D1042" s="35"/>
      <c r="E1042" s="36"/>
      <c r="F1042" s="36"/>
      <c r="G1042" s="36"/>
      <c r="H1042" s="37"/>
      <c r="I1042" s="38"/>
      <c r="J1042" s="90"/>
      <c r="K1042" s="39"/>
      <c r="L1042" s="90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</row>
    <row r="1043" spans="1:50" s="40" customFormat="1" ht="12.75">
      <c r="A1043" s="24"/>
      <c r="B1043" s="33"/>
      <c r="C1043" s="34"/>
      <c r="D1043" s="35"/>
      <c r="E1043" s="36"/>
      <c r="F1043" s="36"/>
      <c r="G1043" s="36"/>
      <c r="H1043" s="37"/>
      <c r="I1043" s="38"/>
      <c r="J1043" s="90"/>
      <c r="K1043" s="39"/>
      <c r="L1043" s="90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</row>
    <row r="1044" spans="1:50" s="40" customFormat="1" ht="12.75">
      <c r="A1044" s="24"/>
      <c r="B1044" s="33"/>
      <c r="C1044" s="34"/>
      <c r="D1044" s="35"/>
      <c r="E1044" s="36"/>
      <c r="F1044" s="36"/>
      <c r="G1044" s="36"/>
      <c r="H1044" s="37"/>
      <c r="I1044" s="38"/>
      <c r="J1044" s="90"/>
      <c r="K1044" s="39"/>
      <c r="L1044" s="90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</row>
    <row r="1045" spans="1:50" s="40" customFormat="1" ht="12.75">
      <c r="A1045" s="24"/>
      <c r="B1045" s="33"/>
      <c r="C1045" s="34"/>
      <c r="D1045" s="35"/>
      <c r="E1045" s="36"/>
      <c r="F1045" s="36"/>
      <c r="G1045" s="36"/>
      <c r="H1045" s="37"/>
      <c r="I1045" s="38"/>
      <c r="J1045" s="90"/>
      <c r="K1045" s="39"/>
      <c r="L1045" s="90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</row>
    <row r="1046" spans="1:50" s="40" customFormat="1" ht="12.75">
      <c r="A1046" s="24"/>
      <c r="B1046" s="33"/>
      <c r="C1046" s="34"/>
      <c r="D1046" s="35"/>
      <c r="E1046" s="36"/>
      <c r="F1046" s="36"/>
      <c r="G1046" s="36"/>
      <c r="H1046" s="37"/>
      <c r="I1046" s="38"/>
      <c r="J1046" s="90"/>
      <c r="K1046" s="39"/>
      <c r="L1046" s="90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</row>
    <row r="1047" spans="1:50" s="40" customFormat="1" ht="12.75">
      <c r="A1047" s="24"/>
      <c r="B1047" s="33"/>
      <c r="C1047" s="34"/>
      <c r="D1047" s="35"/>
      <c r="E1047" s="36"/>
      <c r="F1047" s="36"/>
      <c r="G1047" s="36"/>
      <c r="H1047" s="37"/>
      <c r="I1047" s="38"/>
      <c r="J1047" s="90"/>
      <c r="K1047" s="39"/>
      <c r="L1047" s="90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</row>
    <row r="1048" spans="1:50" s="40" customFormat="1" ht="12.75">
      <c r="A1048" s="24"/>
      <c r="B1048" s="33"/>
      <c r="C1048" s="34"/>
      <c r="D1048" s="35"/>
      <c r="E1048" s="36"/>
      <c r="F1048" s="36"/>
      <c r="G1048" s="36"/>
      <c r="H1048" s="37"/>
      <c r="I1048" s="38"/>
      <c r="J1048" s="90"/>
      <c r="K1048" s="39"/>
      <c r="L1048" s="90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</row>
    <row r="1049" spans="1:50" s="40" customFormat="1" ht="12.75">
      <c r="A1049" s="24"/>
      <c r="B1049" s="33"/>
      <c r="C1049" s="34"/>
      <c r="D1049" s="35"/>
      <c r="E1049" s="36"/>
      <c r="F1049" s="36"/>
      <c r="G1049" s="36"/>
      <c r="H1049" s="37"/>
      <c r="I1049" s="38"/>
      <c r="J1049" s="90"/>
      <c r="K1049" s="39"/>
      <c r="L1049" s="90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</row>
    <row r="1050" spans="1:50" s="40" customFormat="1" ht="12.75">
      <c r="A1050" s="24"/>
      <c r="B1050" s="33"/>
      <c r="C1050" s="34"/>
      <c r="D1050" s="35"/>
      <c r="E1050" s="36"/>
      <c r="F1050" s="36"/>
      <c r="G1050" s="36"/>
      <c r="H1050" s="37"/>
      <c r="I1050" s="38"/>
      <c r="J1050" s="90"/>
      <c r="K1050" s="39"/>
      <c r="L1050" s="90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</row>
    <row r="1051" spans="1:50" s="40" customFormat="1" ht="12.75">
      <c r="A1051" s="24"/>
      <c r="B1051" s="33"/>
      <c r="C1051" s="34"/>
      <c r="D1051" s="35"/>
      <c r="E1051" s="36"/>
      <c r="F1051" s="36"/>
      <c r="G1051" s="36"/>
      <c r="H1051" s="37"/>
      <c r="I1051" s="38"/>
      <c r="J1051" s="90"/>
      <c r="K1051" s="39"/>
      <c r="L1051" s="90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</row>
    <row r="1052" spans="1:50" s="40" customFormat="1" ht="12.75">
      <c r="A1052" s="24"/>
      <c r="B1052" s="33"/>
      <c r="C1052" s="34"/>
      <c r="D1052" s="35"/>
      <c r="E1052" s="36"/>
      <c r="F1052" s="36"/>
      <c r="G1052" s="36"/>
      <c r="H1052" s="37"/>
      <c r="I1052" s="38"/>
      <c r="J1052" s="90"/>
      <c r="K1052" s="39"/>
      <c r="L1052" s="90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</row>
    <row r="1053" spans="1:50" s="40" customFormat="1" ht="12.75">
      <c r="A1053" s="24"/>
      <c r="B1053" s="33"/>
      <c r="C1053" s="34"/>
      <c r="D1053" s="35"/>
      <c r="E1053" s="36"/>
      <c r="F1053" s="36"/>
      <c r="G1053" s="36"/>
      <c r="H1053" s="37"/>
      <c r="I1053" s="38"/>
      <c r="J1053" s="90"/>
      <c r="K1053" s="39"/>
      <c r="L1053" s="90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</row>
    <row r="1054" spans="1:50" s="40" customFormat="1" ht="12.75">
      <c r="A1054" s="24"/>
      <c r="B1054" s="33"/>
      <c r="C1054" s="34"/>
      <c r="D1054" s="35"/>
      <c r="E1054" s="36"/>
      <c r="F1054" s="36"/>
      <c r="G1054" s="36"/>
      <c r="H1054" s="37"/>
      <c r="I1054" s="38"/>
      <c r="J1054" s="90"/>
      <c r="K1054" s="39"/>
      <c r="L1054" s="90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</row>
    <row r="1055" spans="1:50" s="40" customFormat="1" ht="12.75">
      <c r="A1055" s="24"/>
      <c r="B1055" s="33"/>
      <c r="C1055" s="34"/>
      <c r="D1055" s="35"/>
      <c r="E1055" s="36"/>
      <c r="F1055" s="36"/>
      <c r="G1055" s="36"/>
      <c r="H1055" s="37"/>
      <c r="I1055" s="38"/>
      <c r="J1055" s="90"/>
      <c r="K1055" s="39"/>
      <c r="L1055" s="90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</row>
    <row r="1056" spans="1:50" s="40" customFormat="1" ht="12.75">
      <c r="A1056" s="24"/>
      <c r="B1056" s="33"/>
      <c r="C1056" s="34"/>
      <c r="D1056" s="35"/>
      <c r="E1056" s="36"/>
      <c r="F1056" s="36"/>
      <c r="G1056" s="36"/>
      <c r="H1056" s="37"/>
      <c r="I1056" s="38"/>
      <c r="J1056" s="90"/>
      <c r="K1056" s="39"/>
      <c r="L1056" s="90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</row>
    <row r="1057" spans="1:50" s="40" customFormat="1" ht="12.75">
      <c r="A1057" s="24"/>
      <c r="B1057" s="33"/>
      <c r="C1057" s="34"/>
      <c r="D1057" s="35"/>
      <c r="E1057" s="36"/>
      <c r="F1057" s="36"/>
      <c r="G1057" s="36"/>
      <c r="H1057" s="37"/>
      <c r="I1057" s="38"/>
      <c r="J1057" s="90"/>
      <c r="K1057" s="39"/>
      <c r="L1057" s="90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</row>
    <row r="1058" spans="1:50" s="40" customFormat="1" ht="12.75">
      <c r="A1058" s="24"/>
      <c r="B1058" s="33"/>
      <c r="C1058" s="34"/>
      <c r="D1058" s="35"/>
      <c r="E1058" s="36"/>
      <c r="F1058" s="36"/>
      <c r="G1058" s="36"/>
      <c r="H1058" s="37"/>
      <c r="I1058" s="38"/>
      <c r="J1058" s="90"/>
      <c r="K1058" s="39"/>
      <c r="L1058" s="90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</row>
    <row r="1059" spans="1:50" s="40" customFormat="1" ht="12.75">
      <c r="A1059" s="24"/>
      <c r="B1059" s="33"/>
      <c r="C1059" s="34"/>
      <c r="D1059" s="35"/>
      <c r="E1059" s="36"/>
      <c r="F1059" s="36"/>
      <c r="G1059" s="36"/>
      <c r="H1059" s="37"/>
      <c r="I1059" s="38"/>
      <c r="J1059" s="90"/>
      <c r="K1059" s="39"/>
      <c r="L1059" s="90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</row>
    <row r="1060" spans="1:50" s="40" customFormat="1" ht="12.75">
      <c r="A1060" s="24"/>
      <c r="B1060" s="33"/>
      <c r="C1060" s="34"/>
      <c r="D1060" s="35"/>
      <c r="E1060" s="36"/>
      <c r="F1060" s="36"/>
      <c r="G1060" s="36"/>
      <c r="H1060" s="37"/>
      <c r="I1060" s="38"/>
      <c r="J1060" s="90"/>
      <c r="K1060" s="39"/>
      <c r="L1060" s="90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</row>
    <row r="1061" spans="1:50" s="40" customFormat="1" ht="12.75">
      <c r="A1061" s="24"/>
      <c r="B1061" s="33"/>
      <c r="C1061" s="34"/>
      <c r="D1061" s="35"/>
      <c r="E1061" s="36"/>
      <c r="F1061" s="36"/>
      <c r="G1061" s="36"/>
      <c r="H1061" s="37"/>
      <c r="I1061" s="38"/>
      <c r="J1061" s="90"/>
      <c r="K1061" s="39"/>
      <c r="L1061" s="90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</row>
    <row r="1062" spans="1:50" s="40" customFormat="1" ht="12.75">
      <c r="A1062" s="24"/>
      <c r="B1062" s="33"/>
      <c r="C1062" s="34"/>
      <c r="D1062" s="35"/>
      <c r="E1062" s="36"/>
      <c r="F1062" s="36"/>
      <c r="G1062" s="36"/>
      <c r="H1062" s="37"/>
      <c r="I1062" s="38"/>
      <c r="J1062" s="90"/>
      <c r="K1062" s="39"/>
      <c r="L1062" s="90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</row>
    <row r="1063" spans="1:50" s="40" customFormat="1" ht="12.75">
      <c r="A1063" s="24"/>
      <c r="B1063" s="33"/>
      <c r="C1063" s="34"/>
      <c r="D1063" s="35"/>
      <c r="E1063" s="36"/>
      <c r="F1063" s="36"/>
      <c r="G1063" s="36"/>
      <c r="H1063" s="37"/>
      <c r="I1063" s="38"/>
      <c r="J1063" s="90"/>
      <c r="K1063" s="39"/>
      <c r="L1063" s="90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</row>
    <row r="1064" spans="1:50" s="40" customFormat="1" ht="12.75">
      <c r="A1064" s="24"/>
      <c r="B1064" s="33"/>
      <c r="C1064" s="34"/>
      <c r="D1064" s="35"/>
      <c r="E1064" s="36"/>
      <c r="F1064" s="36"/>
      <c r="G1064" s="36"/>
      <c r="H1064" s="37"/>
      <c r="I1064" s="38"/>
      <c r="J1064" s="90"/>
      <c r="K1064" s="39"/>
      <c r="L1064" s="90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</row>
    <row r="1065" spans="1:50" s="40" customFormat="1" ht="12.75">
      <c r="A1065" s="24"/>
      <c r="B1065" s="33"/>
      <c r="C1065" s="34"/>
      <c r="D1065" s="35"/>
      <c r="E1065" s="36"/>
      <c r="F1065" s="36"/>
      <c r="G1065" s="36"/>
      <c r="H1065" s="37"/>
      <c r="I1065" s="38"/>
      <c r="J1065" s="90"/>
      <c r="K1065" s="39"/>
      <c r="L1065" s="90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</row>
    <row r="1066" spans="1:50" s="40" customFormat="1" ht="12.75">
      <c r="A1066" s="24"/>
      <c r="B1066" s="33"/>
      <c r="C1066" s="34"/>
      <c r="D1066" s="35"/>
      <c r="E1066" s="36"/>
      <c r="F1066" s="36"/>
      <c r="G1066" s="36"/>
      <c r="H1066" s="37"/>
      <c r="I1066" s="38"/>
      <c r="J1066" s="90"/>
      <c r="K1066" s="39"/>
      <c r="L1066" s="90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</row>
    <row r="1067" spans="1:50" s="40" customFormat="1" ht="12.75">
      <c r="A1067" s="24"/>
      <c r="B1067" s="33"/>
      <c r="C1067" s="34"/>
      <c r="D1067" s="35"/>
      <c r="E1067" s="36"/>
      <c r="F1067" s="36"/>
      <c r="G1067" s="36"/>
      <c r="H1067" s="37"/>
      <c r="I1067" s="38"/>
      <c r="J1067" s="90"/>
      <c r="K1067" s="39"/>
      <c r="L1067" s="90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</row>
    <row r="1068" spans="1:50" s="40" customFormat="1" ht="12.75">
      <c r="A1068" s="24"/>
      <c r="B1068" s="33"/>
      <c r="C1068" s="34"/>
      <c r="D1068" s="35"/>
      <c r="E1068" s="36"/>
      <c r="F1068" s="36"/>
      <c r="G1068" s="36"/>
      <c r="H1068" s="37"/>
      <c r="I1068" s="38"/>
      <c r="J1068" s="90"/>
      <c r="K1068" s="39"/>
      <c r="L1068" s="90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</row>
    <row r="1069" spans="1:50" s="40" customFormat="1" ht="12.75">
      <c r="A1069" s="24"/>
      <c r="B1069" s="33"/>
      <c r="C1069" s="34"/>
      <c r="D1069" s="35"/>
      <c r="E1069" s="36"/>
      <c r="F1069" s="36"/>
      <c r="G1069" s="36"/>
      <c r="H1069" s="37"/>
      <c r="I1069" s="38"/>
      <c r="J1069" s="90"/>
      <c r="K1069" s="39"/>
      <c r="L1069" s="90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</row>
    <row r="1070" spans="1:50" s="40" customFormat="1" ht="12.75">
      <c r="A1070" s="24"/>
      <c r="B1070" s="33"/>
      <c r="C1070" s="34"/>
      <c r="D1070" s="35"/>
      <c r="E1070" s="36"/>
      <c r="F1070" s="36"/>
      <c r="G1070" s="36"/>
      <c r="H1070" s="37"/>
      <c r="I1070" s="38"/>
      <c r="J1070" s="90"/>
      <c r="K1070" s="39"/>
      <c r="L1070" s="90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</row>
    <row r="1071" spans="1:50" s="40" customFormat="1" ht="12.75">
      <c r="A1071" s="24"/>
      <c r="B1071" s="33"/>
      <c r="C1071" s="34"/>
      <c r="D1071" s="35"/>
      <c r="E1071" s="36"/>
      <c r="F1071" s="36"/>
      <c r="G1071" s="36"/>
      <c r="H1071" s="37"/>
      <c r="I1071" s="38"/>
      <c r="J1071" s="90"/>
      <c r="K1071" s="39"/>
      <c r="L1071" s="90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</row>
    <row r="1072" spans="1:50" s="40" customFormat="1" ht="12.75">
      <c r="A1072" s="24"/>
      <c r="B1072" s="33"/>
      <c r="C1072" s="34"/>
      <c r="D1072" s="35"/>
      <c r="E1072" s="36"/>
      <c r="F1072" s="36"/>
      <c r="G1072" s="36"/>
      <c r="H1072" s="37"/>
      <c r="I1072" s="38"/>
      <c r="J1072" s="90"/>
      <c r="K1072" s="39"/>
      <c r="L1072" s="90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</row>
    <row r="1073" spans="1:50" s="40" customFormat="1" ht="12.75">
      <c r="A1073" s="24"/>
      <c r="B1073" s="33"/>
      <c r="C1073" s="34"/>
      <c r="D1073" s="35"/>
      <c r="E1073" s="36"/>
      <c r="F1073" s="36"/>
      <c r="G1073" s="36"/>
      <c r="H1073" s="37"/>
      <c r="I1073" s="38"/>
      <c r="J1073" s="90"/>
      <c r="K1073" s="39"/>
      <c r="L1073" s="90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</row>
    <row r="1074" spans="1:50" s="40" customFormat="1" ht="12.75">
      <c r="A1074" s="24"/>
      <c r="B1074" s="33"/>
      <c r="C1074" s="34"/>
      <c r="D1074" s="35"/>
      <c r="E1074" s="36"/>
      <c r="F1074" s="36"/>
      <c r="G1074" s="36"/>
      <c r="H1074" s="37"/>
      <c r="I1074" s="38"/>
      <c r="J1074" s="90"/>
      <c r="K1074" s="39"/>
      <c r="L1074" s="90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</row>
    <row r="1075" spans="1:50" s="40" customFormat="1" ht="12.75">
      <c r="A1075" s="24"/>
      <c r="B1075" s="33"/>
      <c r="C1075" s="34"/>
      <c r="D1075" s="35"/>
      <c r="E1075" s="36"/>
      <c r="F1075" s="36"/>
      <c r="G1075" s="36"/>
      <c r="H1075" s="37"/>
      <c r="I1075" s="38"/>
      <c r="J1075" s="90"/>
      <c r="K1075" s="39"/>
      <c r="L1075" s="90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</row>
    <row r="1076" spans="1:50" s="40" customFormat="1" ht="12.75">
      <c r="A1076" s="24"/>
      <c r="B1076" s="33"/>
      <c r="C1076" s="34"/>
      <c r="D1076" s="35"/>
      <c r="E1076" s="36"/>
      <c r="F1076" s="36"/>
      <c r="G1076" s="36"/>
      <c r="H1076" s="37"/>
      <c r="I1076" s="38"/>
      <c r="J1076" s="90"/>
      <c r="K1076" s="39"/>
      <c r="L1076" s="90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</row>
    <row r="1077" spans="1:50" s="40" customFormat="1" ht="12.75">
      <c r="A1077" s="24"/>
      <c r="B1077" s="33"/>
      <c r="C1077" s="34"/>
      <c r="D1077" s="35"/>
      <c r="E1077" s="36"/>
      <c r="F1077" s="36"/>
      <c r="G1077" s="36"/>
      <c r="H1077" s="37"/>
      <c r="I1077" s="38"/>
      <c r="J1077" s="90"/>
      <c r="K1077" s="39"/>
      <c r="L1077" s="90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</row>
    <row r="1078" spans="1:50" s="40" customFormat="1" ht="12.75">
      <c r="A1078" s="24"/>
      <c r="B1078" s="33"/>
      <c r="C1078" s="34"/>
      <c r="D1078" s="35"/>
      <c r="E1078" s="36"/>
      <c r="F1078" s="36"/>
      <c r="G1078" s="36"/>
      <c r="H1078" s="37"/>
      <c r="I1078" s="38"/>
      <c r="J1078" s="90"/>
      <c r="K1078" s="39"/>
      <c r="L1078" s="90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</row>
    <row r="1079" spans="1:50" s="40" customFormat="1" ht="12.75">
      <c r="A1079" s="24"/>
      <c r="B1079" s="33"/>
      <c r="C1079" s="34"/>
      <c r="D1079" s="35"/>
      <c r="E1079" s="36"/>
      <c r="F1079" s="36"/>
      <c r="G1079" s="36"/>
      <c r="H1079" s="37"/>
      <c r="I1079" s="38"/>
      <c r="J1079" s="90"/>
      <c r="K1079" s="39"/>
      <c r="L1079" s="90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</row>
    <row r="1080" spans="1:50" s="40" customFormat="1" ht="12.75">
      <c r="A1080" s="24"/>
      <c r="B1080" s="33"/>
      <c r="C1080" s="34"/>
      <c r="D1080" s="35"/>
      <c r="E1080" s="36"/>
      <c r="F1080" s="36"/>
      <c r="G1080" s="36"/>
      <c r="H1080" s="37"/>
      <c r="I1080" s="38"/>
      <c r="J1080" s="90"/>
      <c r="K1080" s="39"/>
      <c r="L1080" s="90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</row>
    <row r="1081" spans="1:50" s="40" customFormat="1" ht="12.75">
      <c r="A1081" s="24"/>
      <c r="B1081" s="33"/>
      <c r="C1081" s="34"/>
      <c r="D1081" s="35"/>
      <c r="E1081" s="36"/>
      <c r="F1081" s="36"/>
      <c r="G1081" s="36"/>
      <c r="H1081" s="37"/>
      <c r="I1081" s="38"/>
      <c r="J1081" s="90"/>
      <c r="K1081" s="39"/>
      <c r="L1081" s="90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</row>
    <row r="1082" spans="1:50" s="40" customFormat="1" ht="12.75">
      <c r="A1082" s="24"/>
      <c r="B1082" s="33"/>
      <c r="C1082" s="34"/>
      <c r="D1082" s="35"/>
      <c r="E1082" s="36"/>
      <c r="F1082" s="36"/>
      <c r="G1082" s="36"/>
      <c r="H1082" s="37"/>
      <c r="I1082" s="38"/>
      <c r="J1082" s="90"/>
      <c r="K1082" s="39"/>
      <c r="L1082" s="90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</row>
    <row r="1083" spans="1:50" s="40" customFormat="1" ht="12.75">
      <c r="A1083" s="24"/>
      <c r="B1083" s="33"/>
      <c r="C1083" s="34"/>
      <c r="D1083" s="35"/>
      <c r="E1083" s="36"/>
      <c r="F1083" s="36"/>
      <c r="G1083" s="36"/>
      <c r="H1083" s="37"/>
      <c r="I1083" s="38"/>
      <c r="J1083" s="90"/>
      <c r="K1083" s="39"/>
      <c r="L1083" s="90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</row>
    <row r="1084" spans="1:50" s="40" customFormat="1" ht="12.75">
      <c r="A1084" s="24"/>
      <c r="B1084" s="33"/>
      <c r="C1084" s="34"/>
      <c r="D1084" s="35"/>
      <c r="E1084" s="36"/>
      <c r="F1084" s="36"/>
      <c r="G1084" s="36"/>
      <c r="H1084" s="37"/>
      <c r="I1084" s="38"/>
      <c r="J1084" s="90"/>
      <c r="K1084" s="39"/>
      <c r="L1084" s="90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</row>
    <row r="1085" spans="1:50" s="40" customFormat="1" ht="12.75">
      <c r="A1085" s="24"/>
      <c r="B1085" s="33"/>
      <c r="C1085" s="34"/>
      <c r="D1085" s="35"/>
      <c r="E1085" s="36"/>
      <c r="F1085" s="36"/>
      <c r="G1085" s="36"/>
      <c r="H1085" s="37"/>
      <c r="I1085" s="38"/>
      <c r="J1085" s="90"/>
      <c r="K1085" s="39"/>
      <c r="L1085" s="90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</row>
    <row r="1086" spans="1:50" s="40" customFormat="1" ht="12.75">
      <c r="A1086" s="24"/>
      <c r="B1086" s="33"/>
      <c r="C1086" s="34"/>
      <c r="D1086" s="35"/>
      <c r="E1086" s="36"/>
      <c r="F1086" s="36"/>
      <c r="G1086" s="36"/>
      <c r="H1086" s="37"/>
      <c r="I1086" s="38"/>
      <c r="J1086" s="90"/>
      <c r="K1086" s="39"/>
      <c r="L1086" s="90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</row>
    <row r="1087" spans="1:50" s="40" customFormat="1" ht="12.75">
      <c r="A1087" s="24"/>
      <c r="B1087" s="33"/>
      <c r="C1087" s="34"/>
      <c r="D1087" s="35"/>
      <c r="E1087" s="36"/>
      <c r="F1087" s="36"/>
      <c r="G1087" s="36"/>
      <c r="H1087" s="37"/>
      <c r="I1087" s="38"/>
      <c r="J1087" s="90"/>
      <c r="K1087" s="39"/>
      <c r="L1087" s="90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</row>
    <row r="1088" spans="1:50" s="40" customFormat="1" ht="12.75">
      <c r="A1088" s="24"/>
      <c r="B1088" s="33"/>
      <c r="C1088" s="34"/>
      <c r="D1088" s="35"/>
      <c r="E1088" s="36"/>
      <c r="F1088" s="36"/>
      <c r="G1088" s="36"/>
      <c r="H1088" s="37"/>
      <c r="I1088" s="38"/>
      <c r="J1088" s="90"/>
      <c r="K1088" s="39"/>
      <c r="L1088" s="90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</row>
    <row r="1089" spans="1:50" s="40" customFormat="1" ht="12.75">
      <c r="A1089" s="24"/>
      <c r="B1089" s="33"/>
      <c r="C1089" s="34"/>
      <c r="D1089" s="35"/>
      <c r="E1089" s="36"/>
      <c r="F1089" s="36"/>
      <c r="G1089" s="36"/>
      <c r="H1089" s="37"/>
      <c r="I1089" s="38"/>
      <c r="J1089" s="90"/>
      <c r="K1089" s="39"/>
      <c r="L1089" s="90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</row>
    <row r="1090" spans="1:50" s="40" customFormat="1" ht="12.75">
      <c r="A1090" s="24"/>
      <c r="B1090" s="33"/>
      <c r="C1090" s="34"/>
      <c r="D1090" s="35"/>
      <c r="E1090" s="36"/>
      <c r="F1090" s="36"/>
      <c r="G1090" s="36"/>
      <c r="H1090" s="37"/>
      <c r="I1090" s="38"/>
      <c r="J1090" s="90"/>
      <c r="K1090" s="39"/>
      <c r="L1090" s="90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</row>
    <row r="1091" spans="1:50" s="40" customFormat="1" ht="12.75">
      <c r="A1091" s="24"/>
      <c r="B1091" s="33"/>
      <c r="C1091" s="34"/>
      <c r="D1091" s="35"/>
      <c r="E1091" s="36"/>
      <c r="F1091" s="36"/>
      <c r="G1091" s="36"/>
      <c r="H1091" s="37"/>
      <c r="I1091" s="38"/>
      <c r="J1091" s="90"/>
      <c r="K1091" s="39"/>
      <c r="L1091" s="90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</row>
    <row r="1092" spans="1:50" s="40" customFormat="1" ht="12.75">
      <c r="A1092" s="24"/>
      <c r="B1092" s="33"/>
      <c r="C1092" s="34"/>
      <c r="D1092" s="35"/>
      <c r="E1092" s="36"/>
      <c r="F1092" s="36"/>
      <c r="G1092" s="36"/>
      <c r="H1092" s="37"/>
      <c r="I1092" s="38"/>
      <c r="J1092" s="90"/>
      <c r="K1092" s="39"/>
      <c r="L1092" s="90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</row>
    <row r="1093" spans="1:50" s="40" customFormat="1" ht="12.75">
      <c r="A1093" s="24"/>
      <c r="B1093" s="33"/>
      <c r="C1093" s="34"/>
      <c r="D1093" s="35"/>
      <c r="E1093" s="36"/>
      <c r="F1093" s="36"/>
      <c r="G1093" s="36"/>
      <c r="H1093" s="37"/>
      <c r="I1093" s="38"/>
      <c r="J1093" s="90"/>
      <c r="K1093" s="39"/>
      <c r="L1093" s="90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</row>
    <row r="1094" spans="1:50" s="40" customFormat="1" ht="12.75">
      <c r="A1094" s="24"/>
      <c r="B1094" s="33"/>
      <c r="C1094" s="34"/>
      <c r="D1094" s="35"/>
      <c r="E1094" s="36"/>
      <c r="F1094" s="36"/>
      <c r="G1094" s="36"/>
      <c r="H1094" s="37"/>
      <c r="I1094" s="38"/>
      <c r="J1094" s="90"/>
      <c r="K1094" s="39"/>
      <c r="L1094" s="90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</row>
    <row r="1095" spans="1:50" s="40" customFormat="1" ht="12.75">
      <c r="A1095" s="24"/>
      <c r="B1095" s="33"/>
      <c r="C1095" s="34"/>
      <c r="D1095" s="35"/>
      <c r="E1095" s="36"/>
      <c r="F1095" s="36"/>
      <c r="G1095" s="36"/>
      <c r="H1095" s="37"/>
      <c r="I1095" s="38"/>
      <c r="J1095" s="90"/>
      <c r="K1095" s="39"/>
      <c r="L1095" s="90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</row>
    <row r="1096" spans="1:50" s="40" customFormat="1" ht="12.75">
      <c r="A1096" s="24"/>
      <c r="B1096" s="33"/>
      <c r="C1096" s="34"/>
      <c r="D1096" s="35"/>
      <c r="E1096" s="36"/>
      <c r="F1096" s="36"/>
      <c r="G1096" s="36"/>
      <c r="H1096" s="37"/>
      <c r="I1096" s="38"/>
      <c r="J1096" s="90"/>
      <c r="K1096" s="39"/>
      <c r="L1096" s="90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</row>
    <row r="1097" spans="1:50" s="40" customFormat="1" ht="12.75">
      <c r="A1097" s="24"/>
      <c r="B1097" s="33"/>
      <c r="C1097" s="34"/>
      <c r="D1097" s="35"/>
      <c r="E1097" s="36"/>
      <c r="F1097" s="36"/>
      <c r="G1097" s="36"/>
      <c r="H1097" s="37"/>
      <c r="I1097" s="38"/>
      <c r="J1097" s="90"/>
      <c r="K1097" s="39"/>
      <c r="L1097" s="90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</row>
    <row r="1098" spans="1:50" s="40" customFormat="1" ht="12.75">
      <c r="A1098" s="24"/>
      <c r="B1098" s="33"/>
      <c r="C1098" s="34"/>
      <c r="D1098" s="35"/>
      <c r="E1098" s="36"/>
      <c r="F1098" s="36"/>
      <c r="G1098" s="36"/>
      <c r="H1098" s="37"/>
      <c r="I1098" s="38"/>
      <c r="J1098" s="90"/>
      <c r="K1098" s="39"/>
      <c r="L1098" s="90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</row>
    <row r="1099" spans="1:50" s="40" customFormat="1" ht="12.75">
      <c r="A1099" s="24"/>
      <c r="B1099" s="33"/>
      <c r="C1099" s="34"/>
      <c r="D1099" s="35"/>
      <c r="E1099" s="36"/>
      <c r="F1099" s="36"/>
      <c r="G1099" s="36"/>
      <c r="H1099" s="37"/>
      <c r="I1099" s="38"/>
      <c r="J1099" s="90"/>
      <c r="K1099" s="39"/>
      <c r="L1099" s="90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</row>
    <row r="1100" spans="1:50" s="40" customFormat="1" ht="12.75">
      <c r="A1100" s="24"/>
      <c r="B1100" s="33"/>
      <c r="C1100" s="34"/>
      <c r="D1100" s="35"/>
      <c r="E1100" s="36"/>
      <c r="F1100" s="36"/>
      <c r="G1100" s="36"/>
      <c r="H1100" s="37"/>
      <c r="I1100" s="38"/>
      <c r="J1100" s="90"/>
      <c r="K1100" s="39"/>
      <c r="L1100" s="90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</row>
    <row r="1101" spans="1:50" s="40" customFormat="1" ht="12.75">
      <c r="A1101" s="24"/>
      <c r="B1101" s="33"/>
      <c r="C1101" s="34"/>
      <c r="D1101" s="35"/>
      <c r="E1101" s="36"/>
      <c r="F1101" s="36"/>
      <c r="G1101" s="36"/>
      <c r="H1101" s="37"/>
      <c r="I1101" s="38"/>
      <c r="J1101" s="90"/>
      <c r="K1101" s="39"/>
      <c r="L1101" s="90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</row>
    <row r="1102" spans="1:50" s="40" customFormat="1" ht="12.75">
      <c r="A1102" s="24"/>
      <c r="B1102" s="33"/>
      <c r="C1102" s="34"/>
      <c r="D1102" s="35"/>
      <c r="E1102" s="36"/>
      <c r="F1102" s="36"/>
      <c r="G1102" s="36"/>
      <c r="H1102" s="37"/>
      <c r="I1102" s="38"/>
      <c r="J1102" s="90"/>
      <c r="K1102" s="39"/>
      <c r="L1102" s="90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</row>
    <row r="1103" spans="1:50" s="40" customFormat="1" ht="12.75">
      <c r="A1103" s="24"/>
      <c r="B1103" s="33"/>
      <c r="C1103" s="34"/>
      <c r="D1103" s="35"/>
      <c r="E1103" s="36"/>
      <c r="F1103" s="36"/>
      <c r="G1103" s="36"/>
      <c r="H1103" s="37"/>
      <c r="I1103" s="38"/>
      <c r="J1103" s="90"/>
      <c r="K1103" s="39"/>
      <c r="L1103" s="90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</row>
    <row r="1104" spans="1:50" s="40" customFormat="1" ht="12.75">
      <c r="A1104" s="24"/>
      <c r="B1104" s="33"/>
      <c r="C1104" s="34"/>
      <c r="D1104" s="35"/>
      <c r="E1104" s="36"/>
      <c r="F1104" s="36"/>
      <c r="G1104" s="36"/>
      <c r="H1104" s="37"/>
      <c r="I1104" s="38"/>
      <c r="J1104" s="90"/>
      <c r="K1104" s="39"/>
      <c r="L1104" s="90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</row>
    <row r="1105" spans="1:50" s="40" customFormat="1" ht="12.75">
      <c r="A1105" s="24"/>
      <c r="B1105" s="33"/>
      <c r="C1105" s="34"/>
      <c r="D1105" s="35"/>
      <c r="E1105" s="36"/>
      <c r="F1105" s="36"/>
      <c r="G1105" s="36"/>
      <c r="H1105" s="37"/>
      <c r="I1105" s="38"/>
      <c r="J1105" s="90"/>
      <c r="K1105" s="39"/>
      <c r="L1105" s="90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</row>
    <row r="1106" spans="1:50" s="40" customFormat="1" ht="12.75">
      <c r="A1106" s="24"/>
      <c r="B1106" s="33"/>
      <c r="C1106" s="34"/>
      <c r="D1106" s="35"/>
      <c r="E1106" s="36"/>
      <c r="F1106" s="36"/>
      <c r="G1106" s="36"/>
      <c r="H1106" s="37"/>
      <c r="I1106" s="38"/>
      <c r="J1106" s="90"/>
      <c r="K1106" s="39"/>
      <c r="L1106" s="90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</row>
    <row r="1107" spans="1:50" s="40" customFormat="1" ht="12.75">
      <c r="A1107" s="24"/>
      <c r="B1107" s="33"/>
      <c r="C1107" s="34"/>
      <c r="D1107" s="35"/>
      <c r="E1107" s="36"/>
      <c r="F1107" s="36"/>
      <c r="G1107" s="36"/>
      <c r="H1107" s="37"/>
      <c r="I1107" s="38"/>
      <c r="J1107" s="90"/>
      <c r="K1107" s="39"/>
      <c r="L1107" s="90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</row>
    <row r="1108" spans="1:50" s="40" customFormat="1" ht="12.75">
      <c r="A1108" s="24"/>
      <c r="B1108" s="33"/>
      <c r="C1108" s="34"/>
      <c r="D1108" s="35"/>
      <c r="E1108" s="36"/>
      <c r="F1108" s="36"/>
      <c r="G1108" s="36"/>
      <c r="H1108" s="37"/>
      <c r="I1108" s="38"/>
      <c r="J1108" s="90"/>
      <c r="K1108" s="39"/>
      <c r="L1108" s="90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</row>
    <row r="1109" spans="1:50" s="40" customFormat="1" ht="12.75">
      <c r="A1109" s="24"/>
      <c r="B1109" s="33"/>
      <c r="C1109" s="34"/>
      <c r="D1109" s="35"/>
      <c r="E1109" s="36"/>
      <c r="F1109" s="36"/>
      <c r="G1109" s="36"/>
      <c r="H1109" s="37"/>
      <c r="I1109" s="38"/>
      <c r="J1109" s="90"/>
      <c r="K1109" s="39"/>
      <c r="L1109" s="90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</row>
    <row r="1110" spans="1:50" s="40" customFormat="1" ht="12.75">
      <c r="A1110" s="24"/>
      <c r="B1110" s="33"/>
      <c r="C1110" s="34"/>
      <c r="D1110" s="35"/>
      <c r="E1110" s="36"/>
      <c r="F1110" s="36"/>
      <c r="G1110" s="36"/>
      <c r="H1110" s="37"/>
      <c r="I1110" s="38"/>
      <c r="J1110" s="90"/>
      <c r="K1110" s="39"/>
      <c r="L1110" s="90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</row>
    <row r="1111" spans="1:50" s="40" customFormat="1" ht="12.75">
      <c r="A1111" s="24"/>
      <c r="B1111" s="33"/>
      <c r="C1111" s="34"/>
      <c r="D1111" s="35"/>
      <c r="E1111" s="36"/>
      <c r="F1111" s="36"/>
      <c r="G1111" s="36"/>
      <c r="H1111" s="37"/>
      <c r="I1111" s="38"/>
      <c r="J1111" s="90"/>
      <c r="K1111" s="39"/>
      <c r="L1111" s="90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</row>
    <row r="1112" spans="1:50" s="40" customFormat="1" ht="12.75">
      <c r="A1112" s="24"/>
      <c r="B1112" s="33"/>
      <c r="C1112" s="34"/>
      <c r="D1112" s="35"/>
      <c r="E1112" s="36"/>
      <c r="F1112" s="36"/>
      <c r="G1112" s="36"/>
      <c r="H1112" s="37"/>
      <c r="I1112" s="38"/>
      <c r="J1112" s="90"/>
      <c r="K1112" s="39"/>
      <c r="L1112" s="90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</row>
    <row r="1113" spans="1:50" s="40" customFormat="1" ht="12.75">
      <c r="A1113" s="24"/>
      <c r="B1113" s="33"/>
      <c r="C1113" s="34"/>
      <c r="D1113" s="35"/>
      <c r="E1113" s="36"/>
      <c r="F1113" s="36"/>
      <c r="G1113" s="36"/>
      <c r="H1113" s="37"/>
      <c r="I1113" s="38"/>
      <c r="J1113" s="90"/>
      <c r="K1113" s="39"/>
      <c r="L1113" s="90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</row>
    <row r="1114" spans="1:50" s="40" customFormat="1" ht="12.75">
      <c r="A1114" s="24"/>
      <c r="B1114" s="33"/>
      <c r="C1114" s="34"/>
      <c r="D1114" s="35"/>
      <c r="E1114" s="36"/>
      <c r="F1114" s="36"/>
      <c r="G1114" s="36"/>
      <c r="H1114" s="37"/>
      <c r="I1114" s="38"/>
      <c r="J1114" s="90"/>
      <c r="K1114" s="39"/>
      <c r="L1114" s="90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</row>
    <row r="1115" spans="1:50" s="40" customFormat="1" ht="12.75">
      <c r="A1115" s="24"/>
      <c r="B1115" s="33"/>
      <c r="C1115" s="34"/>
      <c r="D1115" s="35"/>
      <c r="E1115" s="36"/>
      <c r="F1115" s="36"/>
      <c r="G1115" s="36"/>
      <c r="H1115" s="37"/>
      <c r="I1115" s="38"/>
      <c r="J1115" s="90"/>
      <c r="K1115" s="39"/>
      <c r="L1115" s="90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</row>
    <row r="1116" spans="1:50" s="40" customFormat="1" ht="12.75">
      <c r="A1116" s="24"/>
      <c r="B1116" s="33"/>
      <c r="C1116" s="34"/>
      <c r="D1116" s="35"/>
      <c r="E1116" s="36"/>
      <c r="F1116" s="36"/>
      <c r="G1116" s="36"/>
      <c r="H1116" s="37"/>
      <c r="I1116" s="38"/>
      <c r="J1116" s="90"/>
      <c r="K1116" s="39"/>
      <c r="L1116" s="90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</row>
    <row r="1117" spans="1:50" s="40" customFormat="1" ht="12.75">
      <c r="A1117" s="24"/>
      <c r="B1117" s="33"/>
      <c r="C1117" s="34"/>
      <c r="D1117" s="35"/>
      <c r="E1117" s="36"/>
      <c r="F1117" s="36"/>
      <c r="G1117" s="36"/>
      <c r="H1117" s="37"/>
      <c r="I1117" s="38"/>
      <c r="J1117" s="90"/>
      <c r="K1117" s="39"/>
      <c r="L1117" s="90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</row>
    <row r="1118" spans="1:50" s="40" customFormat="1" ht="12.75">
      <c r="A1118" s="24"/>
      <c r="B1118" s="33"/>
      <c r="C1118" s="34"/>
      <c r="D1118" s="35"/>
      <c r="E1118" s="36"/>
      <c r="F1118" s="36"/>
      <c r="G1118" s="36"/>
      <c r="H1118" s="37"/>
      <c r="I1118" s="38"/>
      <c r="J1118" s="90"/>
      <c r="K1118" s="39"/>
      <c r="L1118" s="90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</row>
    <row r="1119" spans="1:50" s="40" customFormat="1" ht="12.75">
      <c r="A1119" s="24"/>
      <c r="B1119" s="33"/>
      <c r="C1119" s="34"/>
      <c r="D1119" s="35"/>
      <c r="E1119" s="36"/>
      <c r="F1119" s="36"/>
      <c r="G1119" s="36"/>
      <c r="H1119" s="37"/>
      <c r="I1119" s="38"/>
      <c r="J1119" s="90"/>
      <c r="K1119" s="39"/>
      <c r="L1119" s="90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</row>
    <row r="1120" spans="1:50" s="40" customFormat="1" ht="12.75">
      <c r="A1120" s="24"/>
      <c r="B1120" s="33"/>
      <c r="C1120" s="34"/>
      <c r="D1120" s="35"/>
      <c r="E1120" s="36"/>
      <c r="F1120" s="36"/>
      <c r="G1120" s="36"/>
      <c r="H1120" s="37"/>
      <c r="I1120" s="38"/>
      <c r="J1120" s="90"/>
      <c r="K1120" s="39"/>
      <c r="L1120" s="90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</row>
    <row r="1121" spans="1:50" s="40" customFormat="1" ht="12.75">
      <c r="A1121" s="24"/>
      <c r="B1121" s="33"/>
      <c r="C1121" s="34"/>
      <c r="D1121" s="35"/>
      <c r="E1121" s="36"/>
      <c r="F1121" s="36"/>
      <c r="G1121" s="36"/>
      <c r="H1121" s="37"/>
      <c r="I1121" s="38"/>
      <c r="J1121" s="90"/>
      <c r="K1121" s="39"/>
      <c r="L1121" s="90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</row>
    <row r="1122" spans="1:50" s="40" customFormat="1" ht="12.75">
      <c r="A1122" s="24"/>
      <c r="B1122" s="33"/>
      <c r="C1122" s="34"/>
      <c r="D1122" s="35"/>
      <c r="E1122" s="36"/>
      <c r="F1122" s="36"/>
      <c r="G1122" s="36"/>
      <c r="H1122" s="37"/>
      <c r="I1122" s="38"/>
      <c r="J1122" s="90"/>
      <c r="K1122" s="39"/>
      <c r="L1122" s="90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</row>
    <row r="1123" spans="1:50" s="40" customFormat="1" ht="12.75">
      <c r="A1123" s="24"/>
      <c r="B1123" s="33"/>
      <c r="C1123" s="34"/>
      <c r="D1123" s="35"/>
      <c r="E1123" s="36"/>
      <c r="F1123" s="36"/>
      <c r="G1123" s="36"/>
      <c r="H1123" s="37"/>
      <c r="I1123" s="38"/>
      <c r="J1123" s="90"/>
      <c r="K1123" s="39"/>
      <c r="L1123" s="90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</row>
    <row r="1124" spans="1:50" s="40" customFormat="1" ht="12.75">
      <c r="A1124" s="24"/>
      <c r="B1124" s="33"/>
      <c r="C1124" s="34"/>
      <c r="D1124" s="35"/>
      <c r="E1124" s="36"/>
      <c r="F1124" s="36"/>
      <c r="G1124" s="36"/>
      <c r="H1124" s="37"/>
      <c r="I1124" s="38"/>
      <c r="J1124" s="90"/>
      <c r="K1124" s="39"/>
      <c r="L1124" s="90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</row>
    <row r="1125" spans="1:50" s="40" customFormat="1" ht="12.75">
      <c r="A1125" s="24"/>
      <c r="B1125" s="33"/>
      <c r="C1125" s="34"/>
      <c r="D1125" s="35"/>
      <c r="E1125" s="36"/>
      <c r="F1125" s="36"/>
      <c r="G1125" s="36"/>
      <c r="H1125" s="37"/>
      <c r="I1125" s="38"/>
      <c r="J1125" s="90"/>
      <c r="K1125" s="39"/>
      <c r="L1125" s="90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</row>
    <row r="1126" spans="1:50" s="40" customFormat="1" ht="12.75">
      <c r="A1126" s="24"/>
      <c r="B1126" s="33"/>
      <c r="C1126" s="34"/>
      <c r="D1126" s="35"/>
      <c r="E1126" s="36"/>
      <c r="F1126" s="36"/>
      <c r="G1126" s="36"/>
      <c r="H1126" s="37"/>
      <c r="I1126" s="38"/>
      <c r="J1126" s="90"/>
      <c r="K1126" s="39"/>
      <c r="L1126" s="90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</row>
    <row r="1127" spans="1:50" s="40" customFormat="1" ht="12.75">
      <c r="A1127" s="24"/>
      <c r="B1127" s="33"/>
      <c r="C1127" s="34"/>
      <c r="D1127" s="35"/>
      <c r="E1127" s="36"/>
      <c r="F1127" s="36"/>
      <c r="G1127" s="36"/>
      <c r="H1127" s="37"/>
      <c r="I1127" s="38"/>
      <c r="J1127" s="90"/>
      <c r="K1127" s="39"/>
      <c r="L1127" s="90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</row>
    <row r="1128" spans="1:50" s="40" customFormat="1" ht="12.75">
      <c r="A1128" s="24"/>
      <c r="B1128" s="33"/>
      <c r="C1128" s="34"/>
      <c r="D1128" s="35"/>
      <c r="E1128" s="36"/>
      <c r="F1128" s="36"/>
      <c r="G1128" s="36"/>
      <c r="H1128" s="37"/>
      <c r="I1128" s="38"/>
      <c r="J1128" s="90"/>
      <c r="K1128" s="39"/>
      <c r="L1128" s="90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</row>
    <row r="1129" spans="1:50" s="40" customFormat="1" ht="12.75">
      <c r="A1129" s="24"/>
      <c r="B1129" s="33"/>
      <c r="C1129" s="34"/>
      <c r="D1129" s="35"/>
      <c r="E1129" s="36"/>
      <c r="F1129" s="36"/>
      <c r="G1129" s="36"/>
      <c r="H1129" s="37"/>
      <c r="I1129" s="38"/>
      <c r="J1129" s="90"/>
      <c r="K1129" s="39"/>
      <c r="L1129" s="90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</row>
    <row r="1130" spans="1:50" s="40" customFormat="1" ht="12.75">
      <c r="A1130" s="24"/>
      <c r="B1130" s="33"/>
      <c r="C1130" s="34"/>
      <c r="D1130" s="35"/>
      <c r="E1130" s="36"/>
      <c r="F1130" s="36"/>
      <c r="G1130" s="36"/>
      <c r="H1130" s="37"/>
      <c r="I1130" s="38"/>
      <c r="J1130" s="90"/>
      <c r="K1130" s="39"/>
      <c r="L1130" s="90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</row>
    <row r="1131" spans="1:50" s="40" customFormat="1" ht="12.75">
      <c r="A1131" s="24"/>
      <c r="B1131" s="33"/>
      <c r="C1131" s="34"/>
      <c r="D1131" s="35"/>
      <c r="E1131" s="36"/>
      <c r="F1131" s="36"/>
      <c r="G1131" s="36"/>
      <c r="H1131" s="37"/>
      <c r="I1131" s="38"/>
      <c r="J1131" s="90"/>
      <c r="K1131" s="39"/>
      <c r="L1131" s="90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</row>
    <row r="1132" spans="1:50" s="40" customFormat="1" ht="12.75">
      <c r="A1132" s="24"/>
      <c r="B1132" s="33"/>
      <c r="C1132" s="34"/>
      <c r="D1132" s="35"/>
      <c r="E1132" s="36"/>
      <c r="F1132" s="36"/>
      <c r="G1132" s="36"/>
      <c r="H1132" s="37"/>
      <c r="I1132" s="38"/>
      <c r="J1132" s="90"/>
      <c r="K1132" s="39"/>
      <c r="L1132" s="90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</row>
    <row r="1133" spans="1:50" s="40" customFormat="1" ht="12.75">
      <c r="A1133" s="24"/>
      <c r="B1133" s="33"/>
      <c r="C1133" s="34"/>
      <c r="D1133" s="35"/>
      <c r="E1133" s="36"/>
      <c r="F1133" s="36"/>
      <c r="G1133" s="36"/>
      <c r="H1133" s="37"/>
      <c r="I1133" s="38"/>
      <c r="J1133" s="90"/>
      <c r="K1133" s="39"/>
      <c r="L1133" s="90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</row>
    <row r="1134" spans="1:50" s="40" customFormat="1" ht="12.75">
      <c r="A1134" s="24"/>
      <c r="B1134" s="33"/>
      <c r="C1134" s="34"/>
      <c r="D1134" s="35"/>
      <c r="E1134" s="36"/>
      <c r="F1134" s="36"/>
      <c r="G1134" s="36"/>
      <c r="H1134" s="37"/>
      <c r="I1134" s="38"/>
      <c r="J1134" s="90"/>
      <c r="K1134" s="39"/>
      <c r="L1134" s="90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</row>
    <row r="1135" spans="1:50" s="40" customFormat="1" ht="12.75">
      <c r="A1135" s="24"/>
      <c r="B1135" s="33"/>
      <c r="C1135" s="34"/>
      <c r="D1135" s="35"/>
      <c r="E1135" s="36"/>
      <c r="F1135" s="36"/>
      <c r="G1135" s="36"/>
      <c r="H1135" s="37"/>
      <c r="I1135" s="38"/>
      <c r="J1135" s="90"/>
      <c r="K1135" s="39"/>
      <c r="L1135" s="90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</row>
    <row r="1136" spans="1:50" s="40" customFormat="1" ht="12.75">
      <c r="A1136" s="24"/>
      <c r="B1136" s="33"/>
      <c r="C1136" s="34"/>
      <c r="D1136" s="35"/>
      <c r="E1136" s="36"/>
      <c r="F1136" s="36"/>
      <c r="G1136" s="36"/>
      <c r="H1136" s="37"/>
      <c r="I1136" s="38"/>
      <c r="J1136" s="90"/>
      <c r="K1136" s="39"/>
      <c r="L1136" s="90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</row>
    <row r="1137" spans="1:50" s="40" customFormat="1" ht="12.75">
      <c r="A1137" s="24"/>
      <c r="B1137" s="33"/>
      <c r="C1137" s="34"/>
      <c r="D1137" s="35"/>
      <c r="E1137" s="36"/>
      <c r="F1137" s="36"/>
      <c r="G1137" s="36"/>
      <c r="H1137" s="37"/>
      <c r="I1137" s="38"/>
      <c r="J1137" s="90"/>
      <c r="K1137" s="39"/>
      <c r="L1137" s="90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</row>
    <row r="1138" spans="1:50" s="40" customFormat="1" ht="12.75">
      <c r="A1138" s="24"/>
      <c r="B1138" s="33"/>
      <c r="C1138" s="34"/>
      <c r="D1138" s="35"/>
      <c r="E1138" s="36"/>
      <c r="F1138" s="36"/>
      <c r="G1138" s="36"/>
      <c r="H1138" s="37"/>
      <c r="I1138" s="38"/>
      <c r="J1138" s="90"/>
      <c r="K1138" s="39"/>
      <c r="L1138" s="90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</row>
    <row r="1139" spans="1:50" s="40" customFormat="1" ht="12.75">
      <c r="A1139" s="24"/>
      <c r="B1139" s="33"/>
      <c r="C1139" s="34"/>
      <c r="D1139" s="35"/>
      <c r="E1139" s="36"/>
      <c r="F1139" s="36"/>
      <c r="G1139" s="36"/>
      <c r="H1139" s="37"/>
      <c r="I1139" s="38"/>
      <c r="J1139" s="90"/>
      <c r="K1139" s="39"/>
      <c r="L1139" s="90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</row>
    <row r="1140" spans="1:50" s="40" customFormat="1" ht="12.75">
      <c r="A1140" s="24"/>
      <c r="B1140" s="33"/>
      <c r="C1140" s="34"/>
      <c r="D1140" s="35"/>
      <c r="E1140" s="36"/>
      <c r="F1140" s="36"/>
      <c r="G1140" s="36"/>
      <c r="H1140" s="37"/>
      <c r="I1140" s="38"/>
      <c r="J1140" s="90"/>
      <c r="K1140" s="39"/>
      <c r="L1140" s="90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</row>
    <row r="1141" spans="1:50" s="40" customFormat="1" ht="12.75">
      <c r="A1141" s="24"/>
      <c r="B1141" s="33"/>
      <c r="C1141" s="34"/>
      <c r="D1141" s="35"/>
      <c r="E1141" s="36"/>
      <c r="F1141" s="36"/>
      <c r="G1141" s="36"/>
      <c r="H1141" s="37"/>
      <c r="I1141" s="38"/>
      <c r="J1141" s="90"/>
      <c r="K1141" s="39"/>
      <c r="L1141" s="90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</row>
    <row r="1142" spans="1:50" s="40" customFormat="1" ht="12.75">
      <c r="A1142" s="24"/>
      <c r="B1142" s="33"/>
      <c r="C1142" s="34"/>
      <c r="D1142" s="35"/>
      <c r="E1142" s="36"/>
      <c r="F1142" s="36"/>
      <c r="G1142" s="36"/>
      <c r="H1142" s="37"/>
      <c r="I1142" s="38"/>
      <c r="J1142" s="90"/>
      <c r="K1142" s="39"/>
      <c r="L1142" s="90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</row>
    <row r="1143" spans="1:50" s="40" customFormat="1" ht="12.75">
      <c r="A1143" s="24"/>
      <c r="B1143" s="33"/>
      <c r="C1143" s="34"/>
      <c r="D1143" s="35"/>
      <c r="E1143" s="36"/>
      <c r="F1143" s="36"/>
      <c r="G1143" s="36"/>
      <c r="H1143" s="37"/>
      <c r="I1143" s="38"/>
      <c r="J1143" s="90"/>
      <c r="K1143" s="39"/>
      <c r="L1143" s="90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</row>
    <row r="1144" spans="1:50" s="40" customFormat="1" ht="12.75">
      <c r="A1144" s="24"/>
      <c r="B1144" s="33"/>
      <c r="C1144" s="34"/>
      <c r="D1144" s="35"/>
      <c r="E1144" s="36"/>
      <c r="F1144" s="36"/>
      <c r="G1144" s="36"/>
      <c r="H1144" s="37"/>
      <c r="I1144" s="38"/>
      <c r="J1144" s="90"/>
      <c r="K1144" s="39"/>
      <c r="L1144" s="90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</row>
    <row r="1145" spans="1:50" s="40" customFormat="1" ht="12.75">
      <c r="A1145" s="24"/>
      <c r="B1145" s="33"/>
      <c r="C1145" s="34"/>
      <c r="D1145" s="35"/>
      <c r="E1145" s="36"/>
      <c r="F1145" s="36"/>
      <c r="G1145" s="36"/>
      <c r="H1145" s="37"/>
      <c r="I1145" s="38"/>
      <c r="J1145" s="90"/>
      <c r="K1145" s="39"/>
      <c r="L1145" s="90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</row>
    <row r="1146" spans="1:50" s="40" customFormat="1" ht="12.75">
      <c r="A1146" s="24"/>
      <c r="B1146" s="33"/>
      <c r="C1146" s="34"/>
      <c r="D1146" s="35"/>
      <c r="E1146" s="36"/>
      <c r="F1146" s="36"/>
      <c r="G1146" s="36"/>
      <c r="H1146" s="37"/>
      <c r="I1146" s="38"/>
      <c r="J1146" s="90"/>
      <c r="K1146" s="39"/>
      <c r="L1146" s="90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</row>
    <row r="1147" spans="1:50" s="40" customFormat="1" ht="12.75">
      <c r="A1147" s="24"/>
      <c r="B1147" s="33"/>
      <c r="C1147" s="34"/>
      <c r="D1147" s="35"/>
      <c r="E1147" s="36"/>
      <c r="F1147" s="36"/>
      <c r="G1147" s="36"/>
      <c r="H1147" s="37"/>
      <c r="I1147" s="38"/>
      <c r="J1147" s="90"/>
      <c r="K1147" s="39"/>
      <c r="L1147" s="90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</row>
    <row r="1148" spans="1:50" s="40" customFormat="1" ht="12.75">
      <c r="A1148" s="24"/>
      <c r="B1148" s="33"/>
      <c r="C1148" s="34"/>
      <c r="D1148" s="35"/>
      <c r="E1148" s="36"/>
      <c r="F1148" s="36"/>
      <c r="G1148" s="36"/>
      <c r="H1148" s="37"/>
      <c r="I1148" s="38"/>
      <c r="J1148" s="90"/>
      <c r="K1148" s="39"/>
      <c r="L1148" s="90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</row>
    <row r="1149" spans="1:50" s="40" customFormat="1" ht="12.75">
      <c r="A1149" s="24"/>
      <c r="B1149" s="33"/>
      <c r="C1149" s="34"/>
      <c r="D1149" s="35"/>
      <c r="E1149" s="36"/>
      <c r="F1149" s="36"/>
      <c r="G1149" s="36"/>
      <c r="H1149" s="37"/>
      <c r="I1149" s="38"/>
      <c r="J1149" s="90"/>
      <c r="K1149" s="39"/>
      <c r="L1149" s="90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</row>
    <row r="1150" spans="1:50" s="40" customFormat="1" ht="12.75">
      <c r="A1150" s="24"/>
      <c r="B1150" s="33"/>
      <c r="C1150" s="34"/>
      <c r="D1150" s="35"/>
      <c r="E1150" s="36"/>
      <c r="F1150" s="36"/>
      <c r="G1150" s="36"/>
      <c r="H1150" s="37"/>
      <c r="I1150" s="38"/>
      <c r="J1150" s="90"/>
      <c r="K1150" s="39"/>
      <c r="L1150" s="90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</row>
    <row r="1151" spans="1:50" s="40" customFormat="1" ht="12.75">
      <c r="A1151" s="24"/>
      <c r="B1151" s="33"/>
      <c r="C1151" s="34"/>
      <c r="D1151" s="35"/>
      <c r="E1151" s="36"/>
      <c r="F1151" s="36"/>
      <c r="G1151" s="36"/>
      <c r="H1151" s="37"/>
      <c r="I1151" s="38"/>
      <c r="J1151" s="90"/>
      <c r="K1151" s="39"/>
      <c r="L1151" s="90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</row>
    <row r="1152" spans="1:50" s="40" customFormat="1" ht="12.75">
      <c r="A1152" s="24"/>
      <c r="B1152" s="33"/>
      <c r="C1152" s="34"/>
      <c r="D1152" s="35"/>
      <c r="E1152" s="36"/>
      <c r="F1152" s="36"/>
      <c r="G1152" s="36"/>
      <c r="H1152" s="37"/>
      <c r="I1152" s="38"/>
      <c r="J1152" s="90"/>
      <c r="K1152" s="39"/>
      <c r="L1152" s="90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</row>
    <row r="1153" spans="1:50" s="40" customFormat="1" ht="12.75">
      <c r="A1153" s="24"/>
      <c r="B1153" s="33"/>
      <c r="C1153" s="34"/>
      <c r="D1153" s="35"/>
      <c r="E1153" s="36"/>
      <c r="F1153" s="36"/>
      <c r="G1153" s="36"/>
      <c r="H1153" s="37"/>
      <c r="I1153" s="38"/>
      <c r="J1153" s="90"/>
      <c r="K1153" s="39"/>
      <c r="L1153" s="90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</row>
    <row r="1154" spans="1:50" s="40" customFormat="1" ht="12.75">
      <c r="A1154" s="24"/>
      <c r="B1154" s="33"/>
      <c r="C1154" s="34"/>
      <c r="D1154" s="35"/>
      <c r="E1154" s="36"/>
      <c r="F1154" s="36"/>
      <c r="G1154" s="36"/>
      <c r="H1154" s="37"/>
      <c r="I1154" s="38"/>
      <c r="J1154" s="90"/>
      <c r="K1154" s="39"/>
      <c r="L1154" s="90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</row>
    <row r="1155" spans="1:50" s="40" customFormat="1" ht="12.75">
      <c r="A1155" s="24"/>
      <c r="B1155" s="33"/>
      <c r="C1155" s="34"/>
      <c r="D1155" s="35"/>
      <c r="E1155" s="36"/>
      <c r="F1155" s="36"/>
      <c r="G1155" s="36"/>
      <c r="H1155" s="37"/>
      <c r="I1155" s="38"/>
      <c r="J1155" s="90"/>
      <c r="K1155" s="39"/>
      <c r="L1155" s="90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</row>
    <row r="1156" spans="1:50" s="40" customFormat="1" ht="12.75">
      <c r="A1156" s="24"/>
      <c r="B1156" s="33"/>
      <c r="C1156" s="34"/>
      <c r="D1156" s="35"/>
      <c r="E1156" s="36"/>
      <c r="F1156" s="36"/>
      <c r="G1156" s="36"/>
      <c r="H1156" s="37"/>
      <c r="I1156" s="38"/>
      <c r="J1156" s="90"/>
      <c r="K1156" s="39"/>
      <c r="L1156" s="90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</row>
    <row r="1157" spans="1:50" s="40" customFormat="1" ht="12.75">
      <c r="A1157" s="24"/>
      <c r="B1157" s="33"/>
      <c r="C1157" s="34"/>
      <c r="D1157" s="35"/>
      <c r="E1157" s="36"/>
      <c r="F1157" s="36"/>
      <c r="G1157" s="36"/>
      <c r="H1157" s="37"/>
      <c r="I1157" s="38"/>
      <c r="J1157" s="90"/>
      <c r="K1157" s="39"/>
      <c r="L1157" s="90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</row>
    <row r="1158" spans="1:50" s="40" customFormat="1" ht="12.75">
      <c r="A1158" s="24"/>
      <c r="B1158" s="33"/>
      <c r="C1158" s="34"/>
      <c r="D1158" s="35"/>
      <c r="E1158" s="36"/>
      <c r="F1158" s="36"/>
      <c r="G1158" s="36"/>
      <c r="H1158" s="37"/>
      <c r="I1158" s="38"/>
      <c r="J1158" s="90"/>
      <c r="K1158" s="39"/>
      <c r="L1158" s="90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</row>
    <row r="1159" spans="1:50" s="40" customFormat="1" ht="12.75">
      <c r="A1159" s="24"/>
      <c r="B1159" s="33"/>
      <c r="C1159" s="34"/>
      <c r="D1159" s="35"/>
      <c r="E1159" s="36"/>
      <c r="F1159" s="36"/>
      <c r="G1159" s="36"/>
      <c r="H1159" s="37"/>
      <c r="I1159" s="38"/>
      <c r="J1159" s="90"/>
      <c r="K1159" s="39"/>
      <c r="L1159" s="90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</row>
    <row r="1160" spans="1:50" s="40" customFormat="1" ht="12.75">
      <c r="A1160" s="24"/>
      <c r="B1160" s="33"/>
      <c r="C1160" s="34"/>
      <c r="D1160" s="35"/>
      <c r="E1160" s="36"/>
      <c r="F1160" s="36"/>
      <c r="G1160" s="36"/>
      <c r="H1160" s="37"/>
      <c r="I1160" s="38"/>
      <c r="J1160" s="90"/>
      <c r="K1160" s="39"/>
      <c r="L1160" s="90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</row>
    <row r="1161" spans="1:50" s="40" customFormat="1" ht="12.75">
      <c r="A1161" s="24"/>
      <c r="B1161" s="33"/>
      <c r="C1161" s="34"/>
      <c r="D1161" s="35"/>
      <c r="E1161" s="36"/>
      <c r="F1161" s="36"/>
      <c r="G1161" s="36"/>
      <c r="H1161" s="37"/>
      <c r="I1161" s="38"/>
      <c r="J1161" s="90"/>
      <c r="K1161" s="39"/>
      <c r="L1161" s="90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</row>
    <row r="1162" spans="1:50" s="40" customFormat="1" ht="12.75">
      <c r="A1162" s="24"/>
      <c r="B1162" s="33"/>
      <c r="C1162" s="34"/>
      <c r="D1162" s="35"/>
      <c r="E1162" s="36"/>
      <c r="F1162" s="36"/>
      <c r="G1162" s="36"/>
      <c r="H1162" s="37"/>
      <c r="I1162" s="38"/>
      <c r="J1162" s="90"/>
      <c r="K1162" s="39"/>
      <c r="L1162" s="90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</row>
    <row r="1163" spans="1:50" s="40" customFormat="1" ht="12.75">
      <c r="A1163" s="24"/>
      <c r="B1163" s="33"/>
      <c r="C1163" s="34"/>
      <c r="D1163" s="35"/>
      <c r="E1163" s="36"/>
      <c r="F1163" s="36"/>
      <c r="G1163" s="36"/>
      <c r="H1163" s="37"/>
      <c r="I1163" s="38"/>
      <c r="J1163" s="90"/>
      <c r="K1163" s="39"/>
      <c r="L1163" s="90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</row>
    <row r="1164" spans="1:50" s="40" customFormat="1" ht="12.75">
      <c r="A1164" s="24"/>
      <c r="B1164" s="33"/>
      <c r="C1164" s="34"/>
      <c r="D1164" s="35"/>
      <c r="E1164" s="36"/>
      <c r="F1164" s="36"/>
      <c r="G1164" s="36"/>
      <c r="H1164" s="37"/>
      <c r="I1164" s="38"/>
      <c r="J1164" s="90"/>
      <c r="K1164" s="39"/>
      <c r="L1164" s="90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</row>
    <row r="1165" spans="1:50" s="40" customFormat="1" ht="12.75">
      <c r="A1165" s="24"/>
      <c r="B1165" s="33"/>
      <c r="C1165" s="34"/>
      <c r="D1165" s="35"/>
      <c r="E1165" s="36"/>
      <c r="F1165" s="36"/>
      <c r="G1165" s="36"/>
      <c r="H1165" s="37"/>
      <c r="I1165" s="38"/>
      <c r="J1165" s="90"/>
      <c r="K1165" s="39"/>
      <c r="L1165" s="90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</row>
    <row r="1166" spans="1:50" s="40" customFormat="1" ht="12.75">
      <c r="A1166" s="24"/>
      <c r="B1166" s="33"/>
      <c r="C1166" s="34"/>
      <c r="D1166" s="35"/>
      <c r="E1166" s="36"/>
      <c r="F1166" s="36"/>
      <c r="G1166" s="36"/>
      <c r="H1166" s="37"/>
      <c r="I1166" s="38"/>
      <c r="J1166" s="90"/>
      <c r="K1166" s="39"/>
      <c r="L1166" s="90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</row>
    <row r="1167" spans="1:50" s="40" customFormat="1" ht="12.75">
      <c r="A1167" s="24"/>
      <c r="B1167" s="33"/>
      <c r="C1167" s="34"/>
      <c r="D1167" s="35"/>
      <c r="E1167" s="36"/>
      <c r="F1167" s="36"/>
      <c r="G1167" s="36"/>
      <c r="H1167" s="37"/>
      <c r="I1167" s="38"/>
      <c r="J1167" s="90"/>
      <c r="K1167" s="39"/>
      <c r="L1167" s="90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</row>
    <row r="1168" spans="1:50" s="40" customFormat="1" ht="12.75">
      <c r="A1168" s="24"/>
      <c r="B1168" s="33"/>
      <c r="C1168" s="34"/>
      <c r="D1168" s="35"/>
      <c r="E1168" s="36"/>
      <c r="F1168" s="36"/>
      <c r="G1168" s="36"/>
      <c r="H1168" s="37"/>
      <c r="I1168" s="38"/>
      <c r="J1168" s="90"/>
      <c r="K1168" s="39"/>
      <c r="L1168" s="90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</row>
    <row r="1169" spans="1:50" s="40" customFormat="1" ht="12.75">
      <c r="A1169" s="24"/>
      <c r="B1169" s="33"/>
      <c r="C1169" s="34"/>
      <c r="D1169" s="35"/>
      <c r="E1169" s="36"/>
      <c r="F1169" s="36"/>
      <c r="G1169" s="36"/>
      <c r="H1169" s="37"/>
      <c r="I1169" s="38"/>
      <c r="J1169" s="90"/>
      <c r="K1169" s="39"/>
      <c r="L1169" s="90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</row>
    <row r="1170" spans="1:50" s="40" customFormat="1" ht="12.75">
      <c r="A1170" s="24"/>
      <c r="B1170" s="33"/>
      <c r="C1170" s="34"/>
      <c r="D1170" s="35"/>
      <c r="E1170" s="36"/>
      <c r="F1170" s="36"/>
      <c r="G1170" s="36"/>
      <c r="H1170" s="37"/>
      <c r="I1170" s="38"/>
      <c r="J1170" s="90"/>
      <c r="K1170" s="39"/>
      <c r="L1170" s="90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</row>
    <row r="1171" spans="1:50" s="40" customFormat="1" ht="12.75">
      <c r="A1171" s="24"/>
      <c r="B1171" s="33"/>
      <c r="C1171" s="34"/>
      <c r="D1171" s="35"/>
      <c r="E1171" s="36"/>
      <c r="F1171" s="36"/>
      <c r="G1171" s="36"/>
      <c r="H1171" s="37"/>
      <c r="I1171" s="38"/>
      <c r="J1171" s="90"/>
      <c r="K1171" s="39"/>
      <c r="L1171" s="90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</row>
    <row r="1172" spans="1:50" s="40" customFormat="1" ht="12.75">
      <c r="A1172" s="24"/>
      <c r="B1172" s="33"/>
      <c r="C1172" s="34"/>
      <c r="D1172" s="35"/>
      <c r="E1172" s="36"/>
      <c r="F1172" s="36"/>
      <c r="G1172" s="36"/>
      <c r="H1172" s="37"/>
      <c r="I1172" s="38"/>
      <c r="J1172" s="90"/>
      <c r="K1172" s="39"/>
      <c r="L1172" s="90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</row>
    <row r="1173" spans="1:50" s="40" customFormat="1" ht="12.75">
      <c r="A1173" s="24"/>
      <c r="B1173" s="33"/>
      <c r="C1173" s="34"/>
      <c r="D1173" s="35"/>
      <c r="E1173" s="36"/>
      <c r="F1173" s="36"/>
      <c r="G1173" s="36"/>
      <c r="H1173" s="37"/>
      <c r="I1173" s="38"/>
      <c r="J1173" s="90"/>
      <c r="K1173" s="39"/>
      <c r="L1173" s="90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</row>
    <row r="1174" spans="1:50" s="40" customFormat="1" ht="12.75">
      <c r="A1174" s="24"/>
      <c r="B1174" s="33"/>
      <c r="C1174" s="34"/>
      <c r="D1174" s="35"/>
      <c r="E1174" s="36"/>
      <c r="F1174" s="36"/>
      <c r="G1174" s="36"/>
      <c r="H1174" s="37"/>
      <c r="I1174" s="38"/>
      <c r="J1174" s="90"/>
      <c r="K1174" s="39"/>
      <c r="L1174" s="90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</row>
    <row r="1175" spans="1:50" s="40" customFormat="1" ht="12.75">
      <c r="A1175" s="24"/>
      <c r="B1175" s="33"/>
      <c r="C1175" s="34"/>
      <c r="D1175" s="35"/>
      <c r="E1175" s="36"/>
      <c r="F1175" s="36"/>
      <c r="G1175" s="36"/>
      <c r="H1175" s="37"/>
      <c r="I1175" s="38"/>
      <c r="J1175" s="90"/>
      <c r="K1175" s="39"/>
      <c r="L1175" s="90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</row>
    <row r="1176" spans="1:50" s="40" customFormat="1" ht="12.75">
      <c r="A1176" s="24"/>
      <c r="B1176" s="33"/>
      <c r="C1176" s="34"/>
      <c r="D1176" s="35"/>
      <c r="E1176" s="36"/>
      <c r="F1176" s="36"/>
      <c r="G1176" s="36"/>
      <c r="H1176" s="37"/>
      <c r="I1176" s="38"/>
      <c r="J1176" s="90"/>
      <c r="K1176" s="39"/>
      <c r="L1176" s="90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</row>
    <row r="1177" spans="1:50" s="40" customFormat="1" ht="12.75">
      <c r="A1177" s="24"/>
      <c r="B1177" s="33"/>
      <c r="C1177" s="34"/>
      <c r="D1177" s="35"/>
      <c r="E1177" s="36"/>
      <c r="F1177" s="36"/>
      <c r="G1177" s="36"/>
      <c r="H1177" s="37"/>
      <c r="I1177" s="38"/>
      <c r="J1177" s="90"/>
      <c r="K1177" s="39"/>
      <c r="L1177" s="90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</row>
    <row r="1178" spans="1:50" s="40" customFormat="1" ht="12.75">
      <c r="A1178" s="24"/>
      <c r="B1178" s="33"/>
      <c r="C1178" s="34"/>
      <c r="D1178" s="35"/>
      <c r="E1178" s="36"/>
      <c r="F1178" s="36"/>
      <c r="G1178" s="36"/>
      <c r="H1178" s="37"/>
      <c r="I1178" s="38"/>
      <c r="J1178" s="90"/>
      <c r="K1178" s="39"/>
      <c r="L1178" s="90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</row>
    <row r="1179" spans="1:50" s="40" customFormat="1" ht="12.75">
      <c r="A1179" s="24"/>
      <c r="B1179" s="33"/>
      <c r="C1179" s="34"/>
      <c r="D1179" s="35"/>
      <c r="E1179" s="36"/>
      <c r="F1179" s="36"/>
      <c r="G1179" s="36"/>
      <c r="H1179" s="37"/>
      <c r="I1179" s="38"/>
      <c r="J1179" s="90"/>
      <c r="K1179" s="39"/>
      <c r="L1179" s="90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</row>
    <row r="1180" spans="1:50" s="40" customFormat="1" ht="12.75">
      <c r="A1180" s="24"/>
      <c r="B1180" s="33"/>
      <c r="C1180" s="34"/>
      <c r="D1180" s="35"/>
      <c r="E1180" s="36"/>
      <c r="F1180" s="36"/>
      <c r="G1180" s="36"/>
      <c r="H1180" s="37"/>
      <c r="I1180" s="38"/>
      <c r="J1180" s="90"/>
      <c r="K1180" s="39"/>
      <c r="L1180" s="90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</row>
    <row r="1181" spans="1:50" s="40" customFormat="1" ht="12.75">
      <c r="A1181" s="24"/>
      <c r="B1181" s="33"/>
      <c r="C1181" s="34"/>
      <c r="D1181" s="35"/>
      <c r="E1181" s="36"/>
      <c r="F1181" s="36"/>
      <c r="G1181" s="36"/>
      <c r="H1181" s="37"/>
      <c r="I1181" s="38"/>
      <c r="J1181" s="90"/>
      <c r="K1181" s="39"/>
      <c r="L1181" s="90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</row>
    <row r="1182" spans="1:50" s="40" customFormat="1" ht="12.75">
      <c r="A1182" s="24"/>
      <c r="B1182" s="33"/>
      <c r="C1182" s="34"/>
      <c r="D1182" s="35"/>
      <c r="E1182" s="36"/>
      <c r="F1182" s="36"/>
      <c r="G1182" s="36"/>
      <c r="H1182" s="37"/>
      <c r="I1182" s="38"/>
      <c r="J1182" s="90"/>
      <c r="K1182" s="39"/>
      <c r="L1182" s="90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</row>
    <row r="1183" spans="1:50" s="40" customFormat="1" ht="12.75">
      <c r="A1183" s="24"/>
      <c r="B1183" s="33"/>
      <c r="C1183" s="34"/>
      <c r="D1183" s="35"/>
      <c r="E1183" s="36"/>
      <c r="F1183" s="36"/>
      <c r="G1183" s="36"/>
      <c r="H1183" s="37"/>
      <c r="I1183" s="38"/>
      <c r="J1183" s="90"/>
      <c r="K1183" s="39"/>
      <c r="L1183" s="90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</row>
    <row r="1184" spans="1:50" s="40" customFormat="1" ht="12.75">
      <c r="A1184" s="24"/>
      <c r="B1184" s="33"/>
      <c r="C1184" s="34"/>
      <c r="D1184" s="35"/>
      <c r="E1184" s="36"/>
      <c r="F1184" s="36"/>
      <c r="G1184" s="36"/>
      <c r="H1184" s="37"/>
      <c r="I1184" s="38"/>
      <c r="J1184" s="90"/>
      <c r="K1184" s="39"/>
      <c r="L1184" s="90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</row>
    <row r="1185" spans="1:50" s="40" customFormat="1" ht="12.75">
      <c r="A1185" s="24"/>
      <c r="B1185" s="33"/>
      <c r="C1185" s="34"/>
      <c r="D1185" s="35"/>
      <c r="E1185" s="36"/>
      <c r="F1185" s="36"/>
      <c r="G1185" s="36"/>
      <c r="H1185" s="37"/>
      <c r="I1185" s="38"/>
      <c r="J1185" s="90"/>
      <c r="K1185" s="39"/>
      <c r="L1185" s="90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</row>
    <row r="1186" spans="1:50" s="40" customFormat="1" ht="12.75">
      <c r="A1186" s="24"/>
      <c r="B1186" s="33"/>
      <c r="C1186" s="34"/>
      <c r="D1186" s="35"/>
      <c r="E1186" s="36"/>
      <c r="F1186" s="36"/>
      <c r="G1186" s="36"/>
      <c r="H1186" s="37"/>
      <c r="I1186" s="38"/>
      <c r="J1186" s="90"/>
      <c r="K1186" s="39"/>
      <c r="L1186" s="90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</row>
    <row r="1187" spans="1:50" s="40" customFormat="1" ht="12.75">
      <c r="A1187" s="24"/>
      <c r="B1187" s="33"/>
      <c r="C1187" s="34"/>
      <c r="D1187" s="35"/>
      <c r="E1187" s="36"/>
      <c r="F1187" s="36"/>
      <c r="G1187" s="36"/>
      <c r="H1187" s="37"/>
      <c r="I1187" s="38"/>
      <c r="J1187" s="90"/>
      <c r="K1187" s="39"/>
      <c r="L1187" s="90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</row>
    <row r="1188" spans="1:50" s="40" customFormat="1" ht="12.75">
      <c r="A1188" s="24"/>
      <c r="B1188" s="33"/>
      <c r="C1188" s="34"/>
      <c r="D1188" s="35"/>
      <c r="E1188" s="36"/>
      <c r="F1188" s="36"/>
      <c r="G1188" s="36"/>
      <c r="H1188" s="37"/>
      <c r="I1188" s="38"/>
      <c r="J1188" s="90"/>
      <c r="K1188" s="39"/>
      <c r="L1188" s="90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</row>
    <row r="1189" spans="1:50" s="40" customFormat="1" ht="12.75">
      <c r="A1189" s="24"/>
      <c r="B1189" s="33"/>
      <c r="C1189" s="34"/>
      <c r="D1189" s="35"/>
      <c r="E1189" s="36"/>
      <c r="F1189" s="36"/>
      <c r="G1189" s="36"/>
      <c r="H1189" s="37"/>
      <c r="I1189" s="38"/>
      <c r="J1189" s="90"/>
      <c r="K1189" s="39"/>
      <c r="L1189" s="90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</row>
    <row r="1190" spans="1:50" s="40" customFormat="1" ht="12.75">
      <c r="A1190" s="24"/>
      <c r="B1190" s="33"/>
      <c r="C1190" s="34"/>
      <c r="D1190" s="35"/>
      <c r="E1190" s="36"/>
      <c r="F1190" s="36"/>
      <c r="G1190" s="36"/>
      <c r="H1190" s="37"/>
      <c r="I1190" s="38"/>
      <c r="J1190" s="90"/>
      <c r="K1190" s="39"/>
      <c r="L1190" s="90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</row>
    <row r="1191" spans="1:50" s="40" customFormat="1" ht="12.75">
      <c r="A1191" s="24"/>
      <c r="B1191" s="33"/>
      <c r="C1191" s="34"/>
      <c r="D1191" s="35"/>
      <c r="E1191" s="36"/>
      <c r="F1191" s="36"/>
      <c r="G1191" s="36"/>
      <c r="H1191" s="37"/>
      <c r="I1191" s="38"/>
      <c r="J1191" s="90"/>
      <c r="K1191" s="39"/>
      <c r="L1191" s="90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</row>
  </sheetData>
  <sheetProtection/>
  <mergeCells count="248">
    <mergeCell ref="D235:G235"/>
    <mergeCell ref="A128:K128"/>
    <mergeCell ref="A25:K25"/>
    <mergeCell ref="D236:G236"/>
    <mergeCell ref="A8:K8"/>
    <mergeCell ref="D14:G14"/>
    <mergeCell ref="D15:G15"/>
    <mergeCell ref="D16:G16"/>
    <mergeCell ref="D17:G17"/>
    <mergeCell ref="D13:G13"/>
    <mergeCell ref="D19:G19"/>
    <mergeCell ref="D174:G174"/>
    <mergeCell ref="D179:G179"/>
    <mergeCell ref="D12:G12"/>
    <mergeCell ref="D136:G136"/>
    <mergeCell ref="D153:G153"/>
    <mergeCell ref="D146:G146"/>
    <mergeCell ref="D18:G18"/>
    <mergeCell ref="D152:G152"/>
    <mergeCell ref="D148:G148"/>
    <mergeCell ref="D218:G218"/>
    <mergeCell ref="D205:G205"/>
    <mergeCell ref="D207:G207"/>
    <mergeCell ref="D130:G130"/>
    <mergeCell ref="D131:G131"/>
    <mergeCell ref="D132:G132"/>
    <mergeCell ref="D133:G133"/>
    <mergeCell ref="D134:G134"/>
    <mergeCell ref="D135:G135"/>
    <mergeCell ref="D203:G203"/>
    <mergeCell ref="D183:G183"/>
    <mergeCell ref="D184:G184"/>
    <mergeCell ref="D185:G185"/>
    <mergeCell ref="D186:G186"/>
    <mergeCell ref="D187:G187"/>
    <mergeCell ref="D204:G204"/>
    <mergeCell ref="D192:G192"/>
    <mergeCell ref="A1:K1"/>
    <mergeCell ref="K4:K5"/>
    <mergeCell ref="D210:G210"/>
    <mergeCell ref="E2:K3"/>
    <mergeCell ref="D208:G208"/>
    <mergeCell ref="D194:G194"/>
    <mergeCell ref="D199:G199"/>
    <mergeCell ref="A2:A5"/>
    <mergeCell ref="D150:G150"/>
    <mergeCell ref="D147:G147"/>
    <mergeCell ref="D227:G227"/>
    <mergeCell ref="D195:G195"/>
    <mergeCell ref="D219:G219"/>
    <mergeCell ref="D200:G200"/>
    <mergeCell ref="D201:G201"/>
    <mergeCell ref="D202:G202"/>
    <mergeCell ref="D215:G215"/>
    <mergeCell ref="D216:G216"/>
    <mergeCell ref="D213:G213"/>
    <mergeCell ref="D211:G211"/>
    <mergeCell ref="D214:G214"/>
    <mergeCell ref="D217:G217"/>
    <mergeCell ref="B2:D3"/>
    <mergeCell ref="B4:D5"/>
    <mergeCell ref="D212:G212"/>
    <mergeCell ref="D197:G197"/>
    <mergeCell ref="D198:G198"/>
    <mergeCell ref="D206:G206"/>
    <mergeCell ref="D170:G170"/>
    <mergeCell ref="D209:G209"/>
    <mergeCell ref="D171:G171"/>
    <mergeCell ref="D172:G172"/>
    <mergeCell ref="D155:G155"/>
    <mergeCell ref="D151:G151"/>
    <mergeCell ref="D181:G181"/>
    <mergeCell ref="D180:G180"/>
    <mergeCell ref="A6:A7"/>
    <mergeCell ref="B6:B7"/>
    <mergeCell ref="C6:C7"/>
    <mergeCell ref="J4:J5"/>
    <mergeCell ref="D143:G143"/>
    <mergeCell ref="D144:G144"/>
    <mergeCell ref="D129:G129"/>
    <mergeCell ref="D139:G139"/>
    <mergeCell ref="D140:G140"/>
    <mergeCell ref="D137:G137"/>
    <mergeCell ref="K6:K7"/>
    <mergeCell ref="D6:G7"/>
    <mergeCell ref="H6:H7"/>
    <mergeCell ref="I6:I7"/>
    <mergeCell ref="J6:J7"/>
    <mergeCell ref="D141:G141"/>
    <mergeCell ref="D138:G138"/>
    <mergeCell ref="D9:G9"/>
    <mergeCell ref="D10:G10"/>
    <mergeCell ref="D11:G11"/>
    <mergeCell ref="E4:G5"/>
    <mergeCell ref="H4:I5"/>
    <mergeCell ref="D158:G158"/>
    <mergeCell ref="D161:G161"/>
    <mergeCell ref="D163:G163"/>
    <mergeCell ref="D191:G191"/>
    <mergeCell ref="D159:G159"/>
    <mergeCell ref="D189:G189"/>
    <mergeCell ref="D175:G175"/>
    <mergeCell ref="D167:G167"/>
    <mergeCell ref="D220:G220"/>
    <mergeCell ref="D154:G154"/>
    <mergeCell ref="D188:G188"/>
    <mergeCell ref="D156:G156"/>
    <mergeCell ref="D162:G162"/>
    <mergeCell ref="D173:G173"/>
    <mergeCell ref="D157:G157"/>
    <mergeCell ref="D166:G166"/>
    <mergeCell ref="D165:G165"/>
    <mergeCell ref="D182:G182"/>
    <mergeCell ref="D20:G20"/>
    <mergeCell ref="D22:G22"/>
    <mergeCell ref="D21:G21"/>
    <mergeCell ref="D23:G23"/>
    <mergeCell ref="D26:G26"/>
    <mergeCell ref="D27:G27"/>
    <mergeCell ref="D24:G24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104:G104"/>
    <mergeCell ref="D105:G105"/>
    <mergeCell ref="D94:G94"/>
    <mergeCell ref="D95:G95"/>
    <mergeCell ref="D96:G96"/>
    <mergeCell ref="D97:G97"/>
    <mergeCell ref="D98:G98"/>
    <mergeCell ref="D99:G99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L4:L5"/>
    <mergeCell ref="L6:L7"/>
    <mergeCell ref="D112:G112"/>
    <mergeCell ref="D113:G113"/>
    <mergeCell ref="D114:G114"/>
    <mergeCell ref="D115:G115"/>
    <mergeCell ref="D100:G100"/>
    <mergeCell ref="D101:G101"/>
    <mergeCell ref="D102:G102"/>
    <mergeCell ref="D103:G103"/>
    <mergeCell ref="D118:G118"/>
    <mergeCell ref="D119:G119"/>
    <mergeCell ref="D120:G120"/>
    <mergeCell ref="D121:G121"/>
    <mergeCell ref="D122:G122"/>
    <mergeCell ref="D123:G123"/>
    <mergeCell ref="D124:G124"/>
    <mergeCell ref="D125:G125"/>
    <mergeCell ref="D126:G126"/>
    <mergeCell ref="D127:G127"/>
    <mergeCell ref="D160:G160"/>
    <mergeCell ref="D168:G168"/>
    <mergeCell ref="D142:G142"/>
    <mergeCell ref="D149:G149"/>
    <mergeCell ref="D164:G164"/>
    <mergeCell ref="D145:G145"/>
    <mergeCell ref="D229:G229"/>
    <mergeCell ref="D169:G169"/>
    <mergeCell ref="D176:G176"/>
    <mergeCell ref="D177:G177"/>
    <mergeCell ref="D178:G178"/>
    <mergeCell ref="D190:G190"/>
    <mergeCell ref="D193:G193"/>
    <mergeCell ref="D224:G224"/>
    <mergeCell ref="D225:G225"/>
    <mergeCell ref="D226:G226"/>
    <mergeCell ref="D230:G230"/>
    <mergeCell ref="D231:G231"/>
    <mergeCell ref="D232:G232"/>
    <mergeCell ref="D233:G233"/>
    <mergeCell ref="D234:G234"/>
    <mergeCell ref="D196:G196"/>
    <mergeCell ref="D221:G221"/>
    <mergeCell ref="D222:G222"/>
    <mergeCell ref="D223:G223"/>
    <mergeCell ref="D228:G22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view="pageBreakPreview" zoomScale="70" zoomScaleNormal="50" zoomScaleSheetLayoutView="70" zoomScalePageLayoutView="0" workbookViewId="0" topLeftCell="D1">
      <selection activeCell="E20" sqref="E20"/>
    </sheetView>
  </sheetViews>
  <sheetFormatPr defaultColWidth="9.140625" defaultRowHeight="12.75"/>
  <cols>
    <col min="1" max="1" width="6.8515625" style="0" bestFit="1" customWidth="1"/>
    <col min="2" max="2" width="40.28125" style="82" bestFit="1" customWidth="1"/>
    <col min="3" max="3" width="17.28125" style="0" bestFit="1" customWidth="1"/>
    <col min="4" max="4" width="14.57421875" style="0" customWidth="1"/>
    <col min="5" max="8" width="15.28125" style="0" bestFit="1" customWidth="1"/>
    <col min="9" max="9" width="15.8515625" style="0" customWidth="1"/>
    <col min="10" max="21" width="16.28125" style="0" bestFit="1" customWidth="1"/>
    <col min="22" max="22" width="17.140625" style="0" hidden="1" customWidth="1"/>
  </cols>
  <sheetData>
    <row r="1" spans="1:28" ht="18.75">
      <c r="A1" s="66"/>
      <c r="B1" s="220" t="s">
        <v>503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1"/>
      <c r="V1" s="68"/>
      <c r="W1" s="68"/>
      <c r="X1" s="68"/>
      <c r="Y1" s="68"/>
      <c r="Z1" s="68"/>
      <c r="AA1" s="68"/>
      <c r="AB1" s="68"/>
    </row>
    <row r="2" spans="1:28" ht="18.75">
      <c r="A2" s="67"/>
      <c r="B2" s="243" t="s">
        <v>28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4"/>
      <c r="V2" s="68"/>
      <c r="W2" s="68"/>
      <c r="X2" s="68"/>
      <c r="Y2" s="68"/>
      <c r="Z2" s="68"/>
      <c r="AA2" s="68"/>
      <c r="AB2" s="68"/>
    </row>
    <row r="3" spans="1:28" ht="18.75">
      <c r="A3" s="67"/>
      <c r="B3" s="243" t="s">
        <v>504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4"/>
      <c r="V3" s="68"/>
      <c r="W3" s="68"/>
      <c r="X3" s="68"/>
      <c r="Y3" s="68"/>
      <c r="Z3" s="68"/>
      <c r="AA3" s="68"/>
      <c r="AB3" s="68"/>
    </row>
    <row r="4" spans="1:28" ht="12.75">
      <c r="A4" s="67"/>
      <c r="B4" s="7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68"/>
      <c r="W4" s="68"/>
      <c r="X4" s="68"/>
      <c r="Y4" s="68"/>
      <c r="Z4" s="68"/>
      <c r="AA4" s="68"/>
      <c r="AB4" s="68"/>
    </row>
    <row r="5" spans="1:28" ht="37.5" customHeight="1">
      <c r="A5" s="67"/>
      <c r="B5" s="241" t="s">
        <v>534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2"/>
      <c r="V5" s="68"/>
      <c r="W5" s="68"/>
      <c r="X5" s="68"/>
      <c r="Y5" s="68"/>
      <c r="Z5" s="68"/>
      <c r="AA5" s="68"/>
      <c r="AB5" s="68"/>
    </row>
    <row r="6" spans="1:21" ht="18.75" customHeight="1">
      <c r="A6" s="70"/>
      <c r="B6" s="239" t="s">
        <v>505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40"/>
    </row>
    <row r="7" spans="1:22" ht="12.75">
      <c r="A7" s="68"/>
      <c r="B7" s="7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1" ht="18.75">
      <c r="A8" s="222" t="s">
        <v>514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4"/>
    </row>
    <row r="9" spans="1:22" ht="12.75">
      <c r="A9" s="71"/>
      <c r="B9" s="79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68"/>
    </row>
    <row r="10" spans="1:22" ht="21.75" customHeight="1">
      <c r="A10" s="72" t="s">
        <v>12</v>
      </c>
      <c r="B10" s="80" t="s">
        <v>506</v>
      </c>
      <c r="C10" s="73" t="s">
        <v>507</v>
      </c>
      <c r="D10" s="83" t="s">
        <v>516</v>
      </c>
      <c r="E10" s="83" t="s">
        <v>517</v>
      </c>
      <c r="F10" s="83" t="s">
        <v>518</v>
      </c>
      <c r="G10" s="83" t="s">
        <v>519</v>
      </c>
      <c r="H10" s="83" t="s">
        <v>520</v>
      </c>
      <c r="I10" s="83" t="s">
        <v>521</v>
      </c>
      <c r="J10" s="83" t="s">
        <v>522</v>
      </c>
      <c r="K10" s="83" t="s">
        <v>523</v>
      </c>
      <c r="L10" s="83" t="s">
        <v>524</v>
      </c>
      <c r="M10" s="83" t="s">
        <v>525</v>
      </c>
      <c r="N10" s="83" t="s">
        <v>526</v>
      </c>
      <c r="O10" s="83" t="s">
        <v>527</v>
      </c>
      <c r="P10" s="83" t="s">
        <v>528</v>
      </c>
      <c r="Q10" s="83" t="s">
        <v>529</v>
      </c>
      <c r="R10" s="83" t="s">
        <v>530</v>
      </c>
      <c r="S10" s="83" t="s">
        <v>531</v>
      </c>
      <c r="T10" s="83" t="s">
        <v>532</v>
      </c>
      <c r="U10" s="83" t="s">
        <v>533</v>
      </c>
      <c r="V10" s="93"/>
    </row>
    <row r="11" spans="1:22" ht="12.75">
      <c r="A11" s="74"/>
      <c r="B11" s="81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68"/>
    </row>
    <row r="12" spans="1:22" ht="12.75">
      <c r="A12" s="229">
        <v>1</v>
      </c>
      <c r="B12" s="245" t="str">
        <f>Planilha_Geral!D9</f>
        <v>INSTALAÇÃO DE CANTEIRO DE OBRAS</v>
      </c>
      <c r="C12" s="227">
        <f>Planilha_Geral!K9</f>
        <v>375040.71506159997</v>
      </c>
      <c r="D12" s="75">
        <f>D13*C12</f>
        <v>123763.43597032799</v>
      </c>
      <c r="E12" s="75"/>
      <c r="F12" s="75"/>
      <c r="G12" s="75"/>
      <c r="H12" s="75"/>
      <c r="I12" s="75"/>
      <c r="J12" s="75">
        <f>J13*C12</f>
        <v>123763.43597032799</v>
      </c>
      <c r="K12" s="75"/>
      <c r="L12" s="75"/>
      <c r="M12" s="75"/>
      <c r="N12" s="75"/>
      <c r="O12" s="75"/>
      <c r="P12" s="75">
        <f>P13*C12</f>
        <v>127513.843120944</v>
      </c>
      <c r="Q12" s="75"/>
      <c r="R12" s="75"/>
      <c r="S12" s="75"/>
      <c r="T12" s="75"/>
      <c r="U12" s="75"/>
      <c r="V12" s="94">
        <f aca="true" t="shared" si="0" ref="V12:V42">SUM(D12:U12)</f>
        <v>375040.71506159997</v>
      </c>
    </row>
    <row r="13" spans="1:22" ht="12.75">
      <c r="A13" s="230"/>
      <c r="B13" s="226"/>
      <c r="C13" s="228"/>
      <c r="D13" s="76">
        <v>0.33</v>
      </c>
      <c r="E13" s="76"/>
      <c r="F13" s="76"/>
      <c r="G13" s="76"/>
      <c r="H13" s="76"/>
      <c r="I13" s="76"/>
      <c r="J13" s="76">
        <v>0.33</v>
      </c>
      <c r="K13" s="76"/>
      <c r="L13" s="76"/>
      <c r="M13" s="76"/>
      <c r="N13" s="76"/>
      <c r="O13" s="76"/>
      <c r="P13" s="76">
        <v>0.34</v>
      </c>
      <c r="Q13" s="76"/>
      <c r="R13" s="76"/>
      <c r="S13" s="76"/>
      <c r="T13" s="76"/>
      <c r="U13" s="76"/>
      <c r="V13" s="94">
        <f t="shared" si="0"/>
        <v>1</v>
      </c>
    </row>
    <row r="14" spans="1:22" s="97" customFormat="1" ht="12.75">
      <c r="A14" s="229">
        <v>2</v>
      </c>
      <c r="B14" s="236" t="str">
        <f>Planilha_Geral!D20</f>
        <v>OUTROS</v>
      </c>
      <c r="C14" s="227">
        <f>Planilha_Geral!K20</f>
        <v>294350.448384</v>
      </c>
      <c r="D14" s="95">
        <f>D15*C14</f>
        <v>29435.0448384</v>
      </c>
      <c r="E14" s="95">
        <f>E15*C14</f>
        <v>29435.0448384</v>
      </c>
      <c r="F14" s="95">
        <f>F15*C14</f>
        <v>8830.513451519999</v>
      </c>
      <c r="G14" s="95">
        <f>G15*C14</f>
        <v>8830.513451519999</v>
      </c>
      <c r="H14" s="95">
        <f>H15*C14</f>
        <v>8830.513451519999</v>
      </c>
      <c r="I14" s="95">
        <f>I15*C14</f>
        <v>11774.01793536</v>
      </c>
      <c r="J14" s="95">
        <f>J15*C14</f>
        <v>29435.0448384</v>
      </c>
      <c r="K14" s="95">
        <f>K15*C14</f>
        <v>29435.0448384</v>
      </c>
      <c r="L14" s="95">
        <f>L15*C14</f>
        <v>8830.513451519999</v>
      </c>
      <c r="M14" s="95">
        <f>M15*C14</f>
        <v>8830.513451519999</v>
      </c>
      <c r="N14" s="95">
        <f>N15*C14</f>
        <v>8830.513451519999</v>
      </c>
      <c r="O14" s="95">
        <f>O15*C14</f>
        <v>11774.01793536</v>
      </c>
      <c r="P14" s="95">
        <f>P15*C14</f>
        <v>29435.0448384</v>
      </c>
      <c r="Q14" s="95">
        <f>Q15*C14</f>
        <v>29435.0448384</v>
      </c>
      <c r="R14" s="95">
        <f>R15*C14</f>
        <v>8830.513451519999</v>
      </c>
      <c r="S14" s="95">
        <f>S15*C14</f>
        <v>8830.513451519999</v>
      </c>
      <c r="T14" s="95">
        <f>T15*C14</f>
        <v>8830.513451519999</v>
      </c>
      <c r="U14" s="95">
        <f>U15*C14</f>
        <v>14717.5224192</v>
      </c>
      <c r="V14" s="96">
        <f t="shared" si="0"/>
        <v>294350.448384</v>
      </c>
    </row>
    <row r="15" spans="1:22" ht="12.75">
      <c r="A15" s="230"/>
      <c r="B15" s="237"/>
      <c r="C15" s="228"/>
      <c r="D15" s="76">
        <v>0.1</v>
      </c>
      <c r="E15" s="76">
        <v>0.1</v>
      </c>
      <c r="F15" s="76">
        <v>0.03</v>
      </c>
      <c r="G15" s="76">
        <v>0.03</v>
      </c>
      <c r="H15" s="76">
        <v>0.03</v>
      </c>
      <c r="I15" s="76">
        <v>0.04</v>
      </c>
      <c r="J15" s="76">
        <v>0.1</v>
      </c>
      <c r="K15" s="76">
        <v>0.1</v>
      </c>
      <c r="L15" s="76">
        <v>0.03</v>
      </c>
      <c r="M15" s="76">
        <v>0.03</v>
      </c>
      <c r="N15" s="76">
        <v>0.03</v>
      </c>
      <c r="O15" s="76">
        <v>0.04</v>
      </c>
      <c r="P15" s="76">
        <v>0.1</v>
      </c>
      <c r="Q15" s="76">
        <v>0.1</v>
      </c>
      <c r="R15" s="76">
        <v>0.03</v>
      </c>
      <c r="S15" s="76">
        <v>0.03</v>
      </c>
      <c r="T15" s="76">
        <v>0.03</v>
      </c>
      <c r="U15" s="76">
        <v>0.05</v>
      </c>
      <c r="V15" s="94">
        <f t="shared" si="0"/>
        <v>1.0000000000000002</v>
      </c>
    </row>
    <row r="16" spans="1:22" ht="12.75">
      <c r="A16" s="229">
        <v>3</v>
      </c>
      <c r="B16" s="238" t="str">
        <f>Planilha_Geral!D26</f>
        <v>LOCAÇÃO</v>
      </c>
      <c r="C16" s="227">
        <f>Planilha_Geral!K26+Planilha_Geral!K129</f>
        <v>129860.19675870481</v>
      </c>
      <c r="D16" s="75">
        <f>D17*C16</f>
        <v>21643.3661264508</v>
      </c>
      <c r="E16" s="75">
        <f>E17*C16</f>
        <v>21643.3661264508</v>
      </c>
      <c r="F16" s="75"/>
      <c r="G16" s="75"/>
      <c r="H16" s="75"/>
      <c r="I16" s="75"/>
      <c r="J16" s="75">
        <f>J17*C16</f>
        <v>21643.3661264508</v>
      </c>
      <c r="K16" s="75">
        <f>K17*C16</f>
        <v>21643.3661264508</v>
      </c>
      <c r="L16" s="75"/>
      <c r="M16" s="75"/>
      <c r="N16" s="75"/>
      <c r="O16" s="75"/>
      <c r="P16" s="75">
        <f>P17*C16</f>
        <v>21643.3661264508</v>
      </c>
      <c r="Q16" s="75">
        <f>Q17*C16</f>
        <v>21643.3661264508</v>
      </c>
      <c r="R16" s="75"/>
      <c r="S16" s="75"/>
      <c r="T16" s="75"/>
      <c r="U16" s="75"/>
      <c r="V16" s="94">
        <f t="shared" si="0"/>
        <v>129860.1967587048</v>
      </c>
    </row>
    <row r="17" spans="1:22" ht="12.75">
      <c r="A17" s="230"/>
      <c r="B17" s="237"/>
      <c r="C17" s="228"/>
      <c r="D17" s="76">
        <f>50%/3</f>
        <v>0.16666666666666666</v>
      </c>
      <c r="E17" s="76">
        <f>50%/3</f>
        <v>0.16666666666666666</v>
      </c>
      <c r="F17" s="76"/>
      <c r="G17" s="76"/>
      <c r="H17" s="76"/>
      <c r="I17" s="76"/>
      <c r="J17" s="76">
        <f>50%/3</f>
        <v>0.16666666666666666</v>
      </c>
      <c r="K17" s="76">
        <f>50%/3</f>
        <v>0.16666666666666666</v>
      </c>
      <c r="L17" s="76"/>
      <c r="M17" s="76"/>
      <c r="N17" s="76"/>
      <c r="O17" s="76"/>
      <c r="P17" s="76">
        <f>50%/3</f>
        <v>0.16666666666666666</v>
      </c>
      <c r="Q17" s="76">
        <f>50%/3</f>
        <v>0.16666666666666666</v>
      </c>
      <c r="R17" s="76"/>
      <c r="S17" s="76"/>
      <c r="T17" s="76"/>
      <c r="U17" s="76"/>
      <c r="V17" s="94">
        <f t="shared" si="0"/>
        <v>0.9999999999999999</v>
      </c>
    </row>
    <row r="18" spans="1:22" ht="12.75">
      <c r="A18" s="229">
        <v>4</v>
      </c>
      <c r="B18" s="232" t="str">
        <f>Planilha_Geral!D28</f>
        <v>INFRAESTRUTURA</v>
      </c>
      <c r="C18" s="227">
        <f>Planilha_Geral!K28+Planilha_Geral!K131</f>
        <v>2344158.2164368494</v>
      </c>
      <c r="D18" s="75">
        <f>D19*C18</f>
        <v>234415.82164368496</v>
      </c>
      <c r="E18" s="75">
        <f>E19*C18</f>
        <v>234415.82164368496</v>
      </c>
      <c r="F18" s="75">
        <f>F19*C18</f>
        <v>312554.4288582466</v>
      </c>
      <c r="G18" s="75"/>
      <c r="H18" s="75"/>
      <c r="I18" s="75"/>
      <c r="J18" s="75">
        <f>J19*C18</f>
        <v>234415.82164368496</v>
      </c>
      <c r="K18" s="75">
        <f>K19*C18</f>
        <v>234415.82164368496</v>
      </c>
      <c r="L18" s="75">
        <f>L19*C18</f>
        <v>312554.4288582466</v>
      </c>
      <c r="M18" s="75"/>
      <c r="N18" s="75"/>
      <c r="O18" s="75"/>
      <c r="P18" s="75">
        <f>P19*C18</f>
        <v>234415.82164368496</v>
      </c>
      <c r="Q18" s="75">
        <f>Q19*C18</f>
        <v>234415.82164368496</v>
      </c>
      <c r="R18" s="75">
        <f>R19*C18</f>
        <v>312554.4288582466</v>
      </c>
      <c r="S18" s="75"/>
      <c r="T18" s="75"/>
      <c r="U18" s="75"/>
      <c r="V18" s="94">
        <f t="shared" si="0"/>
        <v>2344158.2164368494</v>
      </c>
    </row>
    <row r="19" spans="1:22" ht="12.75">
      <c r="A19" s="230"/>
      <c r="B19" s="226"/>
      <c r="C19" s="228"/>
      <c r="D19" s="76">
        <v>0.1</v>
      </c>
      <c r="E19" s="76">
        <v>0.1</v>
      </c>
      <c r="F19" s="76">
        <f>40%/3</f>
        <v>0.13333333333333333</v>
      </c>
      <c r="G19" s="76"/>
      <c r="H19" s="76"/>
      <c r="I19" s="76"/>
      <c r="J19" s="76">
        <v>0.1</v>
      </c>
      <c r="K19" s="76">
        <v>0.1</v>
      </c>
      <c r="L19" s="76">
        <f>40%/3</f>
        <v>0.13333333333333333</v>
      </c>
      <c r="M19" s="76"/>
      <c r="N19" s="76"/>
      <c r="O19" s="76"/>
      <c r="P19" s="76">
        <v>0.1</v>
      </c>
      <c r="Q19" s="76">
        <v>0.1</v>
      </c>
      <c r="R19" s="76">
        <f>40%/3</f>
        <v>0.13333333333333333</v>
      </c>
      <c r="S19" s="76"/>
      <c r="T19" s="76"/>
      <c r="U19" s="76"/>
      <c r="V19" s="94">
        <f t="shared" si="0"/>
        <v>0.9999999999999999</v>
      </c>
    </row>
    <row r="20" spans="1:22" ht="12.75">
      <c r="A20" s="229">
        <v>5</v>
      </c>
      <c r="B20" s="232" t="str">
        <f>Planilha_Geral!D37</f>
        <v>SUPERESTRUTURA </v>
      </c>
      <c r="C20" s="227">
        <f>Planilha_Geral!K37+Planilha_Geral!K140</f>
        <v>2613981.64080324</v>
      </c>
      <c r="D20" s="75"/>
      <c r="E20" s="75">
        <f>E21*C20</f>
        <v>87132.72136010799</v>
      </c>
      <c r="F20" s="75">
        <f>F21*C20</f>
        <v>435663.60680053994</v>
      </c>
      <c r="G20" s="75">
        <f>G21*C20</f>
        <v>348530.88544043194</v>
      </c>
      <c r="H20" s="75"/>
      <c r="I20" s="75"/>
      <c r="J20" s="75"/>
      <c r="K20" s="75">
        <f>K21*C20</f>
        <v>87132.72136010799</v>
      </c>
      <c r="L20" s="75">
        <f>L21*C20</f>
        <v>435663.60680053994</v>
      </c>
      <c r="M20" s="75">
        <f>M21*C20</f>
        <v>348530.88544043194</v>
      </c>
      <c r="N20" s="75"/>
      <c r="O20" s="75"/>
      <c r="P20" s="75"/>
      <c r="Q20" s="75">
        <f>Q21*C20</f>
        <v>87132.72136010799</v>
      </c>
      <c r="R20" s="75">
        <f>R21*C20</f>
        <v>435663.60680053994</v>
      </c>
      <c r="S20" s="75">
        <f>S21*C20</f>
        <v>348530.88544043194</v>
      </c>
      <c r="T20" s="75"/>
      <c r="U20" s="75"/>
      <c r="V20" s="94">
        <f t="shared" si="0"/>
        <v>2613981.64080324</v>
      </c>
    </row>
    <row r="21" spans="1:22" ht="12.75">
      <c r="A21" s="230"/>
      <c r="B21" s="226"/>
      <c r="C21" s="228"/>
      <c r="D21" s="76"/>
      <c r="E21" s="76">
        <f>10%/3</f>
        <v>0.03333333333333333</v>
      </c>
      <c r="F21" s="76">
        <f>50%/3</f>
        <v>0.16666666666666666</v>
      </c>
      <c r="G21" s="76">
        <f>40%/3</f>
        <v>0.13333333333333333</v>
      </c>
      <c r="H21" s="76"/>
      <c r="I21" s="76"/>
      <c r="J21" s="76"/>
      <c r="K21" s="76">
        <f>10%/3</f>
        <v>0.03333333333333333</v>
      </c>
      <c r="L21" s="76">
        <f>50%/3</f>
        <v>0.16666666666666666</v>
      </c>
      <c r="M21" s="76">
        <f>40%/3</f>
        <v>0.13333333333333333</v>
      </c>
      <c r="N21" s="76"/>
      <c r="O21" s="76"/>
      <c r="P21" s="76"/>
      <c r="Q21" s="76">
        <f>10%/3</f>
        <v>0.03333333333333333</v>
      </c>
      <c r="R21" s="76">
        <f>50%/3</f>
        <v>0.16666666666666666</v>
      </c>
      <c r="S21" s="76">
        <f>40%/3</f>
        <v>0.13333333333333333</v>
      </c>
      <c r="T21" s="76"/>
      <c r="U21" s="76"/>
      <c r="V21" s="94">
        <f t="shared" si="0"/>
        <v>0.9999999999999999</v>
      </c>
    </row>
    <row r="22" spans="1:22" ht="12.75">
      <c r="A22" s="229">
        <v>6</v>
      </c>
      <c r="B22" s="233" t="s">
        <v>38</v>
      </c>
      <c r="C22" s="227">
        <f>Planilha_Geral!K147+Planilha_Geral!K44</f>
        <v>5785127.998313433</v>
      </c>
      <c r="D22" s="75"/>
      <c r="E22" s="75">
        <f>E23*C22</f>
        <v>578512.7998313432</v>
      </c>
      <c r="F22" s="75">
        <f>F23*C22</f>
        <v>578512.7998313432</v>
      </c>
      <c r="G22" s="75">
        <f>G23*C22</f>
        <v>578512.7998313432</v>
      </c>
      <c r="H22" s="75">
        <f>H23*C22</f>
        <v>173553.83994940296</v>
      </c>
      <c r="I22" s="75"/>
      <c r="J22" s="75"/>
      <c r="K22" s="75">
        <f>K23*C22</f>
        <v>578512.7998313432</v>
      </c>
      <c r="L22" s="75">
        <f>L23*C22</f>
        <v>578512.7998313432</v>
      </c>
      <c r="M22" s="75">
        <f>M23*C22</f>
        <v>578512.7998313432</v>
      </c>
      <c r="N22" s="75">
        <f>N23*C22</f>
        <v>173553.83994940296</v>
      </c>
      <c r="O22" s="75"/>
      <c r="P22" s="75"/>
      <c r="Q22" s="75">
        <f>Q23*C22</f>
        <v>578512.7998313432</v>
      </c>
      <c r="R22" s="75">
        <f>R23*C22</f>
        <v>578512.7998313432</v>
      </c>
      <c r="S22" s="75">
        <f>S23*C22</f>
        <v>578512.7998313432</v>
      </c>
      <c r="T22" s="75">
        <f>T23*C22</f>
        <v>231405.11993253732</v>
      </c>
      <c r="U22" s="75"/>
      <c r="V22" s="94">
        <f t="shared" si="0"/>
        <v>5785127.998313432</v>
      </c>
    </row>
    <row r="23" spans="1:22" ht="12.75">
      <c r="A23" s="230"/>
      <c r="B23" s="226"/>
      <c r="C23" s="228"/>
      <c r="D23" s="76"/>
      <c r="E23" s="76">
        <v>0.1</v>
      </c>
      <c r="F23" s="76">
        <v>0.1</v>
      </c>
      <c r="G23" s="76">
        <v>0.1</v>
      </c>
      <c r="H23" s="76">
        <v>0.03</v>
      </c>
      <c r="I23" s="76"/>
      <c r="J23" s="76"/>
      <c r="K23" s="76">
        <v>0.1</v>
      </c>
      <c r="L23" s="76">
        <v>0.1</v>
      </c>
      <c r="M23" s="76">
        <v>0.1</v>
      </c>
      <c r="N23" s="76">
        <v>0.03</v>
      </c>
      <c r="O23" s="76"/>
      <c r="P23" s="76"/>
      <c r="Q23" s="76">
        <v>0.1</v>
      </c>
      <c r="R23" s="76">
        <v>0.1</v>
      </c>
      <c r="S23" s="76">
        <v>0.1</v>
      </c>
      <c r="T23" s="76">
        <v>0.04</v>
      </c>
      <c r="U23" s="76"/>
      <c r="V23" s="94">
        <f t="shared" si="0"/>
        <v>1</v>
      </c>
    </row>
    <row r="24" spans="1:22" ht="12.75">
      <c r="A24" s="229">
        <v>7</v>
      </c>
      <c r="B24" s="233" t="s">
        <v>48</v>
      </c>
      <c r="C24" s="227">
        <f>Planilha_Geral!K47+Planilha_Geral!K150</f>
        <v>2636665.67146098</v>
      </c>
      <c r="D24" s="75">
        <f>D25*C24</f>
        <v>439444.27857683</v>
      </c>
      <c r="E24" s="75">
        <f>E25*C24</f>
        <v>87888.85571536601</v>
      </c>
      <c r="F24" s="75">
        <f>F25*C24</f>
        <v>87888.85571536601</v>
      </c>
      <c r="G24" s="75">
        <f>G25*C24</f>
        <v>87888.85571536601</v>
      </c>
      <c r="H24" s="75">
        <f>H25*C24</f>
        <v>87888.85571536601</v>
      </c>
      <c r="I24" s="75">
        <f>I25*C24</f>
        <v>87888.85571536601</v>
      </c>
      <c r="J24" s="75">
        <f>J25*C24</f>
        <v>439444.27857683</v>
      </c>
      <c r="K24" s="75">
        <f>K25*C24</f>
        <v>87888.85571536601</v>
      </c>
      <c r="L24" s="75">
        <f>L25*C24</f>
        <v>87888.85571536601</v>
      </c>
      <c r="M24" s="75">
        <f>M25*C24</f>
        <v>87888.85571536601</v>
      </c>
      <c r="N24" s="75">
        <f>N25*C24</f>
        <v>87888.85571536601</v>
      </c>
      <c r="O24" s="75">
        <f>O25*C24</f>
        <v>87888.85571536601</v>
      </c>
      <c r="P24" s="75">
        <f>P25*C24</f>
        <v>439444.27857683</v>
      </c>
      <c r="Q24" s="75">
        <f>Q25*C24</f>
        <v>87888.85571536601</v>
      </c>
      <c r="R24" s="75">
        <f>R25*C24</f>
        <v>87888.85571536601</v>
      </c>
      <c r="S24" s="75">
        <f>S25*C24</f>
        <v>87888.85571536601</v>
      </c>
      <c r="T24" s="75">
        <f>T25*C24</f>
        <v>87888.85571536601</v>
      </c>
      <c r="U24" s="75">
        <f>U25*C24</f>
        <v>87888.85571536601</v>
      </c>
      <c r="V24" s="94">
        <f t="shared" si="0"/>
        <v>2636665.6714609805</v>
      </c>
    </row>
    <row r="25" spans="1:22" ht="12.75">
      <c r="A25" s="230"/>
      <c r="B25" s="226"/>
      <c r="C25" s="228"/>
      <c r="D25" s="76">
        <f>50%/3</f>
        <v>0.16666666666666666</v>
      </c>
      <c r="E25" s="76">
        <f>10%/3</f>
        <v>0.03333333333333333</v>
      </c>
      <c r="F25" s="76">
        <f>10%/3</f>
        <v>0.03333333333333333</v>
      </c>
      <c r="G25" s="76">
        <f>10%/3</f>
        <v>0.03333333333333333</v>
      </c>
      <c r="H25" s="76">
        <f>10%/3</f>
        <v>0.03333333333333333</v>
      </c>
      <c r="I25" s="76">
        <f>10%/3</f>
        <v>0.03333333333333333</v>
      </c>
      <c r="J25" s="76">
        <f>50%/3</f>
        <v>0.16666666666666666</v>
      </c>
      <c r="K25" s="76">
        <f>10%/3</f>
        <v>0.03333333333333333</v>
      </c>
      <c r="L25" s="76">
        <f>10%/3</f>
        <v>0.03333333333333333</v>
      </c>
      <c r="M25" s="76">
        <f>10%/3</f>
        <v>0.03333333333333333</v>
      </c>
      <c r="N25" s="76">
        <f>10%/3</f>
        <v>0.03333333333333333</v>
      </c>
      <c r="O25" s="76">
        <f>10%/3</f>
        <v>0.03333333333333333</v>
      </c>
      <c r="P25" s="76">
        <f>50%/3</f>
        <v>0.16666666666666666</v>
      </c>
      <c r="Q25" s="76">
        <f>10%/3</f>
        <v>0.03333333333333333</v>
      </c>
      <c r="R25" s="76">
        <f>10%/3</f>
        <v>0.03333333333333333</v>
      </c>
      <c r="S25" s="76">
        <f>10%/3</f>
        <v>0.03333333333333333</v>
      </c>
      <c r="T25" s="76">
        <f>10%/3</f>
        <v>0.03333333333333333</v>
      </c>
      <c r="U25" s="76">
        <f>10%/3</f>
        <v>0.03333333333333333</v>
      </c>
      <c r="V25" s="94">
        <f t="shared" si="0"/>
        <v>0.9999999999999999</v>
      </c>
    </row>
    <row r="26" spans="1:22" ht="12.75">
      <c r="A26" s="229">
        <v>8</v>
      </c>
      <c r="B26" s="233" t="s">
        <v>511</v>
      </c>
      <c r="C26" s="227">
        <f>Planilha_Geral!K156+Planilha_Geral!K54</f>
        <v>3252674.6967070317</v>
      </c>
      <c r="D26" s="75"/>
      <c r="E26" s="75">
        <f>E27*C26</f>
        <v>325267.46967070317</v>
      </c>
      <c r="F26" s="75">
        <f>F27*C26</f>
        <v>325267.46967070317</v>
      </c>
      <c r="G26" s="75">
        <f>G27*C26</f>
        <v>216844.97978046877</v>
      </c>
      <c r="H26" s="75">
        <f>H27*C26</f>
        <v>108422.48989023438</v>
      </c>
      <c r="I26" s="75">
        <f>I27*C26</f>
        <v>108422.48989023438</v>
      </c>
      <c r="J26" s="75"/>
      <c r="K26" s="75">
        <f>K27*C26</f>
        <v>325267.46967070317</v>
      </c>
      <c r="L26" s="75">
        <f>L27*C26</f>
        <v>325267.46967070317</v>
      </c>
      <c r="M26" s="75">
        <f>M27*C26</f>
        <v>216844.97978046877</v>
      </c>
      <c r="N26" s="75">
        <f>N27*C26</f>
        <v>108422.48989023438</v>
      </c>
      <c r="O26" s="75">
        <f>O27*C26</f>
        <v>108422.48989023438</v>
      </c>
      <c r="P26" s="75"/>
      <c r="Q26" s="75">
        <f>Q27*C26</f>
        <v>325267.46967070317</v>
      </c>
      <c r="R26" s="75">
        <f>R27*C26</f>
        <v>325267.46967070317</v>
      </c>
      <c r="S26" s="75">
        <f>S27*C26</f>
        <v>216844.97978046877</v>
      </c>
      <c r="T26" s="75">
        <f>T27*C26</f>
        <v>108422.48989023438</v>
      </c>
      <c r="U26" s="75">
        <f>U27*C26</f>
        <v>108422.48989023438</v>
      </c>
      <c r="V26" s="94">
        <f t="shared" si="0"/>
        <v>3252674.6967070317</v>
      </c>
    </row>
    <row r="27" spans="1:22" ht="12.75">
      <c r="A27" s="230"/>
      <c r="B27" s="234"/>
      <c r="C27" s="228"/>
      <c r="D27" s="76"/>
      <c r="E27" s="76">
        <f>30%/3</f>
        <v>0.09999999999999999</v>
      </c>
      <c r="F27" s="76">
        <f>30%/3</f>
        <v>0.09999999999999999</v>
      </c>
      <c r="G27" s="76">
        <f>20%/3</f>
        <v>0.06666666666666667</v>
      </c>
      <c r="H27" s="76">
        <f>10%/3</f>
        <v>0.03333333333333333</v>
      </c>
      <c r="I27" s="76">
        <f>10%/3</f>
        <v>0.03333333333333333</v>
      </c>
      <c r="J27" s="76"/>
      <c r="K27" s="76">
        <f>30%/3</f>
        <v>0.09999999999999999</v>
      </c>
      <c r="L27" s="76">
        <f>30%/3</f>
        <v>0.09999999999999999</v>
      </c>
      <c r="M27" s="76">
        <f>20%/3</f>
        <v>0.06666666666666667</v>
      </c>
      <c r="N27" s="76">
        <f>10%/3</f>
        <v>0.03333333333333333</v>
      </c>
      <c r="O27" s="76">
        <f>10%/3</f>
        <v>0.03333333333333333</v>
      </c>
      <c r="P27" s="76"/>
      <c r="Q27" s="76">
        <f>30%/3</f>
        <v>0.09999999999999999</v>
      </c>
      <c r="R27" s="76">
        <f>30%/3</f>
        <v>0.09999999999999999</v>
      </c>
      <c r="S27" s="76">
        <f>20%/3</f>
        <v>0.06666666666666667</v>
      </c>
      <c r="T27" s="76">
        <f>10%/3</f>
        <v>0.03333333333333333</v>
      </c>
      <c r="U27" s="76">
        <f>10%/3</f>
        <v>0.03333333333333333</v>
      </c>
      <c r="V27" s="94">
        <f t="shared" si="0"/>
        <v>0.9999999999999999</v>
      </c>
    </row>
    <row r="28" spans="1:22" ht="12.75">
      <c r="A28" s="229">
        <v>9</v>
      </c>
      <c r="B28" s="225" t="s">
        <v>512</v>
      </c>
      <c r="C28" s="227">
        <f>Planilha_Geral!K59+Planilha_Geral!K161</f>
        <v>706298.7495367082</v>
      </c>
      <c r="D28" s="75"/>
      <c r="E28" s="75"/>
      <c r="F28" s="75">
        <f>F29*C28</f>
        <v>47086.583302447216</v>
      </c>
      <c r="G28" s="75">
        <f>G29*C28</f>
        <v>70629.87495367082</v>
      </c>
      <c r="H28" s="75">
        <f>H29*C28</f>
        <v>70629.87495367082</v>
      </c>
      <c r="I28" s="75">
        <f>I29*C28</f>
        <v>47086.583302447216</v>
      </c>
      <c r="J28" s="75"/>
      <c r="K28" s="75"/>
      <c r="L28" s="75">
        <f>L29*C28</f>
        <v>47086.583302447216</v>
      </c>
      <c r="M28" s="75">
        <f>M29*C28</f>
        <v>70629.87495367082</v>
      </c>
      <c r="N28" s="75">
        <f>N29*C28</f>
        <v>70629.87495367082</v>
      </c>
      <c r="O28" s="75">
        <f>O29*C28</f>
        <v>47086.583302447216</v>
      </c>
      <c r="P28" s="75"/>
      <c r="Q28" s="75"/>
      <c r="R28" s="75">
        <f>R29*C28</f>
        <v>47086.583302447216</v>
      </c>
      <c r="S28" s="75">
        <f>S29*C28</f>
        <v>70629.87495367082</v>
      </c>
      <c r="T28" s="75">
        <f>T29*C28</f>
        <v>70629.87495367082</v>
      </c>
      <c r="U28" s="75">
        <f>U29*C28</f>
        <v>47086.583302447216</v>
      </c>
      <c r="V28" s="94">
        <f t="shared" si="0"/>
        <v>706298.7495367082</v>
      </c>
    </row>
    <row r="29" spans="1:22" ht="12.75">
      <c r="A29" s="230"/>
      <c r="B29" s="231"/>
      <c r="C29" s="228"/>
      <c r="D29" s="76"/>
      <c r="E29" s="76"/>
      <c r="F29" s="76">
        <f>20%/3</f>
        <v>0.06666666666666667</v>
      </c>
      <c r="G29" s="76">
        <f>30%/3</f>
        <v>0.09999999999999999</v>
      </c>
      <c r="H29" s="76">
        <f>30%/3</f>
        <v>0.09999999999999999</v>
      </c>
      <c r="I29" s="76">
        <f>20%/3</f>
        <v>0.06666666666666667</v>
      </c>
      <c r="J29" s="76"/>
      <c r="K29" s="76"/>
      <c r="L29" s="76">
        <f>20%/3</f>
        <v>0.06666666666666667</v>
      </c>
      <c r="M29" s="76">
        <f>30%/3</f>
        <v>0.09999999999999999</v>
      </c>
      <c r="N29" s="76">
        <f>30%/3</f>
        <v>0.09999999999999999</v>
      </c>
      <c r="O29" s="76">
        <f>20%/3</f>
        <v>0.06666666666666667</v>
      </c>
      <c r="P29" s="76"/>
      <c r="Q29" s="76"/>
      <c r="R29" s="76">
        <f>20%/3</f>
        <v>0.06666666666666667</v>
      </c>
      <c r="S29" s="76">
        <f>30%/3</f>
        <v>0.09999999999999999</v>
      </c>
      <c r="T29" s="76">
        <f>30%/3</f>
        <v>0.09999999999999999</v>
      </c>
      <c r="U29" s="76">
        <f>20%/3</f>
        <v>0.06666666666666667</v>
      </c>
      <c r="V29" s="94">
        <f t="shared" si="0"/>
        <v>0.9999999999999999</v>
      </c>
    </row>
    <row r="30" spans="1:22" ht="12.75">
      <c r="A30" s="229">
        <v>10</v>
      </c>
      <c r="B30" s="225" t="s">
        <v>513</v>
      </c>
      <c r="C30" s="227">
        <f>Planilha_Geral!K165+Planilha_Geral!K63</f>
        <v>2901047.828064802</v>
      </c>
      <c r="D30" s="75"/>
      <c r="E30" s="75"/>
      <c r="F30" s="75">
        <f>F31*C30</f>
        <v>290104.78280648025</v>
      </c>
      <c r="G30" s="75">
        <f>G31*C30</f>
        <v>290104.78280648025</v>
      </c>
      <c r="H30" s="75">
        <f>H31*C30</f>
        <v>290104.78280648025</v>
      </c>
      <c r="I30" s="75">
        <f>I31*C30</f>
        <v>96701.59426882674</v>
      </c>
      <c r="J30" s="75"/>
      <c r="K30" s="75"/>
      <c r="L30" s="75">
        <f>L31*C30</f>
        <v>290104.78280648025</v>
      </c>
      <c r="M30" s="75">
        <f>M31*C30</f>
        <v>290104.78280648025</v>
      </c>
      <c r="N30" s="75">
        <f>N31*C30</f>
        <v>290104.78280648025</v>
      </c>
      <c r="O30" s="75">
        <f>O31*C30</f>
        <v>96701.59426882674</v>
      </c>
      <c r="P30" s="75"/>
      <c r="Q30" s="75"/>
      <c r="R30" s="75">
        <f>R31*C30</f>
        <v>290104.78280648025</v>
      </c>
      <c r="S30" s="75">
        <f>S31*C30</f>
        <v>290104.78280648025</v>
      </c>
      <c r="T30" s="75">
        <f>T31*C30</f>
        <v>290104.78280648025</v>
      </c>
      <c r="U30" s="75">
        <f>U31*C30</f>
        <v>96701.59426882674</v>
      </c>
      <c r="V30" s="94">
        <f t="shared" si="0"/>
        <v>2901047.8280648026</v>
      </c>
    </row>
    <row r="31" spans="1:22" ht="12.75">
      <c r="A31" s="230"/>
      <c r="B31" s="231"/>
      <c r="C31" s="228"/>
      <c r="D31" s="76"/>
      <c r="E31" s="76"/>
      <c r="F31" s="76">
        <v>0.1</v>
      </c>
      <c r="G31" s="76">
        <v>0.1</v>
      </c>
      <c r="H31" s="76">
        <v>0.1</v>
      </c>
      <c r="I31" s="76">
        <f>10%/3</f>
        <v>0.03333333333333333</v>
      </c>
      <c r="J31" s="76"/>
      <c r="K31" s="76"/>
      <c r="L31" s="76">
        <v>0.1</v>
      </c>
      <c r="M31" s="76">
        <v>0.1</v>
      </c>
      <c r="N31" s="76">
        <v>0.1</v>
      </c>
      <c r="O31" s="76">
        <f>10%/3</f>
        <v>0.03333333333333333</v>
      </c>
      <c r="P31" s="76"/>
      <c r="Q31" s="76"/>
      <c r="R31" s="76">
        <v>0.1</v>
      </c>
      <c r="S31" s="76">
        <v>0.1</v>
      </c>
      <c r="T31" s="76">
        <v>0.1</v>
      </c>
      <c r="U31" s="76">
        <f>10%/3</f>
        <v>0.03333333333333333</v>
      </c>
      <c r="V31" s="94">
        <f t="shared" si="0"/>
        <v>0.9999999999999999</v>
      </c>
    </row>
    <row r="32" spans="1:22" ht="12.75">
      <c r="A32" s="229">
        <v>11</v>
      </c>
      <c r="B32" s="225" t="s">
        <v>51</v>
      </c>
      <c r="C32" s="227">
        <f>Planilha_Geral!K71+Planilha_Geral!K173</f>
        <v>495120.2465177999</v>
      </c>
      <c r="D32" s="75"/>
      <c r="E32" s="75"/>
      <c r="F32" s="75"/>
      <c r="G32" s="75">
        <f>G33*C32</f>
        <v>66016.03286903999</v>
      </c>
      <c r="H32" s="75">
        <f>H33*C32</f>
        <v>49512.02465178</v>
      </c>
      <c r="I32" s="75">
        <f>I33*C32</f>
        <v>49512.02465178</v>
      </c>
      <c r="J32" s="75"/>
      <c r="K32" s="75"/>
      <c r="L32" s="75"/>
      <c r="M32" s="75">
        <f>M33*C32</f>
        <v>66016.03286903999</v>
      </c>
      <c r="N32" s="75">
        <f>N33*C32</f>
        <v>49512.02465178</v>
      </c>
      <c r="O32" s="75">
        <f>O33*C32</f>
        <v>49512.02465178</v>
      </c>
      <c r="P32" s="75"/>
      <c r="Q32" s="75"/>
      <c r="R32" s="75"/>
      <c r="S32" s="75">
        <f>S33*C32</f>
        <v>66016.03286903999</v>
      </c>
      <c r="T32" s="75">
        <f>T33*C32</f>
        <v>49512.02465178</v>
      </c>
      <c r="U32" s="75">
        <f>U33*C32</f>
        <v>49512.02465178</v>
      </c>
      <c r="V32" s="94">
        <f t="shared" si="0"/>
        <v>495120.2465177999</v>
      </c>
    </row>
    <row r="33" spans="1:22" ht="12.75">
      <c r="A33" s="230"/>
      <c r="B33" s="231"/>
      <c r="C33" s="228"/>
      <c r="D33" s="76"/>
      <c r="E33" s="76"/>
      <c r="F33" s="76"/>
      <c r="G33" s="76">
        <f>40%/3</f>
        <v>0.13333333333333333</v>
      </c>
      <c r="H33" s="76">
        <v>0.1</v>
      </c>
      <c r="I33" s="76">
        <v>0.1</v>
      </c>
      <c r="J33" s="76"/>
      <c r="K33" s="76"/>
      <c r="L33" s="76"/>
      <c r="M33" s="76">
        <f>40%/3</f>
        <v>0.13333333333333333</v>
      </c>
      <c r="N33" s="76">
        <v>0.1</v>
      </c>
      <c r="O33" s="76">
        <v>0.1</v>
      </c>
      <c r="P33" s="76"/>
      <c r="Q33" s="76"/>
      <c r="R33" s="76"/>
      <c r="S33" s="76">
        <f>40%/3</f>
        <v>0.13333333333333333</v>
      </c>
      <c r="T33" s="76">
        <v>0.1</v>
      </c>
      <c r="U33" s="76">
        <v>0.1</v>
      </c>
      <c r="V33" s="94">
        <f t="shared" si="0"/>
        <v>0.9999999999999999</v>
      </c>
    </row>
    <row r="34" spans="1:22" ht="12.75">
      <c r="A34" s="229">
        <v>12</v>
      </c>
      <c r="B34" s="225" t="s">
        <v>27</v>
      </c>
      <c r="C34" s="227">
        <f>Planilha_Geral!K182+Planilha_Geral!K80</f>
        <v>1990495.5548110488</v>
      </c>
      <c r="D34" s="75"/>
      <c r="E34" s="75"/>
      <c r="F34" s="75"/>
      <c r="G34" s="75"/>
      <c r="H34" s="75">
        <f>H35*C34</f>
        <v>331749.2591351748</v>
      </c>
      <c r="I34" s="75">
        <f>I35*C34</f>
        <v>331749.2591351748</v>
      </c>
      <c r="J34" s="75"/>
      <c r="K34" s="75"/>
      <c r="L34" s="75"/>
      <c r="M34" s="75"/>
      <c r="N34" s="75">
        <f>N35*C34</f>
        <v>331749.2591351748</v>
      </c>
      <c r="O34" s="75">
        <f>O35*C34</f>
        <v>331749.2591351748</v>
      </c>
      <c r="P34" s="75"/>
      <c r="Q34" s="75"/>
      <c r="R34" s="75"/>
      <c r="S34" s="75"/>
      <c r="T34" s="75">
        <f>T35*C34</f>
        <v>331749.2591351748</v>
      </c>
      <c r="U34" s="75">
        <f>U35*C34</f>
        <v>331749.2591351748</v>
      </c>
      <c r="V34" s="94">
        <f t="shared" si="0"/>
        <v>1990495.5548110488</v>
      </c>
    </row>
    <row r="35" spans="1:22" ht="12.75">
      <c r="A35" s="230"/>
      <c r="B35" s="226"/>
      <c r="C35" s="228"/>
      <c r="D35" s="76"/>
      <c r="E35" s="76"/>
      <c r="F35" s="76"/>
      <c r="G35" s="76"/>
      <c r="H35" s="76">
        <f>50%/3</f>
        <v>0.16666666666666666</v>
      </c>
      <c r="I35" s="76">
        <f>50%/3</f>
        <v>0.16666666666666666</v>
      </c>
      <c r="J35" s="76"/>
      <c r="K35" s="76"/>
      <c r="L35" s="76"/>
      <c r="M35" s="76"/>
      <c r="N35" s="76">
        <f>50%/3</f>
        <v>0.16666666666666666</v>
      </c>
      <c r="O35" s="76">
        <f>50%/3</f>
        <v>0.16666666666666666</v>
      </c>
      <c r="P35" s="76"/>
      <c r="Q35" s="76"/>
      <c r="R35" s="76"/>
      <c r="S35" s="76"/>
      <c r="T35" s="76">
        <f>50%/3</f>
        <v>0.16666666666666666</v>
      </c>
      <c r="U35" s="76">
        <f>50%/3</f>
        <v>0.16666666666666666</v>
      </c>
      <c r="V35" s="94">
        <f t="shared" si="0"/>
        <v>0.9999999999999999</v>
      </c>
    </row>
    <row r="36" spans="1:22" ht="12.75">
      <c r="A36" s="229">
        <v>13</v>
      </c>
      <c r="B36" s="225" t="s">
        <v>16</v>
      </c>
      <c r="C36" s="227">
        <f>Planilha_Geral!K86+Planilha_Geral!K188</f>
        <v>3759996.910335</v>
      </c>
      <c r="D36" s="75"/>
      <c r="E36" s="75">
        <f>E37*C36</f>
        <v>250666.460689</v>
      </c>
      <c r="F36" s="75">
        <f>F37*C36</f>
        <v>250666.460689</v>
      </c>
      <c r="G36" s="75">
        <f>G37*C36</f>
        <v>250666.460689</v>
      </c>
      <c r="H36" s="75">
        <f>H37*C36</f>
        <v>250666.460689</v>
      </c>
      <c r="I36" s="75">
        <f>I37*C36</f>
        <v>250666.460689</v>
      </c>
      <c r="J36" s="75"/>
      <c r="K36" s="75">
        <f>K37*C36</f>
        <v>250666.460689</v>
      </c>
      <c r="L36" s="75">
        <f>L37*C36</f>
        <v>250666.460689</v>
      </c>
      <c r="M36" s="75">
        <f>M37*C36</f>
        <v>250666.460689</v>
      </c>
      <c r="N36" s="75">
        <f>N37*C36</f>
        <v>250666.460689</v>
      </c>
      <c r="O36" s="75">
        <f>O37*C36</f>
        <v>250666.460689</v>
      </c>
      <c r="P36" s="75"/>
      <c r="Q36" s="75">
        <f>Q37*C36</f>
        <v>250666.460689</v>
      </c>
      <c r="R36" s="75">
        <f>R37*C36</f>
        <v>250666.460689</v>
      </c>
      <c r="S36" s="75">
        <f>S37*C36</f>
        <v>250666.460689</v>
      </c>
      <c r="T36" s="75">
        <f>T37*C36</f>
        <v>250666.460689</v>
      </c>
      <c r="U36" s="75">
        <f>U37*C36</f>
        <v>250666.460689</v>
      </c>
      <c r="V36" s="94">
        <f t="shared" si="0"/>
        <v>3759996.910334999</v>
      </c>
    </row>
    <row r="37" spans="1:22" ht="12.75">
      <c r="A37" s="230"/>
      <c r="B37" s="226"/>
      <c r="C37" s="228"/>
      <c r="D37" s="76"/>
      <c r="E37" s="76">
        <f>20%/3</f>
        <v>0.06666666666666667</v>
      </c>
      <c r="F37" s="76">
        <f>20%/3</f>
        <v>0.06666666666666667</v>
      </c>
      <c r="G37" s="76">
        <f>20%/3</f>
        <v>0.06666666666666667</v>
      </c>
      <c r="H37" s="76">
        <f>20%/3</f>
        <v>0.06666666666666667</v>
      </c>
      <c r="I37" s="76">
        <f>20%/3</f>
        <v>0.06666666666666667</v>
      </c>
      <c r="J37" s="76"/>
      <c r="K37" s="76">
        <f>20%/3</f>
        <v>0.06666666666666667</v>
      </c>
      <c r="L37" s="76">
        <f>20%/3</f>
        <v>0.06666666666666667</v>
      </c>
      <c r="M37" s="76">
        <f>20%/3</f>
        <v>0.06666666666666667</v>
      </c>
      <c r="N37" s="76">
        <f>20%/3</f>
        <v>0.06666666666666667</v>
      </c>
      <c r="O37" s="76">
        <f>20%/3</f>
        <v>0.06666666666666667</v>
      </c>
      <c r="P37" s="76"/>
      <c r="Q37" s="76">
        <f>20%/3</f>
        <v>0.06666666666666667</v>
      </c>
      <c r="R37" s="76">
        <f>20%/3</f>
        <v>0.06666666666666667</v>
      </c>
      <c r="S37" s="76">
        <f>20%/3</f>
        <v>0.06666666666666667</v>
      </c>
      <c r="T37" s="76">
        <f>20%/3</f>
        <v>0.06666666666666667</v>
      </c>
      <c r="U37" s="76">
        <f>20%/3</f>
        <v>0.06666666666666667</v>
      </c>
      <c r="V37" s="94">
        <f t="shared" si="0"/>
        <v>0.9999999999999999</v>
      </c>
    </row>
    <row r="38" spans="1:22" ht="12.75">
      <c r="A38" s="229">
        <v>14</v>
      </c>
      <c r="B38" s="225" t="s">
        <v>18</v>
      </c>
      <c r="C38" s="227">
        <f>Planilha_Geral!K204+Planilha_Geral!K102</f>
        <v>3218365.5159446998</v>
      </c>
      <c r="D38" s="75"/>
      <c r="E38" s="75">
        <f>E39*C38</f>
        <v>214557.70106298</v>
      </c>
      <c r="F38" s="75">
        <f>F39*C38</f>
        <v>214557.70106298</v>
      </c>
      <c r="G38" s="75">
        <f>G39*C38</f>
        <v>214557.70106298</v>
      </c>
      <c r="H38" s="75">
        <f>H39*C38</f>
        <v>214557.70106298</v>
      </c>
      <c r="I38" s="75">
        <f>I39*C38</f>
        <v>214557.70106298</v>
      </c>
      <c r="J38" s="75"/>
      <c r="K38" s="75">
        <f>K39*C38</f>
        <v>214557.70106298</v>
      </c>
      <c r="L38" s="75">
        <f>L39*C38</f>
        <v>214557.70106298</v>
      </c>
      <c r="M38" s="75">
        <f>M39*C38</f>
        <v>214557.70106298</v>
      </c>
      <c r="N38" s="75">
        <f>N39*C38</f>
        <v>214557.70106298</v>
      </c>
      <c r="O38" s="75">
        <f>O39*C38</f>
        <v>214557.70106298</v>
      </c>
      <c r="P38" s="75"/>
      <c r="Q38" s="75">
        <f>Q39*C38</f>
        <v>214557.70106298</v>
      </c>
      <c r="R38" s="75">
        <f>R39*C38</f>
        <v>214557.70106298</v>
      </c>
      <c r="S38" s="75">
        <f>S39*C38</f>
        <v>214557.70106298</v>
      </c>
      <c r="T38" s="75">
        <f>T39*C38</f>
        <v>214557.70106298</v>
      </c>
      <c r="U38" s="75">
        <f>U39*C38</f>
        <v>214557.70106298</v>
      </c>
      <c r="V38" s="94">
        <f t="shared" si="0"/>
        <v>3218365.515944701</v>
      </c>
    </row>
    <row r="39" spans="1:22" ht="12.75">
      <c r="A39" s="230"/>
      <c r="B39" s="226"/>
      <c r="C39" s="228"/>
      <c r="D39" s="76"/>
      <c r="E39" s="76">
        <f>20%/3</f>
        <v>0.06666666666666667</v>
      </c>
      <c r="F39" s="76">
        <f>20%/3</f>
        <v>0.06666666666666667</v>
      </c>
      <c r="G39" s="76">
        <f>20%/3</f>
        <v>0.06666666666666667</v>
      </c>
      <c r="H39" s="76">
        <f>20%/3</f>
        <v>0.06666666666666667</v>
      </c>
      <c r="I39" s="76">
        <f>20%/3</f>
        <v>0.06666666666666667</v>
      </c>
      <c r="J39" s="76"/>
      <c r="K39" s="76">
        <f>20%/3</f>
        <v>0.06666666666666667</v>
      </c>
      <c r="L39" s="76">
        <f>20%/3</f>
        <v>0.06666666666666667</v>
      </c>
      <c r="M39" s="76">
        <f>20%/3</f>
        <v>0.06666666666666667</v>
      </c>
      <c r="N39" s="76">
        <f>20%/3</f>
        <v>0.06666666666666667</v>
      </c>
      <c r="O39" s="76">
        <f>20%/3</f>
        <v>0.06666666666666667</v>
      </c>
      <c r="P39" s="76"/>
      <c r="Q39" s="76">
        <f>20%/3</f>
        <v>0.06666666666666667</v>
      </c>
      <c r="R39" s="76">
        <f>20%/3</f>
        <v>0.06666666666666667</v>
      </c>
      <c r="S39" s="76">
        <f>20%/3</f>
        <v>0.06666666666666667</v>
      </c>
      <c r="T39" s="76">
        <f>20%/3</f>
        <v>0.06666666666666667</v>
      </c>
      <c r="U39" s="76">
        <f>20%/3</f>
        <v>0.06666666666666667</v>
      </c>
      <c r="V39" s="94">
        <f t="shared" si="0"/>
        <v>0.9999999999999999</v>
      </c>
    </row>
    <row r="40" spans="1:22" ht="12.75">
      <c r="A40" s="229">
        <v>15</v>
      </c>
      <c r="B40" s="225" t="s">
        <v>174</v>
      </c>
      <c r="C40" s="227">
        <f>Planilha_Geral!K125+Planilha_Geral!K231</f>
        <v>132974.924725242</v>
      </c>
      <c r="D40" s="75">
        <f>D41*C40</f>
        <v>2216.2487454207</v>
      </c>
      <c r="E40" s="75">
        <f>E41*C40</f>
        <v>2216.2487454207</v>
      </c>
      <c r="F40" s="75">
        <f>F41*C40</f>
        <v>2216.2487454207</v>
      </c>
      <c r="G40" s="75">
        <f>G41*C40</f>
        <v>2216.2487454207</v>
      </c>
      <c r="H40" s="75">
        <f>H41*C40</f>
        <v>6648.746236262099</v>
      </c>
      <c r="I40" s="75">
        <f>I41*C40</f>
        <v>28811.2336904691</v>
      </c>
      <c r="J40" s="75">
        <f>J41*C40</f>
        <v>2216.2487454207</v>
      </c>
      <c r="K40" s="75">
        <f>K41*C40</f>
        <v>2216.2487454207</v>
      </c>
      <c r="L40" s="75">
        <f>L41*C40</f>
        <v>2216.2487454207</v>
      </c>
      <c r="M40" s="75">
        <f>M41*C40</f>
        <v>2216.2487454207</v>
      </c>
      <c r="N40" s="75">
        <f>N41*C40</f>
        <v>6648.746236262099</v>
      </c>
      <c r="O40" s="75">
        <f>O41*C40</f>
        <v>28811.2336904691</v>
      </c>
      <c r="P40" s="75">
        <f>P41*C40</f>
        <v>2216.2487454207</v>
      </c>
      <c r="Q40" s="75">
        <f>Q41*C40</f>
        <v>2216.2487454207</v>
      </c>
      <c r="R40" s="75">
        <f>R41*C40</f>
        <v>2216.2487454207</v>
      </c>
      <c r="S40" s="75">
        <f>S41*C40</f>
        <v>2216.2487454207</v>
      </c>
      <c r="T40" s="75">
        <f>T41*C40</f>
        <v>6648.746236262099</v>
      </c>
      <c r="U40" s="75">
        <f>U41*C40</f>
        <v>28811.2336904691</v>
      </c>
      <c r="V40" s="94">
        <f t="shared" si="0"/>
        <v>132974.924725242</v>
      </c>
    </row>
    <row r="41" spans="1:22" ht="12.75">
      <c r="A41" s="230"/>
      <c r="B41" s="226"/>
      <c r="C41" s="228"/>
      <c r="D41" s="76">
        <f>5%/3</f>
        <v>0.016666666666666666</v>
      </c>
      <c r="E41" s="76">
        <f>5%/3</f>
        <v>0.016666666666666666</v>
      </c>
      <c r="F41" s="76">
        <f>5%/3</f>
        <v>0.016666666666666666</v>
      </c>
      <c r="G41" s="76">
        <f>5%/3</f>
        <v>0.016666666666666666</v>
      </c>
      <c r="H41" s="76">
        <f>15%/3</f>
        <v>0.049999999999999996</v>
      </c>
      <c r="I41" s="76">
        <f>65%/3</f>
        <v>0.21666666666666667</v>
      </c>
      <c r="J41" s="76">
        <f>5%/3</f>
        <v>0.016666666666666666</v>
      </c>
      <c r="K41" s="76">
        <f>5%/3</f>
        <v>0.016666666666666666</v>
      </c>
      <c r="L41" s="76">
        <f>5%/3</f>
        <v>0.016666666666666666</v>
      </c>
      <c r="M41" s="76">
        <f>5%/3</f>
        <v>0.016666666666666666</v>
      </c>
      <c r="N41" s="76">
        <f>15%/3</f>
        <v>0.049999999999999996</v>
      </c>
      <c r="O41" s="76">
        <f>65%/3</f>
        <v>0.21666666666666667</v>
      </c>
      <c r="P41" s="76">
        <f>5%/3</f>
        <v>0.016666666666666666</v>
      </c>
      <c r="Q41" s="76">
        <f>5%/3</f>
        <v>0.016666666666666666</v>
      </c>
      <c r="R41" s="76">
        <f>5%/3</f>
        <v>0.016666666666666666</v>
      </c>
      <c r="S41" s="76">
        <f>5%/3</f>
        <v>0.016666666666666666</v>
      </c>
      <c r="T41" s="76">
        <f>15%/3</f>
        <v>0.049999999999999996</v>
      </c>
      <c r="U41" s="76">
        <f>65%/3</f>
        <v>0.21666666666666667</v>
      </c>
      <c r="V41" s="94">
        <f t="shared" si="0"/>
        <v>1.0000000000000004</v>
      </c>
    </row>
    <row r="42" spans="1:22" ht="12.75">
      <c r="A42" s="229"/>
      <c r="B42" s="81" t="s">
        <v>11</v>
      </c>
      <c r="C42" s="77">
        <f>SUM(C12:C41)</f>
        <v>30636159.313861143</v>
      </c>
      <c r="D42" s="75">
        <f aca="true" t="shared" si="1" ref="D42:U42">D12+D14+D16+D18+D20+D22+D24+D26+D28+D30+D32+D34+D36+D38+D40</f>
        <v>850918.1959011145</v>
      </c>
      <c r="E42" s="75">
        <f t="shared" si="1"/>
        <v>1831736.489683457</v>
      </c>
      <c r="F42" s="75">
        <f t="shared" si="1"/>
        <v>2553349.450934047</v>
      </c>
      <c r="G42" s="75">
        <f t="shared" si="1"/>
        <v>2134799.1353457216</v>
      </c>
      <c r="H42" s="75">
        <f t="shared" si="1"/>
        <v>1592564.5485418716</v>
      </c>
      <c r="I42" s="75">
        <f t="shared" si="1"/>
        <v>1227170.2203416382</v>
      </c>
      <c r="J42" s="75">
        <f t="shared" si="1"/>
        <v>850918.1959011145</v>
      </c>
      <c r="K42" s="75">
        <f t="shared" si="1"/>
        <v>1831736.489683457</v>
      </c>
      <c r="L42" s="75">
        <f t="shared" si="1"/>
        <v>2553349.450934047</v>
      </c>
      <c r="M42" s="75">
        <f t="shared" si="1"/>
        <v>2134799.1353457216</v>
      </c>
      <c r="N42" s="75">
        <f t="shared" si="1"/>
        <v>1592564.5485418716</v>
      </c>
      <c r="O42" s="75">
        <f t="shared" si="1"/>
        <v>1227170.2203416382</v>
      </c>
      <c r="P42" s="75">
        <f t="shared" si="1"/>
        <v>854668.6030517304</v>
      </c>
      <c r="Q42" s="75">
        <f t="shared" si="1"/>
        <v>1831736.489683457</v>
      </c>
      <c r="R42" s="75">
        <f t="shared" si="1"/>
        <v>2553349.450934047</v>
      </c>
      <c r="S42" s="75">
        <f t="shared" si="1"/>
        <v>2134799.1353457216</v>
      </c>
      <c r="T42" s="75">
        <f t="shared" si="1"/>
        <v>1650415.8285250056</v>
      </c>
      <c r="U42" s="75">
        <f t="shared" si="1"/>
        <v>1230113.7248254782</v>
      </c>
      <c r="V42" s="94">
        <f t="shared" si="0"/>
        <v>30636159.31386114</v>
      </c>
    </row>
    <row r="43" spans="1:22" ht="12.75">
      <c r="A43" s="230"/>
      <c r="B43" s="81" t="s">
        <v>508</v>
      </c>
      <c r="C43" s="229"/>
      <c r="D43" s="75">
        <f>D42</f>
        <v>850918.1959011145</v>
      </c>
      <c r="E43" s="75">
        <f>E42+D43</f>
        <v>2682654.685584571</v>
      </c>
      <c r="F43" s="75">
        <f aca="true" t="shared" si="2" ref="F43:U43">E43+F42</f>
        <v>5236004.136518618</v>
      </c>
      <c r="G43" s="75">
        <f t="shared" si="2"/>
        <v>7370803.27186434</v>
      </c>
      <c r="H43" s="75">
        <f t="shared" si="2"/>
        <v>8963367.820406212</v>
      </c>
      <c r="I43" s="75">
        <f t="shared" si="2"/>
        <v>10190538.04074785</v>
      </c>
      <c r="J43" s="75">
        <f t="shared" si="2"/>
        <v>11041456.236648964</v>
      </c>
      <c r="K43" s="75">
        <f t="shared" si="2"/>
        <v>12873192.72633242</v>
      </c>
      <c r="L43" s="75">
        <f t="shared" si="2"/>
        <v>15426542.177266467</v>
      </c>
      <c r="M43" s="75">
        <f t="shared" si="2"/>
        <v>17561341.31261219</v>
      </c>
      <c r="N43" s="75">
        <f t="shared" si="2"/>
        <v>19153905.86115406</v>
      </c>
      <c r="O43" s="75">
        <f t="shared" si="2"/>
        <v>20381076.0814957</v>
      </c>
      <c r="P43" s="75">
        <f t="shared" si="2"/>
        <v>21235744.684547428</v>
      </c>
      <c r="Q43" s="75">
        <f t="shared" si="2"/>
        <v>23067481.174230885</v>
      </c>
      <c r="R43" s="75">
        <f t="shared" si="2"/>
        <v>25620830.625164934</v>
      </c>
      <c r="S43" s="75">
        <f t="shared" si="2"/>
        <v>27755629.760510653</v>
      </c>
      <c r="T43" s="75">
        <f t="shared" si="2"/>
        <v>29406045.58903566</v>
      </c>
      <c r="U43" s="75">
        <f t="shared" si="2"/>
        <v>30636159.31386114</v>
      </c>
      <c r="V43" s="75"/>
    </row>
    <row r="44" spans="1:22" ht="12.75">
      <c r="A44" s="230"/>
      <c r="B44" s="81" t="s">
        <v>509</v>
      </c>
      <c r="C44" s="230"/>
      <c r="D44" s="76">
        <f>D42/C42</f>
        <v>0.027774963146771525</v>
      </c>
      <c r="E44" s="76">
        <f>E42/C42</f>
        <v>0.0597900171140153</v>
      </c>
      <c r="F44" s="76">
        <f>F42/C42</f>
        <v>0.08334430647051765</v>
      </c>
      <c r="G44" s="76">
        <f>G42/C42</f>
        <v>0.06968233561769752</v>
      </c>
      <c r="H44" s="76">
        <f>H42/C42</f>
        <v>0.05198316578218489</v>
      </c>
      <c r="I44" s="76">
        <f>I42/C42</f>
        <v>0.04005626840393184</v>
      </c>
      <c r="J44" s="76">
        <f>J42/C42</f>
        <v>0.027774963146771525</v>
      </c>
      <c r="K44" s="76">
        <f>K42/C42</f>
        <v>0.0597900171140153</v>
      </c>
      <c r="L44" s="76">
        <f>L42/C42</f>
        <v>0.08334430647051765</v>
      </c>
      <c r="M44" s="76">
        <f>M42/C42</f>
        <v>0.06968233561769752</v>
      </c>
      <c r="N44" s="76">
        <f>N42/C42</f>
        <v>0.05198316578218489</v>
      </c>
      <c r="O44" s="76">
        <f>O42/C42</f>
        <v>0.04005626840393184</v>
      </c>
      <c r="P44" s="76">
        <f>P42/C42</f>
        <v>0.027897380813822863</v>
      </c>
      <c r="Q44" s="76">
        <f>Q42/C42</f>
        <v>0.0597900171140153</v>
      </c>
      <c r="R44" s="76">
        <f>R42/C42</f>
        <v>0.08334430647051765</v>
      </c>
      <c r="S44" s="76">
        <f>S42/C42</f>
        <v>0.06968233561769752</v>
      </c>
      <c r="T44" s="76">
        <f>T42/C42</f>
        <v>0.05387149908762503</v>
      </c>
      <c r="U44" s="76">
        <f>U42/C42</f>
        <v>0.04015234782608409</v>
      </c>
      <c r="V44" s="94">
        <f>SUM(D44:U44)</f>
        <v>0.9999999999999999</v>
      </c>
    </row>
    <row r="45" spans="1:22" ht="12.75">
      <c r="A45" s="235"/>
      <c r="B45" s="81" t="s">
        <v>510</v>
      </c>
      <c r="C45" s="235"/>
      <c r="D45" s="76">
        <f>D44</f>
        <v>0.027774963146771525</v>
      </c>
      <c r="E45" s="76">
        <f>E44+D45</f>
        <v>0.08756498026078682</v>
      </c>
      <c r="F45" s="76">
        <f aca="true" t="shared" si="3" ref="F45:U45">E45+F44</f>
        <v>0.17090928673130446</v>
      </c>
      <c r="G45" s="76">
        <f t="shared" si="3"/>
        <v>0.24059162234900197</v>
      </c>
      <c r="H45" s="76">
        <f t="shared" si="3"/>
        <v>0.29257478813118687</v>
      </c>
      <c r="I45" s="76">
        <f t="shared" si="3"/>
        <v>0.3326310565351187</v>
      </c>
      <c r="J45" s="76">
        <f t="shared" si="3"/>
        <v>0.36040601968189023</v>
      </c>
      <c r="K45" s="76">
        <f t="shared" si="3"/>
        <v>0.42019603679590556</v>
      </c>
      <c r="L45" s="76">
        <f t="shared" si="3"/>
        <v>0.5035403432664232</v>
      </c>
      <c r="M45" s="76">
        <f t="shared" si="3"/>
        <v>0.5732226788841207</v>
      </c>
      <c r="N45" s="76">
        <f t="shared" si="3"/>
        <v>0.6252058446663056</v>
      </c>
      <c r="O45" s="76">
        <f t="shared" si="3"/>
        <v>0.6652621130702374</v>
      </c>
      <c r="P45" s="76">
        <f t="shared" si="3"/>
        <v>0.6931594938840603</v>
      </c>
      <c r="Q45" s="76">
        <f t="shared" si="3"/>
        <v>0.7529495109980756</v>
      </c>
      <c r="R45" s="76">
        <f t="shared" si="3"/>
        <v>0.8362938174685932</v>
      </c>
      <c r="S45" s="76">
        <f t="shared" si="3"/>
        <v>0.9059761530862908</v>
      </c>
      <c r="T45" s="76">
        <f t="shared" si="3"/>
        <v>0.9598476521739158</v>
      </c>
      <c r="U45" s="76">
        <f t="shared" si="3"/>
        <v>0.9999999999999999</v>
      </c>
      <c r="V45" s="94"/>
    </row>
  </sheetData>
  <sheetProtection/>
  <mergeCells count="53">
    <mergeCell ref="B6:U6"/>
    <mergeCell ref="B5:U5"/>
    <mergeCell ref="B3:U3"/>
    <mergeCell ref="B2:U2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20:A21"/>
    <mergeCell ref="B20:B21"/>
    <mergeCell ref="C20:C21"/>
    <mergeCell ref="A42:A45"/>
    <mergeCell ref="C43:C45"/>
    <mergeCell ref="A28:A29"/>
    <mergeCell ref="B28:B29"/>
    <mergeCell ref="C28:C29"/>
    <mergeCell ref="B24:B25"/>
    <mergeCell ref="C24:C25"/>
    <mergeCell ref="A18:A19"/>
    <mergeCell ref="B18:B19"/>
    <mergeCell ref="C18:C19"/>
    <mergeCell ref="A26:A27"/>
    <mergeCell ref="B26:B27"/>
    <mergeCell ref="C26:C27"/>
    <mergeCell ref="A22:A23"/>
    <mergeCell ref="B22:B23"/>
    <mergeCell ref="C22:C23"/>
    <mergeCell ref="A24:A25"/>
    <mergeCell ref="A40:A41"/>
    <mergeCell ref="B40:B41"/>
    <mergeCell ref="C40:C41"/>
    <mergeCell ref="A34:A35"/>
    <mergeCell ref="B34:B35"/>
    <mergeCell ref="C34:C35"/>
    <mergeCell ref="A38:A39"/>
    <mergeCell ref="B38:B39"/>
    <mergeCell ref="C38:C39"/>
    <mergeCell ref="A36:A37"/>
    <mergeCell ref="B1:U1"/>
    <mergeCell ref="A8:U8"/>
    <mergeCell ref="B36:B37"/>
    <mergeCell ref="C36:C37"/>
    <mergeCell ref="A32:A33"/>
    <mergeCell ref="B32:B33"/>
    <mergeCell ref="C32:C33"/>
    <mergeCell ref="A30:A31"/>
    <mergeCell ref="B30:B31"/>
    <mergeCell ref="C30:C3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1"/>
  <sheetViews>
    <sheetView zoomScalePageLayoutView="0" workbookViewId="0" topLeftCell="A1">
      <selection activeCell="C38" sqref="C38"/>
    </sheetView>
  </sheetViews>
  <sheetFormatPr defaultColWidth="8.7109375" defaultRowHeight="12.75"/>
  <cols>
    <col min="1" max="1" width="54.28125" style="99" customWidth="1"/>
    <col min="2" max="16384" width="8.7109375" style="99" customWidth="1"/>
  </cols>
  <sheetData>
    <row r="1" spans="1:36" ht="20.25" customHeight="1" thickBot="1">
      <c r="A1" s="263" t="s">
        <v>541</v>
      </c>
      <c r="B1" s="263"/>
      <c r="C1" s="263"/>
      <c r="D1" s="263"/>
      <c r="E1" s="263"/>
      <c r="F1" s="263"/>
      <c r="G1" s="263"/>
      <c r="H1" s="263"/>
      <c r="I1" s="263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36" ht="12.75" customHeight="1">
      <c r="A2" s="100" t="s">
        <v>542</v>
      </c>
      <c r="B2" s="264" t="s">
        <v>587</v>
      </c>
      <c r="C2" s="264"/>
      <c r="D2" s="264"/>
      <c r="E2" s="264"/>
      <c r="F2" s="264"/>
      <c r="G2" s="264"/>
      <c r="H2" s="264"/>
      <c r="I2" s="264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6" ht="15.75" customHeight="1">
      <c r="A3" s="101" t="s">
        <v>32</v>
      </c>
      <c r="B3" s="265" t="s">
        <v>543</v>
      </c>
      <c r="C3" s="265"/>
      <c r="D3" s="265"/>
      <c r="E3" s="265"/>
      <c r="F3" s="265"/>
      <c r="G3" s="265"/>
      <c r="H3" s="265"/>
      <c r="I3" s="265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15" customHeight="1" thickBot="1">
      <c r="A4" s="266" t="s">
        <v>506</v>
      </c>
      <c r="B4" s="267" t="s">
        <v>254</v>
      </c>
      <c r="C4" s="267"/>
      <c r="D4" s="267"/>
      <c r="E4" s="267"/>
      <c r="F4" s="267"/>
      <c r="G4" s="267"/>
      <c r="H4" s="267"/>
      <c r="I4" s="267"/>
      <c r="J4" s="98"/>
      <c r="K4" s="102"/>
      <c r="L4" s="98"/>
      <c r="M4" s="103"/>
      <c r="N4" s="250"/>
      <c r="O4" s="250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</row>
    <row r="5" spans="1:36" ht="21.75" customHeight="1" thickBot="1">
      <c r="A5" s="266"/>
      <c r="B5" s="267"/>
      <c r="C5" s="267"/>
      <c r="D5" s="267"/>
      <c r="E5" s="267"/>
      <c r="F5" s="267"/>
      <c r="G5" s="267"/>
      <c r="H5" s="267"/>
      <c r="I5" s="267"/>
      <c r="J5" s="98"/>
      <c r="K5" s="102"/>
      <c r="L5" s="104"/>
      <c r="M5" s="103"/>
      <c r="N5" s="250"/>
      <c r="O5" s="250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</row>
    <row r="6" spans="1:36" ht="11.25" customHeight="1" thickBot="1">
      <c r="A6" s="254" t="s">
        <v>544</v>
      </c>
      <c r="B6" s="255" t="s">
        <v>545</v>
      </c>
      <c r="C6" s="255" t="s">
        <v>546</v>
      </c>
      <c r="D6" s="255" t="s">
        <v>547</v>
      </c>
      <c r="E6" s="255" t="s">
        <v>548</v>
      </c>
      <c r="F6" s="248" t="s">
        <v>549</v>
      </c>
      <c r="G6" s="248" t="s">
        <v>550</v>
      </c>
      <c r="H6" s="248" t="s">
        <v>551</v>
      </c>
      <c r="I6" s="249" t="s">
        <v>552</v>
      </c>
      <c r="J6" s="98"/>
      <c r="K6" s="102"/>
      <c r="L6" s="102"/>
      <c r="M6" s="105"/>
      <c r="N6" s="250"/>
      <c r="O6" s="250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</row>
    <row r="7" spans="1:36" ht="14.25" thickBot="1">
      <c r="A7" s="254"/>
      <c r="B7" s="255"/>
      <c r="C7" s="255"/>
      <c r="D7" s="255"/>
      <c r="E7" s="255"/>
      <c r="F7" s="248"/>
      <c r="G7" s="248"/>
      <c r="H7" s="248"/>
      <c r="I7" s="249"/>
      <c r="J7" s="98"/>
      <c r="K7" s="102"/>
      <c r="L7" s="251"/>
      <c r="M7" s="251"/>
      <c r="N7" s="251"/>
      <c r="O7" s="251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36" ht="12.75" customHeight="1" thickBot="1">
      <c r="A8" s="252" t="s">
        <v>553</v>
      </c>
      <c r="B8" s="252"/>
      <c r="C8" s="252"/>
      <c r="D8" s="252"/>
      <c r="E8" s="252"/>
      <c r="F8" s="252"/>
      <c r="G8" s="252"/>
      <c r="H8" s="252"/>
      <c r="I8" s="252"/>
      <c r="J8" s="98"/>
      <c r="K8" s="102"/>
      <c r="L8" s="251"/>
      <c r="M8" s="251"/>
      <c r="N8" s="251"/>
      <c r="O8" s="251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</row>
    <row r="9" spans="1:36" ht="13.5">
      <c r="A9" s="107" t="s">
        <v>554</v>
      </c>
      <c r="B9" s="108" t="s">
        <v>555</v>
      </c>
      <c r="C9" s="109">
        <v>10101</v>
      </c>
      <c r="D9" s="110">
        <v>2.5</v>
      </c>
      <c r="E9" s="111">
        <v>1</v>
      </c>
      <c r="F9" s="111">
        <v>7</v>
      </c>
      <c r="G9" s="111">
        <v>0</v>
      </c>
      <c r="H9" s="111">
        <f>F9*2.5727</f>
        <v>18.0089</v>
      </c>
      <c r="I9" s="112">
        <f>D9*H9</f>
        <v>45.02225</v>
      </c>
      <c r="J9" s="98"/>
      <c r="K9" s="102"/>
      <c r="L9" s="106"/>
      <c r="M9" s="106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1:36" ht="13.5">
      <c r="A10" s="113" t="s">
        <v>556</v>
      </c>
      <c r="B10" s="108" t="s">
        <v>555</v>
      </c>
      <c r="C10" s="109">
        <v>10115</v>
      </c>
      <c r="D10" s="110">
        <v>2.5</v>
      </c>
      <c r="E10" s="111">
        <v>1</v>
      </c>
      <c r="F10" s="111">
        <v>8.3</v>
      </c>
      <c r="G10" s="111">
        <v>0</v>
      </c>
      <c r="H10" s="111">
        <f>F10*2.5727</f>
        <v>21.353410000000004</v>
      </c>
      <c r="I10" s="112">
        <f>D10*H10</f>
        <v>53.383525000000006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</row>
    <row r="11" spans="1:36" ht="14.25" thickBot="1">
      <c r="A11" s="114"/>
      <c r="B11" s="115"/>
      <c r="C11" s="116"/>
      <c r="D11" s="115"/>
      <c r="E11" s="117"/>
      <c r="F11" s="118"/>
      <c r="G11" s="117"/>
      <c r="H11" s="119" t="s">
        <v>552</v>
      </c>
      <c r="I11" s="120">
        <f>SUM(I9:I10)</f>
        <v>98.405775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</row>
    <row r="12" spans="1:36" ht="4.5" customHeight="1" thickBot="1">
      <c r="A12" s="258"/>
      <c r="B12" s="258"/>
      <c r="C12" s="258"/>
      <c r="D12" s="258"/>
      <c r="E12" s="258"/>
      <c r="F12" s="258"/>
      <c r="G12" s="258"/>
      <c r="H12" s="258"/>
      <c r="I12" s="25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</row>
    <row r="13" spans="1:36" s="121" customFormat="1" ht="11.25" customHeight="1" thickBot="1">
      <c r="A13" s="259" t="s">
        <v>557</v>
      </c>
      <c r="B13" s="260" t="s">
        <v>545</v>
      </c>
      <c r="C13" s="260" t="s">
        <v>546</v>
      </c>
      <c r="D13" s="261" t="s">
        <v>547</v>
      </c>
      <c r="E13" s="260" t="s">
        <v>548</v>
      </c>
      <c r="F13" s="262" t="s">
        <v>549</v>
      </c>
      <c r="G13" s="262" t="s">
        <v>550</v>
      </c>
      <c r="H13" s="262" t="s">
        <v>551</v>
      </c>
      <c r="I13" s="249" t="s">
        <v>552</v>
      </c>
      <c r="J13" s="98"/>
      <c r="K13" s="102"/>
      <c r="L13" s="102"/>
      <c r="M13" s="105"/>
      <c r="N13" s="250"/>
      <c r="O13" s="250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</row>
    <row r="14" spans="1:36" ht="14.25" thickBot="1">
      <c r="A14" s="259"/>
      <c r="B14" s="260"/>
      <c r="C14" s="260"/>
      <c r="D14" s="261"/>
      <c r="E14" s="260"/>
      <c r="F14" s="262"/>
      <c r="G14" s="262"/>
      <c r="H14" s="262"/>
      <c r="I14" s="249"/>
      <c r="J14" s="98"/>
      <c r="K14" s="102"/>
      <c r="L14" s="251"/>
      <c r="M14" s="251"/>
      <c r="N14" s="251"/>
      <c r="O14" s="251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</row>
    <row r="15" spans="1:36" ht="12.75" customHeight="1" thickBot="1">
      <c r="A15" s="252" t="s">
        <v>558</v>
      </c>
      <c r="B15" s="252"/>
      <c r="C15" s="252"/>
      <c r="D15" s="252"/>
      <c r="E15" s="252"/>
      <c r="F15" s="252"/>
      <c r="G15" s="252"/>
      <c r="H15" s="252"/>
      <c r="I15" s="252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</row>
    <row r="16" spans="1:36" ht="18.75" customHeight="1">
      <c r="A16" s="122" t="s">
        <v>559</v>
      </c>
      <c r="B16" s="123" t="s">
        <v>35</v>
      </c>
      <c r="C16" s="124" t="s">
        <v>560</v>
      </c>
      <c r="D16" s="125">
        <v>2</v>
      </c>
      <c r="E16" s="125">
        <v>1</v>
      </c>
      <c r="F16" s="125">
        <v>0.7</v>
      </c>
      <c r="G16" s="125">
        <v>0</v>
      </c>
      <c r="H16" s="125">
        <v>0.7</v>
      </c>
      <c r="I16" s="112">
        <f>D16*H16</f>
        <v>1.4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</row>
    <row r="17" spans="1:36" ht="18.75" customHeight="1">
      <c r="A17" s="126" t="s">
        <v>561</v>
      </c>
      <c r="B17" s="123" t="s">
        <v>35</v>
      </c>
      <c r="C17" s="127" t="s">
        <v>562</v>
      </c>
      <c r="D17" s="125">
        <v>2</v>
      </c>
      <c r="E17" s="125">
        <v>1</v>
      </c>
      <c r="F17" s="125">
        <v>1.33</v>
      </c>
      <c r="G17" s="125">
        <v>0</v>
      </c>
      <c r="H17" s="125">
        <v>1.33</v>
      </c>
      <c r="I17" s="112">
        <f>D17*H17</f>
        <v>2.66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</row>
    <row r="18" spans="1:36" ht="13.5">
      <c r="A18" s="126" t="s">
        <v>563</v>
      </c>
      <c r="B18" s="123" t="s">
        <v>283</v>
      </c>
      <c r="C18" s="128" t="s">
        <v>564</v>
      </c>
      <c r="D18" s="125">
        <v>38.89</v>
      </c>
      <c r="E18" s="125">
        <v>1</v>
      </c>
      <c r="F18" s="125">
        <v>2.73</v>
      </c>
      <c r="G18" s="125">
        <v>0</v>
      </c>
      <c r="H18" s="125">
        <v>2.73</v>
      </c>
      <c r="I18" s="112">
        <f>D18*H18</f>
        <v>106.1697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</row>
    <row r="19" spans="1:36" ht="18.75" customHeight="1">
      <c r="A19" s="129" t="s">
        <v>565</v>
      </c>
      <c r="B19" s="108" t="s">
        <v>35</v>
      </c>
      <c r="C19" s="127" t="s">
        <v>594</v>
      </c>
      <c r="D19" s="111">
        <v>1</v>
      </c>
      <c r="E19" s="111">
        <v>1</v>
      </c>
      <c r="F19" s="111">
        <v>3.58</v>
      </c>
      <c r="G19" s="111">
        <v>0</v>
      </c>
      <c r="H19" s="111">
        <v>3.58</v>
      </c>
      <c r="I19" s="112">
        <f>D19*H19</f>
        <v>3.58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</row>
    <row r="20" spans="1:36" ht="27" customHeight="1">
      <c r="A20" s="129" t="s">
        <v>567</v>
      </c>
      <c r="B20" s="108" t="s">
        <v>283</v>
      </c>
      <c r="C20" s="127" t="s">
        <v>566</v>
      </c>
      <c r="D20" s="111">
        <v>9.35</v>
      </c>
      <c r="E20" s="111">
        <v>1</v>
      </c>
      <c r="F20" s="111">
        <v>5.06</v>
      </c>
      <c r="G20" s="111">
        <v>0</v>
      </c>
      <c r="H20" s="111">
        <v>5.06</v>
      </c>
      <c r="I20" s="112">
        <f>D20*H20</f>
        <v>47.31099999999999</v>
      </c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</row>
    <row r="21" spans="1:36" ht="14.25" thickBot="1">
      <c r="A21" s="130"/>
      <c r="B21" s="108"/>
      <c r="C21" s="131"/>
      <c r="D21" s="132"/>
      <c r="E21" s="133"/>
      <c r="F21" s="134"/>
      <c r="G21" s="133"/>
      <c r="H21" s="135" t="s">
        <v>552</v>
      </c>
      <c r="I21" s="136">
        <f>SUM(I16:I20)</f>
        <v>161.1207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</row>
    <row r="22" spans="1:36" ht="4.5" customHeight="1" thickBot="1">
      <c r="A22" s="258"/>
      <c r="B22" s="258"/>
      <c r="C22" s="258"/>
      <c r="D22" s="258"/>
      <c r="E22" s="258"/>
      <c r="F22" s="258"/>
      <c r="G22" s="258"/>
      <c r="H22" s="258"/>
      <c r="I22" s="25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</row>
    <row r="23" spans="1:36" s="121" customFormat="1" ht="13.5" customHeight="1" thickBot="1">
      <c r="A23" s="254" t="s">
        <v>557</v>
      </c>
      <c r="B23" s="255" t="s">
        <v>545</v>
      </c>
      <c r="C23" s="255" t="s">
        <v>546</v>
      </c>
      <c r="D23" s="256"/>
      <c r="E23" s="256"/>
      <c r="F23" s="248" t="s">
        <v>549</v>
      </c>
      <c r="G23" s="248" t="s">
        <v>550</v>
      </c>
      <c r="H23" s="248" t="s">
        <v>551</v>
      </c>
      <c r="I23" s="249" t="s">
        <v>552</v>
      </c>
      <c r="J23" s="98"/>
      <c r="K23" s="102"/>
      <c r="L23" s="102"/>
      <c r="M23" s="105"/>
      <c r="N23" s="250"/>
      <c r="O23" s="250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6" ht="14.25" thickBot="1">
      <c r="A24" s="254"/>
      <c r="B24" s="255"/>
      <c r="C24" s="255"/>
      <c r="D24" s="137" t="s">
        <v>547</v>
      </c>
      <c r="E24" s="137" t="s">
        <v>548</v>
      </c>
      <c r="F24" s="248"/>
      <c r="G24" s="248"/>
      <c r="H24" s="248"/>
      <c r="I24" s="249"/>
      <c r="J24" s="98"/>
      <c r="K24" s="102"/>
      <c r="L24" s="251"/>
      <c r="M24" s="251"/>
      <c r="N24" s="251"/>
      <c r="O24" s="251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</row>
    <row r="25" spans="1:36" ht="12.75" customHeight="1" thickBot="1">
      <c r="A25" s="257" t="s">
        <v>568</v>
      </c>
      <c r="B25" s="257"/>
      <c r="C25" s="257"/>
      <c r="D25" s="257"/>
      <c r="E25" s="257"/>
      <c r="F25" s="257"/>
      <c r="G25" s="257"/>
      <c r="H25" s="257"/>
      <c r="I25" s="257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</row>
    <row r="26" spans="1:36" ht="14.25" thickBot="1">
      <c r="A26" s="138"/>
      <c r="B26" s="139"/>
      <c r="C26" s="140"/>
      <c r="D26" s="125"/>
      <c r="E26" s="125"/>
      <c r="F26" s="125"/>
      <c r="G26" s="125"/>
      <c r="H26" s="125"/>
      <c r="I26" s="141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</row>
    <row r="27" spans="1:36" ht="14.25" thickBot="1">
      <c r="A27" s="142"/>
      <c r="B27" s="143"/>
      <c r="C27" s="143"/>
      <c r="D27" s="144"/>
      <c r="E27" s="145"/>
      <c r="F27" s="145"/>
      <c r="G27" s="145"/>
      <c r="H27" s="146" t="s">
        <v>552</v>
      </c>
      <c r="I27" s="147">
        <f>I26</f>
        <v>0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1:36" ht="4.5" customHeight="1" thickBot="1">
      <c r="A28" s="258"/>
      <c r="B28" s="258"/>
      <c r="C28" s="258"/>
      <c r="D28" s="258"/>
      <c r="E28" s="258"/>
      <c r="F28" s="258"/>
      <c r="G28" s="258"/>
      <c r="H28" s="258"/>
      <c r="I28" s="25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</row>
    <row r="29" spans="1:36" ht="13.5" customHeight="1" thickBot="1">
      <c r="A29" s="254" t="s">
        <v>557</v>
      </c>
      <c r="B29" s="255" t="s">
        <v>545</v>
      </c>
      <c r="C29" s="255" t="s">
        <v>546</v>
      </c>
      <c r="D29" s="256"/>
      <c r="E29" s="256"/>
      <c r="F29" s="248" t="s">
        <v>549</v>
      </c>
      <c r="G29" s="248" t="s">
        <v>550</v>
      </c>
      <c r="H29" s="248" t="s">
        <v>551</v>
      </c>
      <c r="I29" s="249" t="s">
        <v>552</v>
      </c>
      <c r="J29" s="98"/>
      <c r="K29" s="102"/>
      <c r="L29" s="102"/>
      <c r="M29" s="105"/>
      <c r="N29" s="250"/>
      <c r="O29" s="250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</row>
    <row r="30" spans="1:36" ht="14.25" thickBot="1">
      <c r="A30" s="254"/>
      <c r="B30" s="255"/>
      <c r="C30" s="255"/>
      <c r="D30" s="137" t="s">
        <v>547</v>
      </c>
      <c r="E30" s="137" t="s">
        <v>548</v>
      </c>
      <c r="F30" s="248"/>
      <c r="G30" s="248"/>
      <c r="H30" s="248"/>
      <c r="I30" s="249"/>
      <c r="J30" s="98"/>
      <c r="K30" s="102"/>
      <c r="L30" s="251"/>
      <c r="M30" s="251"/>
      <c r="N30" s="251"/>
      <c r="O30" s="251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</row>
    <row r="31" spans="1:36" ht="12.75" customHeight="1" thickBot="1">
      <c r="A31" s="252" t="s">
        <v>569</v>
      </c>
      <c r="B31" s="252"/>
      <c r="C31" s="252"/>
      <c r="D31" s="252"/>
      <c r="E31" s="252"/>
      <c r="F31" s="252"/>
      <c r="G31" s="252"/>
      <c r="H31" s="252"/>
      <c r="I31" s="252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</row>
    <row r="32" spans="1:36" ht="13.5">
      <c r="A32" s="148"/>
      <c r="B32" s="149"/>
      <c r="C32" s="150"/>
      <c r="D32" s="151"/>
      <c r="E32" s="152"/>
      <c r="F32" s="153"/>
      <c r="G32" s="152">
        <v>0</v>
      </c>
      <c r="H32" s="153"/>
      <c r="I32" s="154">
        <f>D32*F32</f>
        <v>0</v>
      </c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</row>
    <row r="33" spans="1:36" ht="13.5">
      <c r="A33" s="155"/>
      <c r="B33" s="108"/>
      <c r="C33" s="156"/>
      <c r="D33" s="157"/>
      <c r="E33" s="110"/>
      <c r="F33" s="111"/>
      <c r="G33" s="110"/>
      <c r="H33" s="111"/>
      <c r="I33" s="158">
        <f>D33*F33</f>
        <v>0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</row>
    <row r="34" spans="1:36" ht="14.25" thickBot="1">
      <c r="A34" s="159"/>
      <c r="B34" s="160"/>
      <c r="C34" s="160"/>
      <c r="D34" s="161"/>
      <c r="E34" s="162"/>
      <c r="F34" s="162"/>
      <c r="G34" s="162"/>
      <c r="H34" s="163" t="s">
        <v>552</v>
      </c>
      <c r="I34" s="164">
        <f>I32+I33</f>
        <v>0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</row>
    <row r="35" spans="1:36" ht="6" customHeight="1" thickBot="1">
      <c r="A35" s="165"/>
      <c r="B35" s="165"/>
      <c r="C35" s="165"/>
      <c r="D35" s="165"/>
      <c r="E35" s="165"/>
      <c r="F35" s="165"/>
      <c r="G35" s="165"/>
      <c r="H35" s="165"/>
      <c r="I35" s="165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</row>
    <row r="36" spans="1:36" ht="13.5">
      <c r="A36" s="166" t="s">
        <v>570</v>
      </c>
      <c r="B36" s="167"/>
      <c r="C36" s="168"/>
      <c r="D36" s="165"/>
      <c r="E36" s="165"/>
      <c r="F36" s="165"/>
      <c r="G36" s="165"/>
      <c r="H36" s="165"/>
      <c r="I36" s="165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</row>
    <row r="37" spans="1:36" ht="13.5">
      <c r="A37" s="169" t="s">
        <v>571</v>
      </c>
      <c r="B37" s="170" t="s">
        <v>572</v>
      </c>
      <c r="C37" s="171" t="s">
        <v>573</v>
      </c>
      <c r="D37" s="165"/>
      <c r="E37" s="165"/>
      <c r="F37" s="165"/>
      <c r="G37" s="165"/>
      <c r="H37" s="165"/>
      <c r="I37" s="165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</row>
    <row r="38" spans="1:36" ht="13.5">
      <c r="A38" s="169" t="s">
        <v>574</v>
      </c>
      <c r="B38" s="172">
        <v>0</v>
      </c>
      <c r="C38" s="173">
        <f>I11</f>
        <v>98.405775</v>
      </c>
      <c r="D38" s="165"/>
      <c r="E38" s="165"/>
      <c r="F38" s="165"/>
      <c r="G38" s="165"/>
      <c r="H38" s="165"/>
      <c r="I38" s="165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</row>
    <row r="39" spans="1:36" ht="13.5">
      <c r="A39" s="169" t="s">
        <v>575</v>
      </c>
      <c r="B39" s="174"/>
      <c r="C39" s="173">
        <f>I21</f>
        <v>161.1207</v>
      </c>
      <c r="D39" s="165"/>
      <c r="E39" s="165"/>
      <c r="F39" s="165"/>
      <c r="G39" s="165"/>
      <c r="H39" s="165"/>
      <c r="I39" s="165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</row>
    <row r="40" spans="1:36" ht="13.5">
      <c r="A40" s="169" t="s">
        <v>576</v>
      </c>
      <c r="B40" s="174"/>
      <c r="C40" s="173">
        <f>I34</f>
        <v>0</v>
      </c>
      <c r="D40" s="165"/>
      <c r="E40" s="175"/>
      <c r="F40" s="165"/>
      <c r="G40" s="165"/>
      <c r="H40" s="165"/>
      <c r="I40" s="165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</row>
    <row r="41" spans="1:36" ht="13.5">
      <c r="A41" s="169" t="s">
        <v>577</v>
      </c>
      <c r="B41" s="174"/>
      <c r="C41" s="176">
        <f>I27</f>
        <v>0</v>
      </c>
      <c r="D41" s="165"/>
      <c r="E41" s="165"/>
      <c r="F41" s="165"/>
      <c r="G41" s="165"/>
      <c r="H41" s="165"/>
      <c r="I41" s="165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</row>
    <row r="42" spans="1:36" ht="13.5">
      <c r="A42" s="169" t="s">
        <v>578</v>
      </c>
      <c r="B42" s="174"/>
      <c r="C42" s="177">
        <v>1</v>
      </c>
      <c r="D42" s="165"/>
      <c r="E42" s="165"/>
      <c r="F42" s="165"/>
      <c r="G42" s="165"/>
      <c r="H42" s="165"/>
      <c r="I42" s="165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</row>
    <row r="43" spans="1:36" ht="13.5">
      <c r="A43" s="169" t="s">
        <v>579</v>
      </c>
      <c r="B43" s="174"/>
      <c r="C43" s="173">
        <f>C38+C41</f>
        <v>98.405775</v>
      </c>
      <c r="D43" s="165"/>
      <c r="E43" s="165"/>
      <c r="F43" s="165"/>
      <c r="G43" s="165"/>
      <c r="H43" s="165"/>
      <c r="I43" s="165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</row>
    <row r="44" spans="1:36" ht="13.5">
      <c r="A44" s="178" t="s">
        <v>580</v>
      </c>
      <c r="B44" s="174"/>
      <c r="C44" s="173">
        <f>C38+(C41/C42)</f>
        <v>98.405775</v>
      </c>
      <c r="D44" s="165"/>
      <c r="E44" s="165"/>
      <c r="F44" s="165"/>
      <c r="G44" s="165"/>
      <c r="H44" s="165"/>
      <c r="I44" s="165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</row>
    <row r="45" spans="1:36" ht="13.5">
      <c r="A45" s="169" t="s">
        <v>581</v>
      </c>
      <c r="B45" s="174"/>
      <c r="C45" s="173">
        <f>C38+C39+C40+C41</f>
        <v>259.526475</v>
      </c>
      <c r="D45" s="165"/>
      <c r="E45" s="165"/>
      <c r="F45" s="165"/>
      <c r="G45" s="165"/>
      <c r="H45" s="165"/>
      <c r="I45" s="165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</row>
    <row r="46" spans="1:36" ht="13.5">
      <c r="A46" s="179" t="s">
        <v>582</v>
      </c>
      <c r="B46" s="180">
        <v>0</v>
      </c>
      <c r="C46" s="181">
        <v>0</v>
      </c>
      <c r="D46" s="165"/>
      <c r="E46" s="165"/>
      <c r="F46" s="165"/>
      <c r="G46" s="165"/>
      <c r="H46" s="165"/>
      <c r="I46" s="165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</row>
    <row r="47" spans="1:36" ht="13.5">
      <c r="A47" s="169" t="s">
        <v>583</v>
      </c>
      <c r="B47" s="174"/>
      <c r="C47" s="181">
        <f>C45</f>
        <v>259.526475</v>
      </c>
      <c r="D47" s="165"/>
      <c r="E47" s="165"/>
      <c r="F47" s="165"/>
      <c r="G47" s="165"/>
      <c r="H47" s="165"/>
      <c r="I47" s="165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</row>
    <row r="48" spans="1:36" ht="14.25" thickBot="1">
      <c r="A48" s="182" t="s">
        <v>584</v>
      </c>
      <c r="B48" s="183"/>
      <c r="C48" s="184">
        <f>C47</f>
        <v>259.526475</v>
      </c>
      <c r="D48" s="165"/>
      <c r="E48" s="165"/>
      <c r="F48" s="165"/>
      <c r="G48" s="165"/>
      <c r="H48" s="165"/>
      <c r="I48" s="165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</row>
    <row r="49" spans="1:36" ht="14.25" thickBot="1">
      <c r="A49" s="253"/>
      <c r="B49" s="253"/>
      <c r="C49" s="253"/>
      <c r="D49" s="253"/>
      <c r="E49" s="253"/>
      <c r="F49" s="253"/>
      <c r="G49" s="253"/>
      <c r="H49" s="253"/>
      <c r="I49" s="253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</row>
    <row r="50" spans="1:36" ht="12.75" customHeight="1">
      <c r="A50" s="246" t="s">
        <v>585</v>
      </c>
      <c r="B50" s="246"/>
      <c r="C50" s="246"/>
      <c r="D50" s="246"/>
      <c r="E50" s="246"/>
      <c r="F50" s="246"/>
      <c r="G50" s="246"/>
      <c r="H50" s="246"/>
      <c r="I50" s="246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</row>
    <row r="51" spans="1:36" ht="12.75" customHeight="1" thickBot="1">
      <c r="A51" s="247" t="s">
        <v>586</v>
      </c>
      <c r="B51" s="247"/>
      <c r="C51" s="247"/>
      <c r="D51" s="247"/>
      <c r="E51" s="247"/>
      <c r="F51" s="247"/>
      <c r="G51" s="247"/>
      <c r="H51" s="247"/>
      <c r="I51" s="247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</row>
  </sheetData>
  <sheetProtection/>
  <mergeCells count="60">
    <mergeCell ref="N4:O4"/>
    <mergeCell ref="N5:O5"/>
    <mergeCell ref="D6:D7"/>
    <mergeCell ref="E6:E7"/>
    <mergeCell ref="F6:F7"/>
    <mergeCell ref="A1:I1"/>
    <mergeCell ref="B2:I2"/>
    <mergeCell ref="B3:I3"/>
    <mergeCell ref="A4:A5"/>
    <mergeCell ref="B4:I5"/>
    <mergeCell ref="G6:G7"/>
    <mergeCell ref="H6:H7"/>
    <mergeCell ref="I6:I7"/>
    <mergeCell ref="N6:O6"/>
    <mergeCell ref="L7:O7"/>
    <mergeCell ref="A8:I8"/>
    <mergeCell ref="L8:O8"/>
    <mergeCell ref="A6:A7"/>
    <mergeCell ref="B6:B7"/>
    <mergeCell ref="C6:C7"/>
    <mergeCell ref="A12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N23:O23"/>
    <mergeCell ref="L24:O24"/>
    <mergeCell ref="A25:I25"/>
    <mergeCell ref="A28:I28"/>
    <mergeCell ref="N13:O13"/>
    <mergeCell ref="L14:O14"/>
    <mergeCell ref="A15:I15"/>
    <mergeCell ref="A22:I22"/>
    <mergeCell ref="A23:A24"/>
    <mergeCell ref="B23:B24"/>
    <mergeCell ref="C29:C30"/>
    <mergeCell ref="D29:E29"/>
    <mergeCell ref="F29:F30"/>
    <mergeCell ref="G29:G30"/>
    <mergeCell ref="H23:H24"/>
    <mergeCell ref="I23:I24"/>
    <mergeCell ref="C23:C24"/>
    <mergeCell ref="D23:E23"/>
    <mergeCell ref="F23:F24"/>
    <mergeCell ref="G23:G24"/>
    <mergeCell ref="A50:I50"/>
    <mergeCell ref="A51:I51"/>
    <mergeCell ref="H29:H30"/>
    <mergeCell ref="I29:I30"/>
    <mergeCell ref="N29:O29"/>
    <mergeCell ref="L30:O30"/>
    <mergeCell ref="A31:I31"/>
    <mergeCell ref="A49:I49"/>
    <mergeCell ref="A29:A30"/>
    <mergeCell ref="B29:B30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9">
      <selection activeCell="C42" sqref="C42"/>
    </sheetView>
  </sheetViews>
  <sheetFormatPr defaultColWidth="10.421875" defaultRowHeight="12.75"/>
  <cols>
    <col min="1" max="1" width="64.00390625" style="99" customWidth="1"/>
    <col min="2" max="16384" width="10.421875" style="99" customWidth="1"/>
  </cols>
  <sheetData>
    <row r="1" spans="1:36" ht="20.25" customHeight="1" thickBot="1">
      <c r="A1" s="263" t="s">
        <v>541</v>
      </c>
      <c r="B1" s="263"/>
      <c r="C1" s="263"/>
      <c r="D1" s="263"/>
      <c r="E1" s="263"/>
      <c r="F1" s="263"/>
      <c r="G1" s="263"/>
      <c r="H1" s="263"/>
      <c r="I1" s="263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36" ht="12.75" customHeight="1">
      <c r="A2" s="100" t="s">
        <v>542</v>
      </c>
      <c r="B2" s="264" t="s">
        <v>587</v>
      </c>
      <c r="C2" s="264"/>
      <c r="D2" s="264"/>
      <c r="E2" s="264"/>
      <c r="F2" s="264"/>
      <c r="G2" s="264"/>
      <c r="H2" s="264"/>
      <c r="I2" s="264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6" ht="15.75" customHeight="1">
      <c r="A3" s="101" t="s">
        <v>32</v>
      </c>
      <c r="B3" s="265" t="s">
        <v>588</v>
      </c>
      <c r="C3" s="265"/>
      <c r="D3" s="265"/>
      <c r="E3" s="265"/>
      <c r="F3" s="265"/>
      <c r="G3" s="265"/>
      <c r="H3" s="265"/>
      <c r="I3" s="265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15" customHeight="1" thickBot="1">
      <c r="A4" s="266" t="s">
        <v>506</v>
      </c>
      <c r="B4" s="268" t="s">
        <v>256</v>
      </c>
      <c r="C4" s="268"/>
      <c r="D4" s="268"/>
      <c r="E4" s="268"/>
      <c r="F4" s="268"/>
      <c r="G4" s="268"/>
      <c r="H4" s="268"/>
      <c r="I4" s="268"/>
      <c r="J4" s="98"/>
      <c r="K4" s="102"/>
      <c r="L4" s="98"/>
      <c r="M4" s="103"/>
      <c r="N4" s="250"/>
      <c r="O4" s="250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</row>
    <row r="5" spans="1:36" ht="12" customHeight="1" thickBot="1">
      <c r="A5" s="266"/>
      <c r="B5" s="268"/>
      <c r="C5" s="268"/>
      <c r="D5" s="268"/>
      <c r="E5" s="268"/>
      <c r="F5" s="268"/>
      <c r="G5" s="268"/>
      <c r="H5" s="268"/>
      <c r="I5" s="268"/>
      <c r="J5" s="98"/>
      <c r="K5" s="102"/>
      <c r="L5" s="104"/>
      <c r="M5" s="103"/>
      <c r="N5" s="250"/>
      <c r="O5" s="250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</row>
    <row r="6" spans="1:36" ht="11.25" customHeight="1" thickBot="1">
      <c r="A6" s="254" t="s">
        <v>544</v>
      </c>
      <c r="B6" s="255" t="s">
        <v>545</v>
      </c>
      <c r="C6" s="255" t="s">
        <v>546</v>
      </c>
      <c r="D6" s="255" t="s">
        <v>547</v>
      </c>
      <c r="E6" s="255" t="s">
        <v>548</v>
      </c>
      <c r="F6" s="248" t="s">
        <v>549</v>
      </c>
      <c r="G6" s="248" t="s">
        <v>550</v>
      </c>
      <c r="H6" s="248" t="s">
        <v>551</v>
      </c>
      <c r="I6" s="249" t="s">
        <v>552</v>
      </c>
      <c r="J6" s="98"/>
      <c r="K6" s="102"/>
      <c r="L6" s="102"/>
      <c r="M6" s="105"/>
      <c r="N6" s="250"/>
      <c r="O6" s="250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</row>
    <row r="7" spans="1:36" ht="14.25" thickBot="1">
      <c r="A7" s="254"/>
      <c r="B7" s="255"/>
      <c r="C7" s="255"/>
      <c r="D7" s="255"/>
      <c r="E7" s="255"/>
      <c r="F7" s="248"/>
      <c r="G7" s="248"/>
      <c r="H7" s="248"/>
      <c r="I7" s="249"/>
      <c r="J7" s="98"/>
      <c r="K7" s="102"/>
      <c r="L7" s="251"/>
      <c r="M7" s="251"/>
      <c r="N7" s="251"/>
      <c r="O7" s="251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36" ht="12.75" customHeight="1" thickBot="1">
      <c r="A8" s="252" t="s">
        <v>553</v>
      </c>
      <c r="B8" s="252"/>
      <c r="C8" s="252"/>
      <c r="D8" s="252"/>
      <c r="E8" s="252"/>
      <c r="F8" s="252"/>
      <c r="G8" s="252"/>
      <c r="H8" s="252"/>
      <c r="I8" s="252"/>
      <c r="J8" s="98"/>
      <c r="K8" s="102"/>
      <c r="L8" s="251"/>
      <c r="M8" s="251"/>
      <c r="N8" s="251"/>
      <c r="O8" s="251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</row>
    <row r="9" spans="1:36" ht="13.5">
      <c r="A9" s="107" t="s">
        <v>554</v>
      </c>
      <c r="B9" s="108" t="s">
        <v>555</v>
      </c>
      <c r="C9" s="109">
        <v>10101</v>
      </c>
      <c r="D9" s="110">
        <v>0.5</v>
      </c>
      <c r="E9" s="111">
        <v>1</v>
      </c>
      <c r="F9" s="111">
        <v>7</v>
      </c>
      <c r="G9" s="111">
        <v>0</v>
      </c>
      <c r="H9" s="111">
        <f>F9*2.5727</f>
        <v>18.0089</v>
      </c>
      <c r="I9" s="112">
        <f>D9*H9</f>
        <v>9.00445</v>
      </c>
      <c r="J9" s="98"/>
      <c r="K9" s="102"/>
      <c r="L9" s="106"/>
      <c r="M9" s="106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1:36" ht="13.5" customHeight="1">
      <c r="A10" s="113" t="s">
        <v>556</v>
      </c>
      <c r="B10" s="108" t="s">
        <v>555</v>
      </c>
      <c r="C10" s="109">
        <v>10115</v>
      </c>
      <c r="D10" s="110">
        <v>0.5</v>
      </c>
      <c r="E10" s="111">
        <v>1</v>
      </c>
      <c r="F10" s="111">
        <v>8.3</v>
      </c>
      <c r="G10" s="111">
        <v>0</v>
      </c>
      <c r="H10" s="111">
        <f>F10*2.5727</f>
        <v>21.353410000000004</v>
      </c>
      <c r="I10" s="112">
        <f>D10*H10</f>
        <v>10.676705000000002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</row>
    <row r="11" spans="1:36" ht="14.25" thickBot="1">
      <c r="A11" s="114"/>
      <c r="B11" s="115"/>
      <c r="C11" s="116"/>
      <c r="D11" s="115"/>
      <c r="E11" s="117"/>
      <c r="F11" s="118"/>
      <c r="G11" s="117"/>
      <c r="H11" s="119" t="s">
        <v>552</v>
      </c>
      <c r="I11" s="120">
        <f>SUM(I9:I10)</f>
        <v>19.681155000000004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</row>
    <row r="12" spans="1:36" ht="4.5" customHeight="1" thickBot="1">
      <c r="A12" s="258"/>
      <c r="B12" s="258"/>
      <c r="C12" s="258"/>
      <c r="D12" s="258"/>
      <c r="E12" s="258"/>
      <c r="F12" s="258"/>
      <c r="G12" s="258"/>
      <c r="H12" s="258"/>
      <c r="I12" s="25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</row>
    <row r="13" spans="1:36" s="121" customFormat="1" ht="11.25" customHeight="1" thickBot="1">
      <c r="A13" s="259" t="s">
        <v>557</v>
      </c>
      <c r="B13" s="260" t="s">
        <v>545</v>
      </c>
      <c r="C13" s="260" t="s">
        <v>546</v>
      </c>
      <c r="D13" s="261" t="s">
        <v>547</v>
      </c>
      <c r="E13" s="260" t="s">
        <v>548</v>
      </c>
      <c r="F13" s="262" t="s">
        <v>549</v>
      </c>
      <c r="G13" s="262" t="s">
        <v>550</v>
      </c>
      <c r="H13" s="262" t="s">
        <v>551</v>
      </c>
      <c r="I13" s="249" t="s">
        <v>552</v>
      </c>
      <c r="J13" s="98"/>
      <c r="K13" s="102"/>
      <c r="L13" s="102"/>
      <c r="M13" s="105"/>
      <c r="N13" s="250"/>
      <c r="O13" s="250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</row>
    <row r="14" spans="1:36" ht="14.25" thickBot="1">
      <c r="A14" s="259"/>
      <c r="B14" s="260"/>
      <c r="C14" s="260"/>
      <c r="D14" s="261"/>
      <c r="E14" s="260"/>
      <c r="F14" s="262"/>
      <c r="G14" s="262"/>
      <c r="H14" s="262"/>
      <c r="I14" s="249"/>
      <c r="J14" s="98"/>
      <c r="K14" s="102"/>
      <c r="L14" s="251"/>
      <c r="M14" s="251"/>
      <c r="N14" s="251"/>
      <c r="O14" s="251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</row>
    <row r="15" spans="1:36" ht="12.75" customHeight="1" thickBot="1">
      <c r="A15" s="252" t="s">
        <v>558</v>
      </c>
      <c r="B15" s="252"/>
      <c r="C15" s="252"/>
      <c r="D15" s="252"/>
      <c r="E15" s="252"/>
      <c r="F15" s="252"/>
      <c r="G15" s="252"/>
      <c r="H15" s="252"/>
      <c r="I15" s="252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</row>
    <row r="16" spans="1:36" ht="28.5" customHeight="1" thickBot="1">
      <c r="A16" s="185" t="s">
        <v>256</v>
      </c>
      <c r="B16" s="123" t="s">
        <v>35</v>
      </c>
      <c r="C16" s="124" t="s">
        <v>589</v>
      </c>
      <c r="D16" s="125">
        <v>1</v>
      </c>
      <c r="E16" s="125">
        <v>1</v>
      </c>
      <c r="F16" s="186">
        <v>50</v>
      </c>
      <c r="G16" s="125">
        <v>0</v>
      </c>
      <c r="H16" s="186">
        <v>50</v>
      </c>
      <c r="I16" s="112">
        <f>D16*H16</f>
        <v>50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</row>
    <row r="17" spans="1:36" ht="23.25" customHeight="1">
      <c r="A17" s="187"/>
      <c r="B17" s="123"/>
      <c r="C17" s="124"/>
      <c r="D17" s="125"/>
      <c r="E17" s="125"/>
      <c r="F17" s="186"/>
      <c r="G17" s="125"/>
      <c r="H17" s="186"/>
      <c r="I17" s="112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</row>
    <row r="18" spans="1:36" ht="14.25" thickBot="1">
      <c r="A18" s="130"/>
      <c r="B18" s="108"/>
      <c r="C18" s="131"/>
      <c r="D18" s="157"/>
      <c r="E18" s="110"/>
      <c r="F18" s="111"/>
      <c r="G18" s="110"/>
      <c r="H18" s="188" t="s">
        <v>552</v>
      </c>
      <c r="I18" s="189">
        <f>SUM(I16:I17)</f>
        <v>50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</row>
    <row r="19" spans="1:36" ht="4.5" customHeight="1" thickBot="1">
      <c r="A19" s="258"/>
      <c r="B19" s="258"/>
      <c r="C19" s="258"/>
      <c r="D19" s="258"/>
      <c r="E19" s="258"/>
      <c r="F19" s="258"/>
      <c r="G19" s="258"/>
      <c r="H19" s="258"/>
      <c r="I19" s="25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</row>
    <row r="20" spans="1:36" s="121" customFormat="1" ht="13.5" customHeight="1" thickBot="1">
      <c r="A20" s="254" t="s">
        <v>557</v>
      </c>
      <c r="B20" s="255" t="s">
        <v>545</v>
      </c>
      <c r="C20" s="255" t="s">
        <v>546</v>
      </c>
      <c r="D20" s="256"/>
      <c r="E20" s="256"/>
      <c r="F20" s="248" t="s">
        <v>549</v>
      </c>
      <c r="G20" s="248" t="s">
        <v>550</v>
      </c>
      <c r="H20" s="248" t="s">
        <v>551</v>
      </c>
      <c r="I20" s="249" t="s">
        <v>552</v>
      </c>
      <c r="J20" s="98"/>
      <c r="K20" s="102"/>
      <c r="L20" s="102"/>
      <c r="M20" s="105"/>
      <c r="N20" s="250"/>
      <c r="O20" s="250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</row>
    <row r="21" spans="1:36" ht="14.25" thickBot="1">
      <c r="A21" s="254"/>
      <c r="B21" s="255"/>
      <c r="C21" s="255"/>
      <c r="D21" s="137" t="s">
        <v>547</v>
      </c>
      <c r="E21" s="137" t="s">
        <v>548</v>
      </c>
      <c r="F21" s="248"/>
      <c r="G21" s="248"/>
      <c r="H21" s="248"/>
      <c r="I21" s="249"/>
      <c r="J21" s="98"/>
      <c r="K21" s="102"/>
      <c r="L21" s="251"/>
      <c r="M21" s="251"/>
      <c r="N21" s="251"/>
      <c r="O21" s="251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</row>
    <row r="22" spans="1:36" ht="12.75" customHeight="1" thickBot="1">
      <c r="A22" s="257" t="s">
        <v>568</v>
      </c>
      <c r="B22" s="257"/>
      <c r="C22" s="257"/>
      <c r="D22" s="257"/>
      <c r="E22" s="257"/>
      <c r="F22" s="257"/>
      <c r="G22" s="257"/>
      <c r="H22" s="257"/>
      <c r="I22" s="257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</row>
    <row r="23" spans="1:36" ht="14.25" thickBot="1">
      <c r="A23" s="138"/>
      <c r="B23" s="139"/>
      <c r="C23" s="140"/>
      <c r="D23" s="125"/>
      <c r="E23" s="125"/>
      <c r="F23" s="125"/>
      <c r="G23" s="125"/>
      <c r="H23" s="125"/>
      <c r="I23" s="141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6" ht="12.75" customHeight="1" thickBot="1">
      <c r="A24" s="142"/>
      <c r="B24" s="143"/>
      <c r="C24" s="143"/>
      <c r="D24" s="144"/>
      <c r="E24" s="145"/>
      <c r="F24" s="145"/>
      <c r="G24" s="145"/>
      <c r="H24" s="146" t="s">
        <v>552</v>
      </c>
      <c r="I24" s="147">
        <f>I23</f>
        <v>0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</row>
    <row r="25" spans="1:36" ht="4.5" customHeight="1" thickBot="1">
      <c r="A25" s="258"/>
      <c r="B25" s="258"/>
      <c r="C25" s="258"/>
      <c r="D25" s="258"/>
      <c r="E25" s="258"/>
      <c r="F25" s="258"/>
      <c r="G25" s="258"/>
      <c r="H25" s="258"/>
      <c r="I25" s="25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</row>
    <row r="26" spans="1:36" ht="13.5" customHeight="1" thickBot="1">
      <c r="A26" s="254" t="s">
        <v>557</v>
      </c>
      <c r="B26" s="255" t="s">
        <v>545</v>
      </c>
      <c r="C26" s="255" t="s">
        <v>546</v>
      </c>
      <c r="D26" s="256"/>
      <c r="E26" s="256"/>
      <c r="F26" s="248" t="s">
        <v>549</v>
      </c>
      <c r="G26" s="248" t="s">
        <v>550</v>
      </c>
      <c r="H26" s="248" t="s">
        <v>551</v>
      </c>
      <c r="I26" s="249" t="s">
        <v>552</v>
      </c>
      <c r="J26" s="98"/>
      <c r="K26" s="102"/>
      <c r="L26" s="102"/>
      <c r="M26" s="105"/>
      <c r="N26" s="250"/>
      <c r="O26" s="250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</row>
    <row r="27" spans="1:36" ht="14.25" thickBot="1">
      <c r="A27" s="254"/>
      <c r="B27" s="255"/>
      <c r="C27" s="255"/>
      <c r="D27" s="137" t="s">
        <v>547</v>
      </c>
      <c r="E27" s="137" t="s">
        <v>548</v>
      </c>
      <c r="F27" s="248"/>
      <c r="G27" s="248"/>
      <c r="H27" s="248"/>
      <c r="I27" s="249"/>
      <c r="J27" s="98"/>
      <c r="K27" s="102"/>
      <c r="L27" s="251"/>
      <c r="M27" s="251"/>
      <c r="N27" s="251"/>
      <c r="O27" s="251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1:36" ht="12.75" customHeight="1" thickBot="1">
      <c r="A28" s="252" t="s">
        <v>569</v>
      </c>
      <c r="B28" s="252"/>
      <c r="C28" s="252"/>
      <c r="D28" s="252"/>
      <c r="E28" s="252"/>
      <c r="F28" s="252"/>
      <c r="G28" s="252"/>
      <c r="H28" s="252"/>
      <c r="I28" s="252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</row>
    <row r="29" spans="1:36" ht="13.5">
      <c r="A29" s="148"/>
      <c r="B29" s="149"/>
      <c r="C29" s="150"/>
      <c r="D29" s="151"/>
      <c r="E29" s="152"/>
      <c r="F29" s="153"/>
      <c r="G29" s="152">
        <v>0</v>
      </c>
      <c r="H29" s="153"/>
      <c r="I29" s="154">
        <f>D29*F29</f>
        <v>0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</row>
    <row r="30" spans="1:36" ht="13.5">
      <c r="A30" s="155"/>
      <c r="B30" s="108"/>
      <c r="C30" s="156"/>
      <c r="D30" s="157"/>
      <c r="E30" s="110"/>
      <c r="F30" s="111"/>
      <c r="G30" s="110"/>
      <c r="H30" s="111"/>
      <c r="I30" s="158">
        <f>D30*F30</f>
        <v>0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</row>
    <row r="31" spans="1:36" ht="15" customHeight="1" thickBot="1">
      <c r="A31" s="159"/>
      <c r="B31" s="160"/>
      <c r="C31" s="160"/>
      <c r="D31" s="161"/>
      <c r="E31" s="162"/>
      <c r="F31" s="162"/>
      <c r="G31" s="162"/>
      <c r="H31" s="163" t="s">
        <v>552</v>
      </c>
      <c r="I31" s="164">
        <f>I29+I30</f>
        <v>0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</row>
    <row r="32" spans="1:36" ht="6" customHeight="1" thickBot="1">
      <c r="A32" s="165"/>
      <c r="B32" s="165"/>
      <c r="C32" s="165"/>
      <c r="D32" s="165"/>
      <c r="E32" s="165"/>
      <c r="F32" s="165"/>
      <c r="G32" s="165"/>
      <c r="H32" s="165"/>
      <c r="I32" s="165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</row>
    <row r="33" spans="1:36" ht="13.5">
      <c r="A33" s="166" t="s">
        <v>570</v>
      </c>
      <c r="B33" s="167"/>
      <c r="C33" s="168"/>
      <c r="D33" s="165"/>
      <c r="E33" s="165"/>
      <c r="F33" s="165"/>
      <c r="G33" s="165"/>
      <c r="H33" s="165"/>
      <c r="I33" s="165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</row>
    <row r="34" spans="1:36" ht="16.5" customHeight="1">
      <c r="A34" s="169" t="s">
        <v>571</v>
      </c>
      <c r="B34" s="170" t="s">
        <v>572</v>
      </c>
      <c r="C34" s="171" t="s">
        <v>573</v>
      </c>
      <c r="D34" s="165"/>
      <c r="E34" s="165"/>
      <c r="F34" s="165"/>
      <c r="G34" s="165"/>
      <c r="H34" s="165"/>
      <c r="I34" s="165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</row>
    <row r="35" spans="1:36" ht="15.75" customHeight="1">
      <c r="A35" s="169" t="s">
        <v>574</v>
      </c>
      <c r="B35" s="172">
        <v>0</v>
      </c>
      <c r="C35" s="173">
        <f>I11</f>
        <v>19.681155000000004</v>
      </c>
      <c r="D35" s="165"/>
      <c r="E35" s="165"/>
      <c r="F35" s="165"/>
      <c r="G35" s="165"/>
      <c r="H35" s="165"/>
      <c r="I35" s="165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</row>
    <row r="36" spans="1:36" ht="16.5" customHeight="1">
      <c r="A36" s="169" t="s">
        <v>575</v>
      </c>
      <c r="B36" s="174"/>
      <c r="C36" s="173">
        <f>I18</f>
        <v>50</v>
      </c>
      <c r="D36" s="165"/>
      <c r="E36" s="165"/>
      <c r="F36" s="165"/>
      <c r="G36" s="165"/>
      <c r="H36" s="165"/>
      <c r="I36" s="165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</row>
    <row r="37" spans="1:36" ht="17.25" customHeight="1">
      <c r="A37" s="169" t="s">
        <v>576</v>
      </c>
      <c r="B37" s="174"/>
      <c r="C37" s="173">
        <f>I31</f>
        <v>0</v>
      </c>
      <c r="D37" s="165"/>
      <c r="E37" s="175"/>
      <c r="F37" s="165"/>
      <c r="G37" s="165"/>
      <c r="H37" s="165"/>
      <c r="I37" s="165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</row>
    <row r="38" spans="1:36" ht="18" customHeight="1">
      <c r="A38" s="169" t="s">
        <v>577</v>
      </c>
      <c r="B38" s="174"/>
      <c r="C38" s="176">
        <f>I24</f>
        <v>0</v>
      </c>
      <c r="D38" s="165"/>
      <c r="E38" s="165"/>
      <c r="F38" s="165"/>
      <c r="G38" s="165"/>
      <c r="H38" s="165"/>
      <c r="I38" s="165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</row>
    <row r="39" spans="1:36" ht="15.75" customHeight="1">
      <c r="A39" s="169" t="s">
        <v>578</v>
      </c>
      <c r="B39" s="174"/>
      <c r="C39" s="177">
        <v>1</v>
      </c>
      <c r="D39" s="165"/>
      <c r="E39" s="165"/>
      <c r="F39" s="165"/>
      <c r="G39" s="165"/>
      <c r="H39" s="165"/>
      <c r="I39" s="165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</row>
    <row r="40" spans="1:36" ht="13.5" customHeight="1">
      <c r="A40" s="169" t="s">
        <v>579</v>
      </c>
      <c r="B40" s="174"/>
      <c r="C40" s="173">
        <f>C35+C38</f>
        <v>19.681155000000004</v>
      </c>
      <c r="D40" s="165"/>
      <c r="E40" s="165"/>
      <c r="F40" s="165"/>
      <c r="G40" s="165"/>
      <c r="H40" s="165"/>
      <c r="I40" s="165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</row>
    <row r="41" spans="1:36" ht="16.5" customHeight="1">
      <c r="A41" s="178" t="s">
        <v>580</v>
      </c>
      <c r="B41" s="174"/>
      <c r="C41" s="173">
        <f>C35+(C38/C39)</f>
        <v>19.681155000000004</v>
      </c>
      <c r="D41" s="165"/>
      <c r="E41" s="165"/>
      <c r="F41" s="165"/>
      <c r="G41" s="165"/>
      <c r="H41" s="165"/>
      <c r="I41" s="165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</row>
    <row r="42" spans="1:36" ht="15" customHeight="1">
      <c r="A42" s="169" t="s">
        <v>581</v>
      </c>
      <c r="B42" s="174"/>
      <c r="C42" s="173">
        <f>C35+C36+C37+C38</f>
        <v>69.681155</v>
      </c>
      <c r="D42" s="165"/>
      <c r="E42" s="165"/>
      <c r="F42" s="165"/>
      <c r="G42" s="165"/>
      <c r="H42" s="165"/>
      <c r="I42" s="165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</row>
    <row r="43" spans="1:36" ht="16.5" customHeight="1">
      <c r="A43" s="179" t="s">
        <v>582</v>
      </c>
      <c r="B43" s="180">
        <v>0</v>
      </c>
      <c r="C43" s="181">
        <v>0</v>
      </c>
      <c r="D43" s="165"/>
      <c r="E43" s="165"/>
      <c r="F43" s="165"/>
      <c r="G43" s="165"/>
      <c r="H43" s="165"/>
      <c r="I43" s="165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</row>
    <row r="44" spans="1:36" ht="15" customHeight="1">
      <c r="A44" s="169" t="s">
        <v>583</v>
      </c>
      <c r="B44" s="174"/>
      <c r="C44" s="181">
        <f>C42</f>
        <v>69.681155</v>
      </c>
      <c r="D44" s="165"/>
      <c r="E44" s="165"/>
      <c r="F44" s="165"/>
      <c r="G44" s="165"/>
      <c r="H44" s="165"/>
      <c r="I44" s="165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</row>
    <row r="45" spans="1:36" ht="15.75" customHeight="1" thickBot="1">
      <c r="A45" s="182" t="s">
        <v>584</v>
      </c>
      <c r="B45" s="183"/>
      <c r="C45" s="184">
        <f>C44</f>
        <v>69.681155</v>
      </c>
      <c r="D45" s="165"/>
      <c r="E45" s="165"/>
      <c r="F45" s="165"/>
      <c r="G45" s="165"/>
      <c r="H45" s="165"/>
      <c r="I45" s="165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</row>
    <row r="46" spans="1:36" ht="14.25" thickBot="1">
      <c r="A46" s="253"/>
      <c r="B46" s="253"/>
      <c r="C46" s="253"/>
      <c r="D46" s="253"/>
      <c r="E46" s="253"/>
      <c r="F46" s="253"/>
      <c r="G46" s="253"/>
      <c r="H46" s="253"/>
      <c r="I46" s="253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</row>
    <row r="47" spans="1:36" ht="12.75" customHeight="1">
      <c r="A47" s="246" t="s">
        <v>585</v>
      </c>
      <c r="B47" s="246"/>
      <c r="C47" s="246"/>
      <c r="D47" s="246"/>
      <c r="E47" s="246"/>
      <c r="F47" s="246"/>
      <c r="G47" s="246"/>
      <c r="H47" s="246"/>
      <c r="I47" s="246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</row>
    <row r="48" spans="1:36" ht="16.5" customHeight="1" thickBot="1">
      <c r="A48" s="247" t="s">
        <v>586</v>
      </c>
      <c r="B48" s="247"/>
      <c r="C48" s="247"/>
      <c r="D48" s="247"/>
      <c r="E48" s="247"/>
      <c r="F48" s="247"/>
      <c r="G48" s="247"/>
      <c r="H48" s="247"/>
      <c r="I48" s="247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</row>
  </sheetData>
  <sheetProtection/>
  <mergeCells count="60">
    <mergeCell ref="N4:O4"/>
    <mergeCell ref="N5:O5"/>
    <mergeCell ref="D6:D7"/>
    <mergeCell ref="E6:E7"/>
    <mergeCell ref="F6:F7"/>
    <mergeCell ref="A1:I1"/>
    <mergeCell ref="B2:I2"/>
    <mergeCell ref="B3:I3"/>
    <mergeCell ref="A4:A5"/>
    <mergeCell ref="B4:I5"/>
    <mergeCell ref="G6:G7"/>
    <mergeCell ref="H6:H7"/>
    <mergeCell ref="I6:I7"/>
    <mergeCell ref="N6:O6"/>
    <mergeCell ref="L7:O7"/>
    <mergeCell ref="A8:I8"/>
    <mergeCell ref="L8:O8"/>
    <mergeCell ref="A6:A7"/>
    <mergeCell ref="B6:B7"/>
    <mergeCell ref="C6:C7"/>
    <mergeCell ref="A12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N20:O20"/>
    <mergeCell ref="L21:O21"/>
    <mergeCell ref="A22:I22"/>
    <mergeCell ref="A25:I25"/>
    <mergeCell ref="N13:O13"/>
    <mergeCell ref="L14:O14"/>
    <mergeCell ref="A15:I15"/>
    <mergeCell ref="A19:I19"/>
    <mergeCell ref="A20:A21"/>
    <mergeCell ref="B20:B21"/>
    <mergeCell ref="C26:C27"/>
    <mergeCell ref="D26:E26"/>
    <mergeCell ref="F26:F27"/>
    <mergeCell ref="G26:G27"/>
    <mergeCell ref="H20:H21"/>
    <mergeCell ref="I20:I21"/>
    <mergeCell ref="C20:C21"/>
    <mergeCell ref="D20:E20"/>
    <mergeCell ref="F20:F21"/>
    <mergeCell ref="G20:G21"/>
    <mergeCell ref="A47:I47"/>
    <mergeCell ref="A48:I48"/>
    <mergeCell ref="H26:H27"/>
    <mergeCell ref="I26:I27"/>
    <mergeCell ref="N26:O26"/>
    <mergeCell ref="L27:O27"/>
    <mergeCell ref="A28:I28"/>
    <mergeCell ref="A46:I46"/>
    <mergeCell ref="A26:A27"/>
    <mergeCell ref="B26:B27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6">
      <selection activeCell="H17" sqref="H17"/>
    </sheetView>
  </sheetViews>
  <sheetFormatPr defaultColWidth="8.7109375" defaultRowHeight="12.75"/>
  <cols>
    <col min="1" max="1" width="55.421875" style="99" customWidth="1"/>
    <col min="2" max="10" width="8.7109375" style="99" customWidth="1"/>
    <col min="11" max="11" width="9.00390625" style="99" bestFit="1" customWidth="1"/>
    <col min="12" max="16384" width="8.7109375" style="99" customWidth="1"/>
  </cols>
  <sheetData>
    <row r="1" spans="1:36" ht="19.5" customHeight="1" thickBot="1">
      <c r="A1" s="263" t="s">
        <v>541</v>
      </c>
      <c r="B1" s="263"/>
      <c r="C1" s="263"/>
      <c r="D1" s="263"/>
      <c r="E1" s="263"/>
      <c r="F1" s="263"/>
      <c r="G1" s="263"/>
      <c r="H1" s="263"/>
      <c r="I1" s="263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36" ht="12.75" customHeight="1">
      <c r="A2" s="100" t="s">
        <v>542</v>
      </c>
      <c r="B2" s="264" t="s">
        <v>587</v>
      </c>
      <c r="C2" s="264"/>
      <c r="D2" s="264"/>
      <c r="E2" s="264"/>
      <c r="F2" s="264"/>
      <c r="G2" s="264"/>
      <c r="H2" s="264"/>
      <c r="I2" s="264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6" ht="15.75" customHeight="1">
      <c r="A3" s="101" t="s">
        <v>32</v>
      </c>
      <c r="B3" s="265" t="s">
        <v>590</v>
      </c>
      <c r="C3" s="265"/>
      <c r="D3" s="265"/>
      <c r="E3" s="265"/>
      <c r="F3" s="265"/>
      <c r="G3" s="265"/>
      <c r="H3" s="265"/>
      <c r="I3" s="265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15" customHeight="1" thickBot="1">
      <c r="A4" s="266" t="s">
        <v>506</v>
      </c>
      <c r="B4" s="268" t="s">
        <v>262</v>
      </c>
      <c r="C4" s="268"/>
      <c r="D4" s="268"/>
      <c r="E4" s="268"/>
      <c r="F4" s="268"/>
      <c r="G4" s="268"/>
      <c r="H4" s="268"/>
      <c r="I4" s="268"/>
      <c r="J4" s="98"/>
      <c r="K4" s="102"/>
      <c r="L4" s="98"/>
      <c r="M4" s="103"/>
      <c r="N4" s="250"/>
      <c r="O4" s="250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</row>
    <row r="5" spans="1:36" ht="21.75" customHeight="1" thickBot="1">
      <c r="A5" s="266"/>
      <c r="B5" s="268"/>
      <c r="C5" s="268"/>
      <c r="D5" s="268"/>
      <c r="E5" s="268"/>
      <c r="F5" s="268"/>
      <c r="G5" s="268"/>
      <c r="H5" s="268"/>
      <c r="I5" s="268"/>
      <c r="J5" s="98"/>
      <c r="K5" s="102"/>
      <c r="L5" s="104"/>
      <c r="M5" s="103"/>
      <c r="N5" s="250"/>
      <c r="O5" s="250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</row>
    <row r="6" spans="1:36" ht="11.25" customHeight="1" thickBot="1">
      <c r="A6" s="254" t="s">
        <v>544</v>
      </c>
      <c r="B6" s="255" t="s">
        <v>545</v>
      </c>
      <c r="C6" s="255" t="s">
        <v>546</v>
      </c>
      <c r="D6" s="255" t="s">
        <v>547</v>
      </c>
      <c r="E6" s="255" t="s">
        <v>548</v>
      </c>
      <c r="F6" s="248" t="s">
        <v>549</v>
      </c>
      <c r="G6" s="248" t="s">
        <v>550</v>
      </c>
      <c r="H6" s="248" t="s">
        <v>551</v>
      </c>
      <c r="I6" s="249" t="s">
        <v>552</v>
      </c>
      <c r="J6" s="98"/>
      <c r="K6" s="102"/>
      <c r="L6" s="102"/>
      <c r="M6" s="105"/>
      <c r="N6" s="250"/>
      <c r="O6" s="250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</row>
    <row r="7" spans="1:36" ht="14.25" thickBot="1">
      <c r="A7" s="254"/>
      <c r="B7" s="255"/>
      <c r="C7" s="255"/>
      <c r="D7" s="255"/>
      <c r="E7" s="255"/>
      <c r="F7" s="248"/>
      <c r="G7" s="248"/>
      <c r="H7" s="248"/>
      <c r="I7" s="249"/>
      <c r="J7" s="98"/>
      <c r="K7" s="102"/>
      <c r="L7" s="251"/>
      <c r="M7" s="251"/>
      <c r="N7" s="251"/>
      <c r="O7" s="251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36" ht="12.75" customHeight="1" thickBot="1">
      <c r="A8" s="252" t="s">
        <v>553</v>
      </c>
      <c r="B8" s="252"/>
      <c r="C8" s="252"/>
      <c r="D8" s="252"/>
      <c r="E8" s="252"/>
      <c r="F8" s="252"/>
      <c r="G8" s="252"/>
      <c r="H8" s="252"/>
      <c r="I8" s="252"/>
      <c r="J8" s="98"/>
      <c r="K8" s="102"/>
      <c r="L8" s="251"/>
      <c r="M8" s="251"/>
      <c r="N8" s="251"/>
      <c r="O8" s="251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</row>
    <row r="9" spans="1:36" ht="13.5">
      <c r="A9" s="107" t="s">
        <v>554</v>
      </c>
      <c r="B9" s="108" t="s">
        <v>555</v>
      </c>
      <c r="C9" s="109">
        <v>10101</v>
      </c>
      <c r="D9" s="110">
        <v>0.8</v>
      </c>
      <c r="E9" s="111">
        <v>1</v>
      </c>
      <c r="F9" s="111">
        <v>7</v>
      </c>
      <c r="G9" s="111">
        <v>0</v>
      </c>
      <c r="H9" s="111">
        <f>F9*2.5727</f>
        <v>18.0089</v>
      </c>
      <c r="I9" s="112">
        <f>D9*H9</f>
        <v>14.40712</v>
      </c>
      <c r="J9" s="98"/>
      <c r="K9" s="102"/>
      <c r="L9" s="106"/>
      <c r="M9" s="106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1:36" ht="13.5">
      <c r="A10" s="113" t="s">
        <v>556</v>
      </c>
      <c r="B10" s="108" t="s">
        <v>555</v>
      </c>
      <c r="C10" s="109">
        <v>10115</v>
      </c>
      <c r="D10" s="110">
        <v>0.8</v>
      </c>
      <c r="E10" s="111">
        <v>1</v>
      </c>
      <c r="F10" s="111">
        <v>8.3</v>
      </c>
      <c r="G10" s="111">
        <v>0</v>
      </c>
      <c r="H10" s="111">
        <f>F10*2.5727</f>
        <v>21.353410000000004</v>
      </c>
      <c r="I10" s="112">
        <f>D10*H10</f>
        <v>17.082728000000003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</row>
    <row r="11" spans="1:36" ht="14.25" thickBot="1">
      <c r="A11" s="114"/>
      <c r="B11" s="115"/>
      <c r="C11" s="116"/>
      <c r="D11" s="115"/>
      <c r="E11" s="117"/>
      <c r="F11" s="118"/>
      <c r="G11" s="117"/>
      <c r="H11" s="119" t="s">
        <v>552</v>
      </c>
      <c r="I11" s="120">
        <f>SUM(I9:I10)</f>
        <v>31.489848000000002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</row>
    <row r="12" spans="1:36" ht="4.5" customHeight="1" thickBot="1">
      <c r="A12" s="258"/>
      <c r="B12" s="258"/>
      <c r="C12" s="258"/>
      <c r="D12" s="258"/>
      <c r="E12" s="258"/>
      <c r="F12" s="258"/>
      <c r="G12" s="258"/>
      <c r="H12" s="258"/>
      <c r="I12" s="25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</row>
    <row r="13" spans="1:36" s="121" customFormat="1" ht="11.25" customHeight="1" thickBot="1">
      <c r="A13" s="259" t="s">
        <v>557</v>
      </c>
      <c r="B13" s="260" t="s">
        <v>545</v>
      </c>
      <c r="C13" s="260" t="s">
        <v>546</v>
      </c>
      <c r="D13" s="261" t="s">
        <v>547</v>
      </c>
      <c r="E13" s="260" t="s">
        <v>548</v>
      </c>
      <c r="F13" s="262" t="s">
        <v>549</v>
      </c>
      <c r="G13" s="262" t="s">
        <v>550</v>
      </c>
      <c r="H13" s="262" t="s">
        <v>551</v>
      </c>
      <c r="I13" s="249" t="s">
        <v>552</v>
      </c>
      <c r="J13" s="98"/>
      <c r="K13" s="102"/>
      <c r="L13" s="102"/>
      <c r="M13" s="105"/>
      <c r="N13" s="250"/>
      <c r="O13" s="250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</row>
    <row r="14" spans="1:36" ht="14.25" thickBot="1">
      <c r="A14" s="259"/>
      <c r="B14" s="260"/>
      <c r="C14" s="260"/>
      <c r="D14" s="261"/>
      <c r="E14" s="260"/>
      <c r="F14" s="262"/>
      <c r="G14" s="262"/>
      <c r="H14" s="262"/>
      <c r="I14" s="249"/>
      <c r="J14" s="98"/>
      <c r="K14" s="102"/>
      <c r="L14" s="251"/>
      <c r="M14" s="251"/>
      <c r="N14" s="251"/>
      <c r="O14" s="251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</row>
    <row r="15" spans="1:36" ht="12.75" customHeight="1" thickBot="1">
      <c r="A15" s="252" t="s">
        <v>558</v>
      </c>
      <c r="B15" s="252"/>
      <c r="C15" s="252"/>
      <c r="D15" s="252"/>
      <c r="E15" s="252"/>
      <c r="F15" s="252"/>
      <c r="G15" s="252"/>
      <c r="H15" s="252"/>
      <c r="I15" s="252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</row>
    <row r="16" spans="1:36" ht="18.75" customHeight="1">
      <c r="A16" s="122" t="s">
        <v>591</v>
      </c>
      <c r="B16" s="123" t="s">
        <v>35</v>
      </c>
      <c r="C16" s="124" t="s">
        <v>592</v>
      </c>
      <c r="D16" s="125">
        <v>1</v>
      </c>
      <c r="E16" s="125">
        <v>1</v>
      </c>
      <c r="F16" s="125">
        <v>7.41</v>
      </c>
      <c r="G16" s="125">
        <v>0</v>
      </c>
      <c r="H16" s="125">
        <v>7.41</v>
      </c>
      <c r="I16" s="112">
        <f>D16*H16</f>
        <v>7.41</v>
      </c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</row>
    <row r="17" spans="1:36" ht="28.5" customHeight="1">
      <c r="A17" s="126" t="s">
        <v>593</v>
      </c>
      <c r="B17" s="123" t="s">
        <v>35</v>
      </c>
      <c r="C17" s="127" t="s">
        <v>589</v>
      </c>
      <c r="D17" s="125">
        <v>1</v>
      </c>
      <c r="E17" s="125">
        <v>1</v>
      </c>
      <c r="F17" s="125">
        <v>15.18</v>
      </c>
      <c r="G17" s="125">
        <v>0</v>
      </c>
      <c r="H17" s="125">
        <v>15.18</v>
      </c>
      <c r="I17" s="112">
        <v>15.18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</row>
    <row r="18" spans="1:36" ht="14.25" thickBot="1">
      <c r="A18" s="130"/>
      <c r="B18" s="108"/>
      <c r="C18" s="131"/>
      <c r="D18" s="157"/>
      <c r="E18" s="110"/>
      <c r="F18" s="111"/>
      <c r="G18" s="110"/>
      <c r="H18" s="188" t="s">
        <v>552</v>
      </c>
      <c r="I18" s="189">
        <f>SUM(I16:I17)</f>
        <v>22.59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</row>
    <row r="19" spans="1:36" ht="4.5" customHeight="1" thickBot="1">
      <c r="A19" s="258"/>
      <c r="B19" s="258"/>
      <c r="C19" s="258"/>
      <c r="D19" s="258"/>
      <c r="E19" s="258"/>
      <c r="F19" s="258"/>
      <c r="G19" s="258"/>
      <c r="H19" s="258"/>
      <c r="I19" s="25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</row>
    <row r="20" spans="1:36" s="121" customFormat="1" ht="13.5" customHeight="1" thickBot="1">
      <c r="A20" s="254" t="s">
        <v>557</v>
      </c>
      <c r="B20" s="255" t="s">
        <v>545</v>
      </c>
      <c r="C20" s="255" t="s">
        <v>546</v>
      </c>
      <c r="D20" s="256"/>
      <c r="E20" s="256"/>
      <c r="F20" s="248" t="s">
        <v>549</v>
      </c>
      <c r="G20" s="248" t="s">
        <v>550</v>
      </c>
      <c r="H20" s="248" t="s">
        <v>551</v>
      </c>
      <c r="I20" s="249" t="s">
        <v>552</v>
      </c>
      <c r="J20" s="98"/>
      <c r="K20" s="102"/>
      <c r="L20" s="102"/>
      <c r="M20" s="105"/>
      <c r="N20" s="250"/>
      <c r="O20" s="250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</row>
    <row r="21" spans="1:36" ht="14.25" thickBot="1">
      <c r="A21" s="254"/>
      <c r="B21" s="255"/>
      <c r="C21" s="255"/>
      <c r="D21" s="137" t="s">
        <v>547</v>
      </c>
      <c r="E21" s="137" t="s">
        <v>548</v>
      </c>
      <c r="F21" s="248"/>
      <c r="G21" s="248"/>
      <c r="H21" s="248"/>
      <c r="I21" s="249"/>
      <c r="J21" s="98"/>
      <c r="K21" s="102"/>
      <c r="L21" s="251"/>
      <c r="M21" s="251"/>
      <c r="N21" s="251"/>
      <c r="O21" s="251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</row>
    <row r="22" spans="1:36" ht="12.75" customHeight="1" thickBot="1">
      <c r="A22" s="257" t="s">
        <v>568</v>
      </c>
      <c r="B22" s="257"/>
      <c r="C22" s="257"/>
      <c r="D22" s="257"/>
      <c r="E22" s="257"/>
      <c r="F22" s="257"/>
      <c r="G22" s="257"/>
      <c r="H22" s="257"/>
      <c r="I22" s="257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</row>
    <row r="23" spans="1:36" ht="14.25" thickBot="1">
      <c r="A23" s="138"/>
      <c r="B23" s="139"/>
      <c r="C23" s="140"/>
      <c r="D23" s="125"/>
      <c r="E23" s="125"/>
      <c r="F23" s="125"/>
      <c r="G23" s="125"/>
      <c r="H23" s="125"/>
      <c r="I23" s="141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6" ht="14.25" thickBot="1">
      <c r="A24" s="142"/>
      <c r="B24" s="143"/>
      <c r="C24" s="143"/>
      <c r="D24" s="144"/>
      <c r="E24" s="145"/>
      <c r="F24" s="145"/>
      <c r="G24" s="145"/>
      <c r="H24" s="146" t="s">
        <v>552</v>
      </c>
      <c r="I24" s="147">
        <f>I23</f>
        <v>0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</row>
    <row r="25" spans="1:36" ht="4.5" customHeight="1" thickBot="1">
      <c r="A25" s="258"/>
      <c r="B25" s="258"/>
      <c r="C25" s="258"/>
      <c r="D25" s="258"/>
      <c r="E25" s="258"/>
      <c r="F25" s="258"/>
      <c r="G25" s="258"/>
      <c r="H25" s="258"/>
      <c r="I25" s="25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</row>
    <row r="26" spans="1:36" ht="13.5" customHeight="1" thickBot="1">
      <c r="A26" s="254" t="s">
        <v>557</v>
      </c>
      <c r="B26" s="255" t="s">
        <v>545</v>
      </c>
      <c r="C26" s="255" t="s">
        <v>546</v>
      </c>
      <c r="D26" s="256"/>
      <c r="E26" s="256"/>
      <c r="F26" s="248" t="s">
        <v>549</v>
      </c>
      <c r="G26" s="248" t="s">
        <v>550</v>
      </c>
      <c r="H26" s="248" t="s">
        <v>551</v>
      </c>
      <c r="I26" s="249" t="s">
        <v>552</v>
      </c>
      <c r="J26" s="98"/>
      <c r="K26" s="102"/>
      <c r="L26" s="102"/>
      <c r="M26" s="105"/>
      <c r="N26" s="250"/>
      <c r="O26" s="250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</row>
    <row r="27" spans="1:36" ht="14.25" thickBot="1">
      <c r="A27" s="254"/>
      <c r="B27" s="255"/>
      <c r="C27" s="255"/>
      <c r="D27" s="137" t="s">
        <v>547</v>
      </c>
      <c r="E27" s="137" t="s">
        <v>548</v>
      </c>
      <c r="F27" s="248"/>
      <c r="G27" s="248"/>
      <c r="H27" s="248"/>
      <c r="I27" s="249"/>
      <c r="J27" s="98"/>
      <c r="K27" s="102"/>
      <c r="L27" s="251"/>
      <c r="M27" s="251"/>
      <c r="N27" s="251"/>
      <c r="O27" s="251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1:36" ht="12.75" customHeight="1" thickBot="1">
      <c r="A28" s="252" t="s">
        <v>569</v>
      </c>
      <c r="B28" s="252"/>
      <c r="C28" s="252"/>
      <c r="D28" s="252"/>
      <c r="E28" s="252"/>
      <c r="F28" s="252"/>
      <c r="G28" s="252"/>
      <c r="H28" s="252"/>
      <c r="I28" s="252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</row>
    <row r="29" spans="1:36" ht="13.5">
      <c r="A29" s="148"/>
      <c r="B29" s="149"/>
      <c r="C29" s="150"/>
      <c r="D29" s="151"/>
      <c r="E29" s="152"/>
      <c r="F29" s="153"/>
      <c r="G29" s="152"/>
      <c r="H29" s="153"/>
      <c r="I29" s="154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</row>
    <row r="30" spans="1:36" ht="13.5">
      <c r="A30" s="155"/>
      <c r="B30" s="108"/>
      <c r="C30" s="156"/>
      <c r="D30" s="157"/>
      <c r="E30" s="110"/>
      <c r="F30" s="111"/>
      <c r="G30" s="110"/>
      <c r="H30" s="111"/>
      <c r="I30" s="15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</row>
    <row r="31" spans="1:36" ht="14.25" thickBot="1">
      <c r="A31" s="159"/>
      <c r="B31" s="160"/>
      <c r="C31" s="160"/>
      <c r="D31" s="161"/>
      <c r="E31" s="162"/>
      <c r="F31" s="162"/>
      <c r="G31" s="162"/>
      <c r="H31" s="163" t="s">
        <v>552</v>
      </c>
      <c r="I31" s="164">
        <f>I29+I30</f>
        <v>0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</row>
    <row r="32" spans="1:36" ht="6" customHeight="1" thickBot="1">
      <c r="A32" s="165"/>
      <c r="B32" s="165"/>
      <c r="C32" s="165"/>
      <c r="D32" s="165"/>
      <c r="E32" s="165"/>
      <c r="F32" s="165"/>
      <c r="G32" s="165"/>
      <c r="H32" s="165"/>
      <c r="I32" s="165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</row>
    <row r="33" spans="1:36" ht="13.5">
      <c r="A33" s="166" t="s">
        <v>570</v>
      </c>
      <c r="B33" s="167"/>
      <c r="C33" s="168"/>
      <c r="D33" s="165"/>
      <c r="E33" s="165"/>
      <c r="F33" s="165"/>
      <c r="G33" s="165"/>
      <c r="H33" s="165"/>
      <c r="I33" s="165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</row>
    <row r="34" spans="1:36" ht="13.5">
      <c r="A34" s="169" t="s">
        <v>571</v>
      </c>
      <c r="B34" s="170" t="s">
        <v>572</v>
      </c>
      <c r="C34" s="171" t="s">
        <v>573</v>
      </c>
      <c r="D34" s="165"/>
      <c r="E34" s="165"/>
      <c r="F34" s="165"/>
      <c r="G34" s="165"/>
      <c r="H34" s="165"/>
      <c r="I34" s="165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</row>
    <row r="35" spans="1:36" ht="13.5">
      <c r="A35" s="169" t="s">
        <v>574</v>
      </c>
      <c r="B35" s="172">
        <v>0</v>
      </c>
      <c r="C35" s="173">
        <f>I11</f>
        <v>31.489848000000002</v>
      </c>
      <c r="D35" s="165"/>
      <c r="E35" s="165"/>
      <c r="F35" s="165"/>
      <c r="G35" s="165"/>
      <c r="H35" s="165"/>
      <c r="I35" s="165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</row>
    <row r="36" spans="1:36" ht="13.5">
      <c r="A36" s="169" t="s">
        <v>575</v>
      </c>
      <c r="B36" s="174"/>
      <c r="C36" s="173">
        <f>I18</f>
        <v>22.59</v>
      </c>
      <c r="D36" s="165"/>
      <c r="E36" s="165"/>
      <c r="F36" s="165"/>
      <c r="G36" s="165"/>
      <c r="H36" s="165"/>
      <c r="I36" s="165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</row>
    <row r="37" spans="1:36" ht="13.5">
      <c r="A37" s="169" t="s">
        <v>576</v>
      </c>
      <c r="B37" s="174"/>
      <c r="C37" s="173">
        <f>I31</f>
        <v>0</v>
      </c>
      <c r="D37" s="165"/>
      <c r="E37" s="175"/>
      <c r="F37" s="165"/>
      <c r="G37" s="165"/>
      <c r="H37" s="165"/>
      <c r="I37" s="165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</row>
    <row r="38" spans="1:36" ht="13.5">
      <c r="A38" s="169" t="s">
        <v>577</v>
      </c>
      <c r="B38" s="174"/>
      <c r="C38" s="176">
        <f>I24</f>
        <v>0</v>
      </c>
      <c r="D38" s="165"/>
      <c r="E38" s="165"/>
      <c r="F38" s="165"/>
      <c r="G38" s="165"/>
      <c r="H38" s="165"/>
      <c r="I38" s="165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</row>
    <row r="39" spans="1:36" ht="13.5">
      <c r="A39" s="169" t="s">
        <v>578</v>
      </c>
      <c r="B39" s="174"/>
      <c r="C39" s="177">
        <v>1</v>
      </c>
      <c r="D39" s="165"/>
      <c r="E39" s="165"/>
      <c r="F39" s="165"/>
      <c r="G39" s="165"/>
      <c r="H39" s="165"/>
      <c r="I39" s="165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</row>
    <row r="40" spans="1:36" ht="13.5">
      <c r="A40" s="169" t="s">
        <v>579</v>
      </c>
      <c r="B40" s="174"/>
      <c r="C40" s="173">
        <f>C35+C38</f>
        <v>31.489848000000002</v>
      </c>
      <c r="D40" s="165"/>
      <c r="E40" s="165"/>
      <c r="F40" s="165"/>
      <c r="G40" s="165"/>
      <c r="H40" s="165"/>
      <c r="I40" s="165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</row>
    <row r="41" spans="1:36" ht="13.5">
      <c r="A41" s="178" t="s">
        <v>580</v>
      </c>
      <c r="B41" s="174"/>
      <c r="C41" s="173">
        <f>C35+(C38/C39)</f>
        <v>31.489848000000002</v>
      </c>
      <c r="D41" s="165"/>
      <c r="E41" s="165"/>
      <c r="F41" s="165"/>
      <c r="G41" s="165"/>
      <c r="H41" s="165"/>
      <c r="I41" s="165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</row>
    <row r="42" spans="1:36" ht="13.5">
      <c r="A42" s="169" t="s">
        <v>581</v>
      </c>
      <c r="B42" s="174"/>
      <c r="C42" s="173">
        <f>C35+C36+C37+C38</f>
        <v>54.079848</v>
      </c>
      <c r="D42" s="165"/>
      <c r="E42" s="165"/>
      <c r="F42" s="165"/>
      <c r="G42" s="165"/>
      <c r="H42" s="165"/>
      <c r="I42" s="165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</row>
    <row r="43" spans="1:36" ht="13.5">
      <c r="A43" s="179" t="s">
        <v>582</v>
      </c>
      <c r="B43" s="180">
        <v>0</v>
      </c>
      <c r="C43" s="181">
        <v>0</v>
      </c>
      <c r="D43" s="165"/>
      <c r="E43" s="165"/>
      <c r="F43" s="165"/>
      <c r="G43" s="165"/>
      <c r="H43" s="165"/>
      <c r="I43" s="165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</row>
    <row r="44" spans="1:36" ht="13.5">
      <c r="A44" s="169" t="s">
        <v>583</v>
      </c>
      <c r="B44" s="174"/>
      <c r="C44" s="181">
        <f>C42</f>
        <v>54.079848</v>
      </c>
      <c r="D44" s="165"/>
      <c r="E44" s="165"/>
      <c r="F44" s="165"/>
      <c r="G44" s="165"/>
      <c r="H44" s="165"/>
      <c r="I44" s="165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</row>
    <row r="45" spans="1:36" ht="14.25" thickBot="1">
      <c r="A45" s="182" t="s">
        <v>584</v>
      </c>
      <c r="B45" s="183"/>
      <c r="C45" s="184">
        <f>C44</f>
        <v>54.079848</v>
      </c>
      <c r="D45" s="165"/>
      <c r="E45" s="165"/>
      <c r="F45" s="165"/>
      <c r="G45" s="165"/>
      <c r="H45" s="165"/>
      <c r="I45" s="165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</row>
    <row r="46" spans="1:36" ht="14.25" thickBot="1">
      <c r="A46" s="253"/>
      <c r="B46" s="253"/>
      <c r="C46" s="253"/>
      <c r="D46" s="253"/>
      <c r="E46" s="253"/>
      <c r="F46" s="253"/>
      <c r="G46" s="253"/>
      <c r="H46" s="253"/>
      <c r="I46" s="253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</row>
    <row r="47" spans="1:36" ht="12.75" customHeight="1">
      <c r="A47" s="246" t="s">
        <v>585</v>
      </c>
      <c r="B47" s="246"/>
      <c r="C47" s="246"/>
      <c r="D47" s="246"/>
      <c r="E47" s="246"/>
      <c r="F47" s="246"/>
      <c r="G47" s="246"/>
      <c r="H47" s="246"/>
      <c r="I47" s="246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</row>
    <row r="48" spans="1:36" ht="15.75" customHeight="1" thickBot="1">
      <c r="A48" s="247" t="s">
        <v>586</v>
      </c>
      <c r="B48" s="247"/>
      <c r="C48" s="247"/>
      <c r="D48" s="247"/>
      <c r="E48" s="247"/>
      <c r="F48" s="247"/>
      <c r="G48" s="247"/>
      <c r="H48" s="247"/>
      <c r="I48" s="247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</row>
  </sheetData>
  <sheetProtection/>
  <mergeCells count="60">
    <mergeCell ref="N4:O4"/>
    <mergeCell ref="N5:O5"/>
    <mergeCell ref="D6:D7"/>
    <mergeCell ref="E6:E7"/>
    <mergeCell ref="F6:F7"/>
    <mergeCell ref="A1:I1"/>
    <mergeCell ref="B2:I2"/>
    <mergeCell ref="B3:I3"/>
    <mergeCell ref="A4:A5"/>
    <mergeCell ref="B4:I5"/>
    <mergeCell ref="G6:G7"/>
    <mergeCell ref="H6:H7"/>
    <mergeCell ref="I6:I7"/>
    <mergeCell ref="N6:O6"/>
    <mergeCell ref="L7:O7"/>
    <mergeCell ref="A8:I8"/>
    <mergeCell ref="L8:O8"/>
    <mergeCell ref="A6:A7"/>
    <mergeCell ref="B6:B7"/>
    <mergeCell ref="C6:C7"/>
    <mergeCell ref="A12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N20:O20"/>
    <mergeCell ref="L21:O21"/>
    <mergeCell ref="A22:I22"/>
    <mergeCell ref="A25:I25"/>
    <mergeCell ref="N13:O13"/>
    <mergeCell ref="L14:O14"/>
    <mergeCell ref="A15:I15"/>
    <mergeCell ref="A19:I19"/>
    <mergeCell ref="A20:A21"/>
    <mergeCell ref="B20:B21"/>
    <mergeCell ref="C26:C27"/>
    <mergeCell ref="D26:E26"/>
    <mergeCell ref="F26:F27"/>
    <mergeCell ref="G26:G27"/>
    <mergeCell ref="H20:H21"/>
    <mergeCell ref="I20:I21"/>
    <mergeCell ref="C20:C21"/>
    <mergeCell ref="D20:E20"/>
    <mergeCell ref="F20:F21"/>
    <mergeCell ref="G20:G21"/>
    <mergeCell ref="A47:I47"/>
    <mergeCell ref="A48:I48"/>
    <mergeCell ref="H26:H27"/>
    <mergeCell ref="I26:I27"/>
    <mergeCell ref="N26:O26"/>
    <mergeCell ref="L27:O27"/>
    <mergeCell ref="A28:I28"/>
    <mergeCell ref="A46:I46"/>
    <mergeCell ref="A26:A27"/>
    <mergeCell ref="B26:B2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Rosangela Carlos Pinto</cp:lastModifiedBy>
  <cp:lastPrinted>2022-08-10T16:49:13Z</cp:lastPrinted>
  <dcterms:created xsi:type="dcterms:W3CDTF">1996-10-29T12:43:50Z</dcterms:created>
  <dcterms:modified xsi:type="dcterms:W3CDTF">2022-08-10T17:41:46Z</dcterms:modified>
  <cp:category/>
  <cp:version/>
  <cp:contentType/>
  <cp:contentStatus/>
</cp:coreProperties>
</file>