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80" windowHeight="7770" activeTab="0"/>
  </bookViews>
  <sheets>
    <sheet name="CRONOGRAMA" sheetId="1" r:id="rId1"/>
    <sheet name="PLANILHA" sheetId="2" r:id="rId2"/>
  </sheets>
  <definedNames>
    <definedName name="_xlnm.Print_Area" localSheetId="0">'CRONOGRAMA'!$A$1:$P$50</definedName>
    <definedName name="_xlnm.Print_Area" localSheetId="1">'PLANILHA'!$A$1:$H$293</definedName>
    <definedName name="_xlnm.Print_Titles" localSheetId="0">'CRONOGRAMA'!$1:$7</definedName>
    <definedName name="_xlnm.Print_Titles" localSheetId="1">'PLANILHA'!$1:$10</definedName>
  </definedNames>
  <calcPr fullCalcOnLoad="1"/>
</workbook>
</file>

<file path=xl/sharedStrings.xml><?xml version="1.0" encoding="utf-8"?>
<sst xmlns="http://schemas.openxmlformats.org/spreadsheetml/2006/main" count="973" uniqueCount="754">
  <si>
    <t>LABOR 20701</t>
  </si>
  <si>
    <t>LABOR 20703</t>
  </si>
  <si>
    <t>LABOR 20704</t>
  </si>
  <si>
    <t>LABOR 20705</t>
  </si>
  <si>
    <t>LABOR 20708</t>
  </si>
  <si>
    <t>LABOR 20710</t>
  </si>
  <si>
    <t>LABOR 20712</t>
  </si>
  <si>
    <t>LABOR 20713</t>
  </si>
  <si>
    <t>Aparelho para atividades físicas tipo: polia alta, marca de referência: Physicus ou similar</t>
  </si>
  <si>
    <t>LABOR 130112</t>
  </si>
  <si>
    <t>Piso cerâmico 33,5x 33,5cm, PEI 5, Cargo Plus Gray, marcas de referência Eliane, Cecrisa ou Portobello, assentado com argamassa de cimento colante, inclusive rejuntamento</t>
  </si>
  <si>
    <t>VALORES UNITÁRIOS</t>
  </si>
  <si>
    <t>JULHO/2011</t>
  </si>
  <si>
    <t>19.01.01 (*)</t>
  </si>
  <si>
    <t>17.01.09</t>
  </si>
  <si>
    <t>Placa para inauguração de obra em alumínio fundido, dimensões 30 x 50 cm, inclusive assentamento</t>
  </si>
  <si>
    <t>PONTOS HIDRO-SANITÁRIOS</t>
  </si>
  <si>
    <t>14.04.01</t>
  </si>
  <si>
    <t>Ponto de válvula de descarga, inclusive válvula de descarga de 50mm (1 1/2"), com acabamento para válvula de descarga Benefit, marca de referência Docol ou equivalente Mod. 00184906</t>
  </si>
  <si>
    <t>LABOR 140713</t>
  </si>
  <si>
    <t>LABOR 200517</t>
  </si>
  <si>
    <t>12.04.02</t>
  </si>
  <si>
    <t>14.04</t>
  </si>
  <si>
    <t>ÍNDICES UTILIZADOS</t>
  </si>
  <si>
    <t>07.01.02</t>
  </si>
  <si>
    <t>Benefícios e Despesas Indiretas = 28%</t>
  </si>
  <si>
    <t xml:space="preserve">Pilar de madeira de lei tipo paraju, seção 20x20cm, acabamento em verniz filtro solar incolor, a três demãos (cobertura da Administração) </t>
  </si>
  <si>
    <t>DESCRIÇÃO</t>
  </si>
  <si>
    <t>Piso de argamassa de alta resistência tipo granilite ou equivalente de qualidade comprovada, espessura de 10mm, com juntas plástica em quadros de 1m, na COR ROSA , com acabamento anti-derrapante, inclusive regularização e instalação</t>
  </si>
  <si>
    <t>Piso de argamassa de alta resistência tipo granilite ou equivalente de qualidade comprovada, espessura de 10mm, com juntas plástica em quadros de 1m, na COR AZUL , com acabamento anti-derrapante, inclusive regularização e instalação</t>
  </si>
  <si>
    <t>Piso de argamassa de alta resistência tipo granilite ou equivalente de qualidade comprovada, espessura de 10mm, com juntas plástica em quadros de 1m, na COR VERDE, com acabamento anti-derrapante, inclusive regularização e instalação</t>
  </si>
  <si>
    <t>REF. DE CUSTOS: LABOR-UFES/DT-BASE:</t>
  </si>
  <si>
    <t xml:space="preserve">Piso de argamassa de alta resistência tipo granilite ou equivalente de qualidade comprovada, espessura de 10mm, com juntas plástica em quadros de 1m, na COR AMARELA, com acabamento anti-derrapante, inclusive regularização e instalação </t>
  </si>
  <si>
    <t>Piso de argamassa de alta resistência tipo granilite ou equivalente de qualidade comprovada, espessura de 10mm, com juntas plástica em quadros de 1m, na COR VERMELHA, com acabamento anti-derrapante, inclusive regularização e instalação</t>
  </si>
  <si>
    <t>Brinquedo para parque tipo escalada marca de referência: Ziober ou similar</t>
  </si>
  <si>
    <t>Brinquedo para parque multi-infantil com cinco funções, marca de referência: Ziober ou similar</t>
  </si>
  <si>
    <t>Brinquedo para parque tipo carrossel, marca de referência: Ziober ou similar</t>
  </si>
  <si>
    <t>Alambrado com tela losangular de arame fio 12, malha 2" revestido em PVC com tubo de ferro galvanizado vertical de 21/2" e horizontal de 2", inclusive portão, pintados com esmalte sobre fundo anti corrosivo (Quadra e playground)</t>
  </si>
  <si>
    <t>03.02.03</t>
  </si>
  <si>
    <t>Areia média lavada para piso da quadra de esportes, espessura 40cm</t>
  </si>
  <si>
    <t>LABOR 200305</t>
  </si>
  <si>
    <t>Tubo Corrugado rígido para dreno, Ø 100mm (4"), protegido por manta geotêxtil não tecida RT-10 (10kN/m), inclusive escavação e preenchimento das cavas com Brita 2 (seção 40x40cm, conforme projeto), inclusive conexões</t>
  </si>
  <si>
    <t>Luminária decorativa com base E-27 com refrator em policarbonato a prova de vandalismo (tipo chapéu chinês - Rubi)em poste telecônico reto com base Ø90mm e topo Ø60mm, acabamento galvanizado a fogo com base flangeada e altura útil de 4,0 metros com lâmpada vapor metálico branca 150W/220V</t>
  </si>
  <si>
    <t>Fornecimento e instalação de pergolado em madeira, contendo pilar 20x20cm, viga 35x8cm e terça 12x7cm, totalizando uma área de 65,76m²</t>
  </si>
  <si>
    <t>Índice de preço para remoção de entulho decorrente da execução de obras (Classe A CONAMA - NBR 10.004 - Classe II-B), incluindo aluguel da caçamba, carga, transporte e descarga em área licenciada</t>
  </si>
  <si>
    <t>LABOR 30304</t>
  </si>
  <si>
    <t>LABOR 130230</t>
  </si>
  <si>
    <t>03.02.06</t>
  </si>
  <si>
    <t>07.01.03</t>
  </si>
  <si>
    <t>Viga de madeira de lei tipo paraju, seção 9x35cm, acabamento em verniz filtro solar incolor, a três demãos (cobertura da administração)</t>
  </si>
  <si>
    <t>17.05.03</t>
  </si>
  <si>
    <t>Trave para futebol de salão de tubo de ferro galvanizado 3", com recuo, removível</t>
  </si>
  <si>
    <t>LABOR 200707</t>
  </si>
  <si>
    <t>17.01.10</t>
  </si>
  <si>
    <t>Passeio de cimentado camurçado com argamassa de cimento e areia no traço 1:3 esp. 1.5cm, e lastro de concreto com 8cm de espessura, inclusive preparo de caixa</t>
  </si>
  <si>
    <t>17.01.11</t>
  </si>
  <si>
    <t>Lastro regularizado de concreto não estrutural, espessura de 8 cm</t>
  </si>
  <si>
    <t>LABOR 130110</t>
  </si>
  <si>
    <t>LABOR 200209</t>
  </si>
  <si>
    <t>17.01.12</t>
  </si>
  <si>
    <t>17.01.13</t>
  </si>
  <si>
    <t>Meio-fio de concreto pré-moldado com dimensões de 15x12x30x100 cm , rejuntados com argamassa de cimento e areia no traço 1:3</t>
  </si>
  <si>
    <t>LABOR 200202</t>
  </si>
  <si>
    <t>DER-ES 40912</t>
  </si>
  <si>
    <t>Aparelho para atividades físicas tipo: máquina desenvolvimento de ombros, marca de referência: Physicus ou similar</t>
  </si>
  <si>
    <t>Aparelho para atividades físicas tipo: Máquina leg press, marca de referência: Physicus ou similar</t>
  </si>
  <si>
    <t>CONSTRUÇÃO DE PRAÇA SAUDÁVEL MODELO 1</t>
  </si>
  <si>
    <t>LABOR 80103</t>
  </si>
  <si>
    <t>LABOR 80201</t>
  </si>
  <si>
    <t xml:space="preserve">Caixa de ligação de alumínio silício, tipo CONDULETES, no formato T, inclusive tampa, diâmetro 3/4" </t>
  </si>
  <si>
    <t xml:space="preserve">Caixa de ligação de alumínio silício, tipo CONDULETES, no formato LR, inclusive tampa, diâmetro 3/4" </t>
  </si>
  <si>
    <t>Aparelho para atividades físicas tipo: Máquina bíceps, marca de referência: Physicus ou similar</t>
  </si>
  <si>
    <t>Aparelho para atividades físicas tipo: Máquina glúteos, marca de referência: Physicus ou similar</t>
  </si>
  <si>
    <t>Aparelho para atividades físicas tipo: Máquina tríceps, marca de referência: Physicus ou similar</t>
  </si>
  <si>
    <t>Aparelho para atividades físicas tipo: máquina puxada alta, marca de referência: Physicus ou similar</t>
  </si>
  <si>
    <t>Aparelho para atividades físicas tipo: máquina remada sentada, marca de referência: Physicus ou similar</t>
  </si>
  <si>
    <t>Aparelho para atividades físicas tipo: máquina supino vertical, marca de referência: Physicus ou similar</t>
  </si>
  <si>
    <t>Aparelho para atividades físicas tipo: máquina abdominal, marca de referência: Physicus ou similar</t>
  </si>
  <si>
    <t>Aparelho para atividades físicas tipo: jogo de barras, marca de referência: Physicus ou similar</t>
  </si>
  <si>
    <t>Aparelho para atividades físicas tipo: máquina supino vertical para PNE, marca de referência: Physicus ou similar</t>
  </si>
  <si>
    <t>Aparelho para atividades físicas tipo: máquina puxada alta para PNE, marca de referência: Physicus ou similar</t>
  </si>
  <si>
    <t>Placa orientativa para ar livre musculação marca de referência: Physicus ou similar</t>
  </si>
  <si>
    <t xml:space="preserve">Placa orientativa para ar livre alongamento marca de referência: Physicus ou similar </t>
  </si>
  <si>
    <t>LABOR 40601</t>
  </si>
  <si>
    <t>M²</t>
  </si>
  <si>
    <t>PREÇO SEM BDI 35%</t>
  </si>
  <si>
    <t>PREÇO COM BDI 28%</t>
  </si>
  <si>
    <t>PREÇO ATUALIZADO PELO INCC</t>
  </si>
  <si>
    <t>DESCRIÇÃO / REFERÊNCIA</t>
  </si>
  <si>
    <t>PREÇO  DER-ES NOV/12</t>
  </si>
  <si>
    <t>INSTALAÇÃO DO CANTEIRO DE OBRAS / SONDAGEM</t>
  </si>
  <si>
    <t>01.03</t>
  </si>
  <si>
    <t>01.03.01</t>
  </si>
  <si>
    <t>01.03.02</t>
  </si>
  <si>
    <t>Leis Sociais:</t>
  </si>
  <si>
    <t>DISCRIMINAÇÃO DOS SERVIÇOS</t>
  </si>
  <si>
    <t>PERÍODO DE EXECUÇÃO</t>
  </si>
  <si>
    <t>INDICADORES</t>
  </si>
  <si>
    <t>1º MÊS</t>
  </si>
  <si>
    <t>2º MÊS</t>
  </si>
  <si>
    <t>3º MÊS</t>
  </si>
  <si>
    <t>4º MÊS</t>
  </si>
  <si>
    <t>5º MÊS</t>
  </si>
  <si>
    <t>6º MÊS</t>
  </si>
  <si>
    <t>TOTAIS</t>
  </si>
  <si>
    <t>VALOR</t>
  </si>
  <si>
    <t>TOTAL MENSAL R$</t>
  </si>
  <si>
    <t>TOTAL BDI</t>
  </si>
  <si>
    <t>% MENSAL</t>
  </si>
  <si>
    <t>RESPONSÁVEL</t>
  </si>
  <si>
    <t>TOTAL ACUMULADO R$</t>
  </si>
  <si>
    <t>% ACUMULADO</t>
  </si>
  <si>
    <t>SERVIÇOS DE SONDAGEM</t>
  </si>
  <si>
    <t>Sondagem para simples reconhecimento do solo, tipo SPT</t>
  </si>
  <si>
    <t>IOPES 010101 (*)</t>
  </si>
  <si>
    <t>IOPES 010105 (*)</t>
  </si>
  <si>
    <t>SETEMBRO/2012</t>
  </si>
  <si>
    <t>ORIGEM DOS PREÇOS ADOTADOS</t>
  </si>
  <si>
    <t>DATA-BASE ORIGINAL</t>
  </si>
  <si>
    <t>DATA-BASE ATUALIZADA</t>
  </si>
  <si>
    <t>Fôrma em chapa de madeira compensada plastificada 12mm para estrutura em geral, 5 reaproveitamentos, reforçada com sarrafos de madeira 2.5x10cm (incl material, corte, montagem, escoras em eucalipto e desforma)</t>
  </si>
  <si>
    <t>LABOR 40337</t>
  </si>
  <si>
    <t>Piso intertravado 100% emborrachado, permeável, com 50mm de espessura, formato S (16 faces), nas cores TERRACOTA (VERMELHO) e OCRE (AMARELO), inclusive regularização com areia e=5,0cm e brita 2 e=5,0cm</t>
  </si>
  <si>
    <r>
      <t xml:space="preserve">LADRILHO HIDRÁULICO (ARGAMASSA CIMENTO E AREIA TRAÇO 1:4), FORNECIMENTO E ASSENTAMENTO </t>
    </r>
    <r>
      <rPr>
        <b/>
        <sz val="9"/>
        <color indexed="8"/>
        <rFont val="Calibri"/>
        <family val="2"/>
      </rPr>
      <t>(DER-ES 40912)</t>
    </r>
  </si>
  <si>
    <t>Mobilização e desmobilização de equipes/ equipamentos para sondagem em locais com distância superior a 300 km da Catedral Metropolitana, localizada no Centro de Vitória/ES</t>
  </si>
  <si>
    <t>PREFEITURA MUNICIPAL DE PRESIDENTE KENNEDY</t>
  </si>
  <si>
    <t>SECRETARIA MUNICIPAL DE OBRAS</t>
  </si>
  <si>
    <t>SERVIÇO:</t>
  </si>
  <si>
    <t>Estado do Espírito Santo</t>
  </si>
  <si>
    <t>OBRA:</t>
  </si>
  <si>
    <t>CONSTRUÇÃO DE PRAÇA SAUDÁVEL MOD. 1</t>
  </si>
  <si>
    <t>URBANIZAÇÃO/PAISAGÍSMO</t>
  </si>
  <si>
    <t>LOCAL:</t>
  </si>
  <si>
    <t>PLANILHA ORÇAMENTÁRIA</t>
  </si>
  <si>
    <t>LEIS SOCIAIS:</t>
  </si>
  <si>
    <t>BDI:</t>
  </si>
  <si>
    <t>m²</t>
  </si>
  <si>
    <t>Barracão para escritório com sanitário área de 14.50m², de chapa de compens. 12mm e pontalete 8x8cm, piso cimentado e cobertura de telha de fibroc. 6mm, incl. ponto de luz e cx. de inspeção, conf. projeto (1 utilização)</t>
  </si>
  <si>
    <t>Barracão para depósito de cimento área de 10.90m², de chapa de compensado 12mm e pontaletes 8x8cm, piso cimentado e cobertura de telhas de fibrocimento de 6mm, incl. ponto de luz, conf. projeto (1 utilização)</t>
  </si>
  <si>
    <t>Refeitório com paredes de chapa de compens. 12mm e pontaletes 8x8cm, piso ciment. e cobert.de telhas fibroc. 6mm, incl. ponto de luz e cx. de inspeção (cons. 1.21 m²/func/turno), conf. projeto (1  utilização)</t>
  </si>
  <si>
    <t>Unidade de sanitário e vestiário para até 20 func. área 18.15m², paredes de chapa compens. 12mm e pontaletes 8x8cm, piso cimentado, cobert. telha fibroc. 6mm, incl. inst. de luz e cx.de inspeção, conf. projeto (1 utilização)</t>
  </si>
  <si>
    <t>Galpão para serraria e carpintaria área 12.00m², de peças de madeira 8x8cm e contraventamento de 5x7cm, cobertura de telhas de fibroc. de 6mm, inclusive ponto e cabo de alimentação da máquina, conf. projeto (1 utilização)</t>
  </si>
  <si>
    <t>Laje pré-moldada para forro simples revestido, vão até 3.5m, capeamento 2cm, esp. 10cm, Fck = 150Kg/cm²</t>
  </si>
  <si>
    <t>ESQUADRIAS METÁLICAS (m²)</t>
  </si>
  <si>
    <t>Fio de cobre termoplástico, com isolamento para 750V, seção de 2.5 mm²</t>
  </si>
  <si>
    <t>Fio ou cabo de cobre termoplástico, com isolamento para 1000V, seção de 10.0 mm²</t>
  </si>
  <si>
    <t>Fio ou cabo de cobre termoplástico, com isolamento para 1000V, seção de 16.0 mm²</t>
  </si>
  <si>
    <t>Cabo de cobre termoplástico, com isolamento para 1000V, seção de 25.0 mm²</t>
  </si>
  <si>
    <t>m³</t>
  </si>
  <si>
    <t>Fornecimento, preparo e aplicação de concreto magro com consumo mínimo de cimento de 250 kg/m³ (brita 1 e 2) - (5% de perdas já incluído no custo)</t>
  </si>
  <si>
    <t>Fornecimento, preparo e aplicação de concreto magro com consumo minimo de cimento de 250kg/m³ (brita 1 e 2 ) - (5% de perdas já incluido no custo)</t>
  </si>
  <si>
    <t>Envelopamento de concreto simples com consumo mínimo de cimento de 250kg/m³, inclusive escavação para profundidade mínima do eletroduto de 50 cm, de 25 x 25 cm, para 1 eletroduto</t>
  </si>
  <si>
    <t xml:space="preserve">Ladrilho hidráulico (argamassa cimento e areia 1:4), fornecimento e assentamento </t>
  </si>
  <si>
    <t>m</t>
  </si>
  <si>
    <t>und</t>
  </si>
  <si>
    <t>TAPUMES, BARRACÕES E COBERTURAS</t>
  </si>
  <si>
    <t>Tapume de chapa de compensado resinado esp. 6 mm, 2.20 x 1.10 m, dispondo de abertura e portão, com 2.20 m de altura</t>
  </si>
  <si>
    <t>Placa de obra nas dimensões de 2.0 x 4.0 m, padrão IOPES</t>
  </si>
  <si>
    <t>INSTALAÇÃO DO CANTEIRO DE OBRAS (UTILIZAÇÃO 1 VEZ), PROJETO PADRÃO LABOR - NR.18</t>
  </si>
  <si>
    <t>Rede de esgoto, contendo fossa e filtro, inclusive tubos e conexões de ligação entre caixas, considerando distância de 25m, conforme projeto (1 utilização)</t>
  </si>
  <si>
    <t>MOVIMENTO DE TERRA</t>
  </si>
  <si>
    <t>ESCAVAÇÕES</t>
  </si>
  <si>
    <t>REATERRO E COMPACTAÇÃO</t>
  </si>
  <si>
    <t>TRANSPORTES</t>
  </si>
  <si>
    <t>ESTRUTURAS</t>
  </si>
  <si>
    <t>INFRA-ESTRUTURA (FUNDAÇÃO)</t>
  </si>
  <si>
    <t>Fôrma de tábua de madeira de 2.5 x 30.0 cm para fundações, levando-se em conta a utilização 5 vezes (incluido o material, corte, montagem, escoramento e desforma)</t>
  </si>
  <si>
    <t>Fornecimento, preparo e aplicação de concreto Fck = 30 MPa (com brita 1 e 2) - (5% de perdas já incluído no custo)</t>
  </si>
  <si>
    <t>Fornecimento, dobragem e colocação em fôrma, de armadura CA-50 A média, diâmetro de 6.3 a 10.0 mm</t>
  </si>
  <si>
    <t>kg</t>
  </si>
  <si>
    <t>Fornecimento, dobragem e colocação em fôrma, de armadura CA-60 B fina, diâmetro de 4.0 a 7.0mm</t>
  </si>
  <si>
    <t>SUPER-ESTRUTURA</t>
  </si>
  <si>
    <t>Fornecimento, dobragem e colocação em fôrma, de armadura CA-50 A grossa, diâmetro de 12.5 a 25.0mm</t>
  </si>
  <si>
    <t>VERGAS/CONTRAVERGA</t>
  </si>
  <si>
    <t>Verga/contraverga reta de concreto armado 10 x 5 cm, Fck = 15 MPa, inclusive forma, armação e desforma</t>
  </si>
  <si>
    <t>ALVENARIA DE VEDAÇÃO EMPREGANDO ARGAMASSA DE CIMENTO, CAL E AREIA</t>
  </si>
  <si>
    <t>Alvenaria de blocos de concreto 14x19x39cm, c/ resist. mínimo a compres. 2.5 MPa, assent. c/ arg. de cimento, cal hidratada CH1 e areia no traço 1:0.5:8 esp. das juntas 10mm e esp. das paredes, s/ rev. 14cm</t>
  </si>
  <si>
    <t>0.80 x 2.10 m</t>
  </si>
  <si>
    <t>ESQUADRIAS METÁLICAS</t>
  </si>
  <si>
    <t>Porta de segurança de ferro, em barra chata 1"x3/16" e cantoneira 1 1/4"x3/16", com chumbadores e fechadura de segurança Aliança ou equivalente, conforme projeto, nas seguintes dimensões:</t>
  </si>
  <si>
    <t>Janela de correr para vidro em alumínio anodizado cor natural, linha 25, completa, incl. puxador com tranca, alizar, caixilho e contramarco, exclusive vidro</t>
  </si>
  <si>
    <t>Báscula para vidro em alumínio anodizado cor natural, linha 25, completa, com tranca, caixilho, alizar e contramarco, exclusive vidro</t>
  </si>
  <si>
    <t>VIDROS E ESPELHOS</t>
  </si>
  <si>
    <t>VIDROS PARA ESQUADRIAS</t>
  </si>
  <si>
    <t>Vidro plano transparente liso, com 4 mm de espessura</t>
  </si>
  <si>
    <t>ESPELHOS</t>
  </si>
  <si>
    <t>COBERTURA</t>
  </si>
  <si>
    <t>ESTRUTURA PARA TELHADO</t>
  </si>
  <si>
    <t>Estrutura de madeira de lei tipo Paraju ou equivalente para telhado de telha cerâmica tipo capa e canal, com pontaletes, terças, caibros e ripas, inclusive tratamento com cupinicida, exclusive telhas</t>
  </si>
  <si>
    <t>TELHADO</t>
  </si>
  <si>
    <t>Cobertura nova de telhas cerâmicas tipo capa e canal inclusive cumeeiras (telhas compradas na fábrica, posto obra)</t>
  </si>
  <si>
    <t>IMPERMEABILIZAÇÃO</t>
  </si>
  <si>
    <t>IMPERMEABILIZAÇÃO CALHAS, LAJES DESCOBERTAS, BALDRAMES, PAREDES E JARDINEIRAS</t>
  </si>
  <si>
    <t>Pintura impermeabilizante com igolflex ou equivalente a 3 demãos</t>
  </si>
  <si>
    <t>TETOS E FORROS</t>
  </si>
  <si>
    <t>REVESTIMENTO COM ARGAMASSA</t>
  </si>
  <si>
    <t>Chapisco com argamassa de cimento e areia média ou grossa lavada no traço 1:3, espessura 5 mm</t>
  </si>
  <si>
    <t>Reboco tipo paulista com argamassa de cimento, cal hidratada e areia fina lavada no traço 1:1:6 espessura de 25 mm</t>
  </si>
  <si>
    <t>REVESTIMENTO EMPREGANDO ARGAMASSA DE CIMENTO, CAL E AREIA</t>
  </si>
  <si>
    <t>REVESTIMENTO DE PAREDES</t>
  </si>
  <si>
    <t>Chapisco de argamassa de cimento e areia média ou grossa lavada, no traço 1:3, espessura 5 mm</t>
  </si>
  <si>
    <t>ACABAMENTOS</t>
  </si>
  <si>
    <t>Azulejo branco 15 x 15 cm, juntas a prumo, assentado com argamassa de cimento colante, inclusive rejuntamento com cimento branco, marcas de referência Eliane, Cecrisa ou Portobello</t>
  </si>
  <si>
    <t>Emboço de argamassa de cimento, cal hidratada CH1 e areia média ou grossa lavada no traço 1:0.5:6, espessura 20 mm</t>
  </si>
  <si>
    <t>Reboco tipo paulista de argamassa de cimento, cal hidratada CH1 e areia média ou grossa lavada no traço 1:0.5:6, espessura 25 mm</t>
  </si>
  <si>
    <t>PISOS INTERNOS E EXTERNOS</t>
  </si>
  <si>
    <t>LASTRO DE CONTRAPISO</t>
  </si>
  <si>
    <t>Regularização de base p/ revestimento cerâmico, com argamassa de cimento e areia no traço 1:5, espessura 3cm</t>
  </si>
  <si>
    <t>Piso de argamassa de alta resistência tipo granilite ou equivalente de qualidade comprovada, espessura de 10mm, com juntas plástica em quadros de 1m, na cor natural, com acabamento anti-derrapante, inclusive regularização</t>
  </si>
  <si>
    <t>DEGRAUS, RODAPÉS, SOLEIRAS E PEITORIS</t>
  </si>
  <si>
    <t>Peitoril de granito cinza polido, 15 cm, esp. 3cm</t>
  </si>
  <si>
    <t>INSTALAÇÕES HIDRO-SANITÁRIAS</t>
  </si>
  <si>
    <t>INSTALAÇÕES ELÉTRICAS</t>
  </si>
  <si>
    <t>APARELHOS HIDRO-SANITÁRIOS</t>
  </si>
  <si>
    <t>LOUÇAS</t>
  </si>
  <si>
    <t>Papeleira de louça branca, 15x15cm, marcas de referência Deca, Celite ou Ideal Standard.</t>
  </si>
  <si>
    <t>Lavatório de louça branca com coluna suspensa, linha Vogue Plus Confort para portadores de necessidades especiais, marca de referencia DECA, Celite ou Ideal Standart, inclusive valvula, sifão e engates, exclusive torneira</t>
  </si>
  <si>
    <t>Bacia sifonada de louça branca para portadores de necessidades especiais, Vogue Plus Conforto - Linha Conforto, mod P51, incl. assento com abertura frontal, ref.AP52,marca de ref. Deca ou equivalente</t>
  </si>
  <si>
    <t>TORNEIRAS, REGISTROS, VÁLVULAS E METAIS</t>
  </si>
  <si>
    <t>OUTROS APARELHOS</t>
  </si>
  <si>
    <t>Bebedouro de aço inox, marcas de referência Fisher, Metalpress ou Mekal, inclusive válvula, sifão cromado e torneiras, exclusive alvenaria, dim. 0.45x2.75 m, conforme detalhe em projeto</t>
  </si>
  <si>
    <t>Ducha manual Acqua jet , linha Aquarius, com registro ref.C 2195, marcas de referência Fabrimar, Deca ou Docol</t>
  </si>
  <si>
    <t>APARELHOS ELÉTRICOS</t>
  </si>
  <si>
    <t>PINTURA</t>
  </si>
  <si>
    <t>SOBRE PAREDES E FORROS</t>
  </si>
  <si>
    <t>Pintura com tinta acrílica, marcas de referência Suvinil, Coral ou Metalatex, inclusive selador acrílico, em paredes e forros, a três demãos</t>
  </si>
  <si>
    <t>SOBRE METAL</t>
  </si>
  <si>
    <t>Pintura com tinta esmalte sintético, marcas de referência Suvinil, Coral ou Metalatex, a duas demãos, inclusive fundo anticorrosivo a uma demão, em metal</t>
  </si>
  <si>
    <t>SERVIÇOS COMPLEMENTARES EXTERNOS</t>
  </si>
  <si>
    <t>PAVIMENTAÇÃO</t>
  </si>
  <si>
    <t>Meio-fio de concreto moldado in-loco com formas de chapa compensada resinada 6mm, nas dimensões 10 x 30 cm, incl. escavação, reaterro e bota-fora</t>
  </si>
  <si>
    <t>Blocos pré-moldados de concreto tipo pavi-s ou equivalente, espessura de 6 cm e resistência a compressão mínima de 35MPa, assentados sobre colchão de pó de pedra na espessura de 10 cm</t>
  </si>
  <si>
    <t>PAISAGISMO</t>
  </si>
  <si>
    <t>Fornecimento e plantio de grama em placas tipo esmeralda, inclusive fornecimento de terra vegetal</t>
  </si>
  <si>
    <t>TRATAMENTO, CONSERVAÇÃO E LIMPEZA</t>
  </si>
  <si>
    <t>Limpeza geral de obras (quadras, praças e jardins)</t>
  </si>
  <si>
    <t>DIVERSOS EXTERNOS</t>
  </si>
  <si>
    <t>Banco de concreto aparente com tampo de 40x40x5 cm e base de 20x20x36 cm para mesa de jogos, conforme detalhe em projeto</t>
  </si>
  <si>
    <t>Mesa de concreto aparente com tampo de 60x60x5 cm, base de 30x30x75 cm e tabuleiro 40x40cm embutido no concreto, feito com pastilhas de mármore branco e granito preto de 5x5x2cm conf. projeto</t>
  </si>
  <si>
    <t>Bicicletário em tubo de ferro galvanizado 1" e ferro liso 1/2", inclusive pintura, conforme projeto padrão SEDU</t>
  </si>
  <si>
    <t>SERVIÇOS COMPLEMENTARES INTERNOS</t>
  </si>
  <si>
    <t>ARMÁRIOS E PRATELEIRAS</t>
  </si>
  <si>
    <t>Prateleiras em granito cinza andorinha, esp. 2cm</t>
  </si>
  <si>
    <t>Soleira de granito cinza, esp. 2 cm e largura de 15 cm, conforme detalhe em projeto</t>
  </si>
  <si>
    <t>Emassamento de paredes e forros, com duas demãos de massa à base de PVA, marcas de referência Suvinil, Coral ou Metalatex (Teto)</t>
  </si>
  <si>
    <t>Emassamento de paredes e forros, com duas demãos de massa acrílica, marcas de referência Suvinil, Coral ou Metalatex (Paredes)</t>
  </si>
  <si>
    <t>Fornecimento e plantio de Alamanda, inclusive fornecimento de terra vegetal</t>
  </si>
  <si>
    <t>Fornecimento e plantio de Agave dragão, inclusive fornecimento de terra vegetal</t>
  </si>
  <si>
    <t>Fornecimento e plantio de Buxinho, inclusive fornecimento de terra vegetal</t>
  </si>
  <si>
    <t>Fornecimento e plantio de Albina, inclusive fornecimento de terra vegetal</t>
  </si>
  <si>
    <t>Fornecimento e plantio de Ixora compacta, inclusive fornecimento de terra vegetal</t>
  </si>
  <si>
    <t>Conjunto de 5 lixeiras para lixos coletivos</t>
  </si>
  <si>
    <t xml:space="preserve">Lixeira </t>
  </si>
  <si>
    <t>Fornecimento e plantio de Ipê amarelo com 4 m de altura, inclusive fornecimento de terra vegetal</t>
  </si>
  <si>
    <t>Fornecimento e plantio de Ipê roxo com 4m de altura, inclusive fornecimento de terra vegetal</t>
  </si>
  <si>
    <t>Fornecimento e plantio de Quaresmeira com 3 metros de altura, inclusive fornecimento de terra vegetal</t>
  </si>
  <si>
    <t>Fornecimento e plantio de Oiti com 2,5m de altura, inclusive fornecimento de terra vegetal</t>
  </si>
  <si>
    <t>Escavação manual em material de 1a. categoria, até 1.50 m de profundidade (Sapatas e cintas)</t>
  </si>
  <si>
    <t>LABOR 20302</t>
  </si>
  <si>
    <t>LABOR 20305</t>
  </si>
  <si>
    <t>LABOR 20714</t>
  </si>
  <si>
    <t>LABOR 30101</t>
  </si>
  <si>
    <t>LABOR 30201</t>
  </si>
  <si>
    <t>LABOR 40206</t>
  </si>
  <si>
    <t>LABOR 40224</t>
  </si>
  <si>
    <t>LABOR 40231</t>
  </si>
  <si>
    <t>LABOR 40243</t>
  </si>
  <si>
    <t>LABOR 40246</t>
  </si>
  <si>
    <t>LABOR 40315</t>
  </si>
  <si>
    <t>LABOR 40328</t>
  </si>
  <si>
    <t>LABOR 40332</t>
  </si>
  <si>
    <t>LABOR 40333</t>
  </si>
  <si>
    <t>LABOR 50301</t>
  </si>
  <si>
    <t>LABOR 50602</t>
  </si>
  <si>
    <t>LABOR 71001</t>
  </si>
  <si>
    <t>LABOR 71701</t>
  </si>
  <si>
    <t>LABOR 71702</t>
  </si>
  <si>
    <t>LABOR 80102</t>
  </si>
  <si>
    <t>LABOR 90101</t>
  </si>
  <si>
    <t>LABOR 90212</t>
  </si>
  <si>
    <t>LABOR 100203</t>
  </si>
  <si>
    <t>LABOR 110101</t>
  </si>
  <si>
    <t>LABOR 110105</t>
  </si>
  <si>
    <t>LABOR 120101</t>
  </si>
  <si>
    <t>LABOR 120201</t>
  </si>
  <si>
    <t>LABOR 120301</t>
  </si>
  <si>
    <t>LABOR 120303</t>
  </si>
  <si>
    <t>LABOR 130103</t>
  </si>
  <si>
    <t>LABOR 130219</t>
  </si>
  <si>
    <t>LABOR 130308</t>
  </si>
  <si>
    <t>LABOR 130317</t>
  </si>
  <si>
    <t>LABOR 170111</t>
  </si>
  <si>
    <t>LABOR 170128</t>
  </si>
  <si>
    <t>LABOR 170135</t>
  </si>
  <si>
    <t>LABOR 170510</t>
  </si>
  <si>
    <t>LABOR 170519</t>
  </si>
  <si>
    <t>LABOR 190101</t>
  </si>
  <si>
    <t>LABOR 190103</t>
  </si>
  <si>
    <t>LABOR 190106</t>
  </si>
  <si>
    <t>LABOR 190417</t>
  </si>
  <si>
    <t>LABOR 200229</t>
  </si>
  <si>
    <t>LABOR 200237</t>
  </si>
  <si>
    <t>LABOR 200326</t>
  </si>
  <si>
    <t>LABOR 200511</t>
  </si>
  <si>
    <t>LABOR 200512</t>
  </si>
  <si>
    <t>LABOR 200573</t>
  </si>
  <si>
    <t>ENTRADA DE ÁGUA</t>
  </si>
  <si>
    <t>Padrão de entrada d' água em caixa enterrada de concreto e tampa de ferro fundido e diâmetro nominal 11/4", conforme especificações da CESAN, inclusive registro e abrigo</t>
  </si>
  <si>
    <t>TUBULAÇÃO DE LIGAÇÃO DE CAIXAS</t>
  </si>
  <si>
    <t>Tubo PVC rígido para esgoto no diâmetro de 100mm incluindo escavação e aterro com areia</t>
  </si>
  <si>
    <t>Tubo PVC rígido para esgoto no diâmetro de 200mm incluindo escavação e aterro com areia</t>
  </si>
  <si>
    <t>CAIXAS EMPREGANDO ARGAMASSA DE CIMENTO, CAL E AREIA</t>
  </si>
  <si>
    <t>Caixa de inspeção em alv. bloco concreto 9x19x39cm, dim. 60x60cm e Hmáx=1m, c/ tampa de ferro fundido 40x40cm, lastro de concreto esp.10cm, revest. interno c/ chapisco e reboco impermeabiliz, incl. escavação, reaterro e enchimento</t>
  </si>
  <si>
    <t>Caixa de areia em alv. bloco concr. 9x19x39cm, dim. 60x60cm e Hmáx=1m. c/ tampa em ferro fundido, lastro conc. esp.10cm, revest. int. c/ chap. e reboco imperm., incl. esc, reaterro e curva curta c/ visita e plug pvc 100mm</t>
  </si>
  <si>
    <t>Boca de lobo em alv. De bloco de concreto 9x19x39, dim. 110x50cm e Hmáx.=40cm, s/ grade metálica, fundo com brita 4, revest. Int; c/ chapisco e reboco impermeabilizado, incl. escavação e reaterro.</t>
  </si>
  <si>
    <t>REDE DE ÁGUA FRIA - TUBOS SOLDÁVEIS DE PVC</t>
  </si>
  <si>
    <t>Tubo de PVC rígido soldável marrom, diâm. 25mm (3/4"), inclusive conexões</t>
  </si>
  <si>
    <t>Tubo de PVC rígido soldável marrom, diâm. 50mm (11/2"), inclusive conexões</t>
  </si>
  <si>
    <t>REDE DE ESGOTO - TUBOS DE PVC</t>
  </si>
  <si>
    <t>Tubo de PVC rígido soldável branco, para esgoto, diâmetro 40mm (1 1/2"), inclusive conexões</t>
  </si>
  <si>
    <t>Tubo de PVC rígido soldável branco, para esgoto, diâmetro 50mm (2"), inclusive conexões</t>
  </si>
  <si>
    <t>Tubo de PVC rígido soldável branco, para esgoto, diâmetro 100mm (4"), inclusive conexões</t>
  </si>
  <si>
    <t>CAIXAS DE PVC / EQUIPAMENTOS</t>
  </si>
  <si>
    <t>Caixa sifonada em PVC, diâm. 150mm, com grelha e porta grelha quadrados, em aço inox</t>
  </si>
  <si>
    <t>Torneira de bóia de PVC, diâm. 11/4" (32mm)</t>
  </si>
  <si>
    <t>Automático de bóia</t>
  </si>
  <si>
    <t>ABERTURA E FECHAMENTO DE RASGOS (inclusive preparo e aplicação de argamassa)</t>
  </si>
  <si>
    <t>Abertura e fechamento de rasgos em alvenaria, para passagem de tubulações, diâm. 1/2" a 1"</t>
  </si>
  <si>
    <t>Torneira para jardim de 3/4" marcas de referência Fabrimar, Deca ou Docol</t>
  </si>
  <si>
    <t>Registro de gaveta bruto diam. 20mm (3/4")</t>
  </si>
  <si>
    <t>Registro de gaveta bruto diam. 40mm (11/2")</t>
  </si>
  <si>
    <t>Reservatório de fibra de vidro 500l, inclusive peça de madeira 6x16cm para apoio, exclusive flanges e torneira de bóia</t>
  </si>
  <si>
    <t>DRENAGEM PLUVIAL</t>
  </si>
  <si>
    <t>Fornecimento e assentamento de grelha de ferro fundido com suporte articulado, para caixa ralo, dim. 0.30x0.90 m</t>
  </si>
  <si>
    <t>SERVIÇOS RODOVIÁRIOS - SERVIÇOS COMPLEMENTARES (EVENTUAIS)</t>
  </si>
  <si>
    <t>LABOR 280216</t>
  </si>
  <si>
    <t>LABOR 140903</t>
  </si>
  <si>
    <t>LABOR 170539</t>
  </si>
  <si>
    <t>15.02</t>
  </si>
  <si>
    <t>QUADRO DE DISTRIBUIÇÃO</t>
  </si>
  <si>
    <t>15.02.01</t>
  </si>
  <si>
    <t>Quadro de distribuição de energia, de embutir, com 12 divisões modulares com barramento</t>
  </si>
  <si>
    <t>LABOR 150306</t>
  </si>
  <si>
    <t>ENVELOPAMENTO DE ELETRODUTOS</t>
  </si>
  <si>
    <t>LABOR 150701</t>
  </si>
  <si>
    <t>CAIXAS DE PASSAGEM</t>
  </si>
  <si>
    <t>INSTALAÇÕES APARENTES</t>
  </si>
  <si>
    <t>Eletroduto aparente de PVC rígido roscável diâmetro 3/4"</t>
  </si>
  <si>
    <t>LABOR 150801</t>
  </si>
  <si>
    <t>LABOR 150804</t>
  </si>
  <si>
    <t>LABOR 150803</t>
  </si>
  <si>
    <t>COMPOSIÇÕES INTEMEDIÁRIAS P/ ELÉTRICA</t>
  </si>
  <si>
    <t xml:space="preserve">Fita isolante em rolo de 19mm x 20 m, número 33 Scoth ou equivalente </t>
  </si>
  <si>
    <t>LABOR 150918</t>
  </si>
  <si>
    <t xml:space="preserve">Arame de aço 14 BWG para guia </t>
  </si>
  <si>
    <t>LABOR 150937</t>
  </si>
  <si>
    <t>CAIXA DE PASSAGEM EMPREGANDO ARGAMASSA DE CIMENTO, CAL E AREIA</t>
  </si>
  <si>
    <t>Caixa de passagem de alvenaria de blocos cerâmicos 10 furos 10x20x20cm, dimensão de 30x30x30cm, com revestimento interno em chapisco e reboco, tampa de concreto esp. 5cm e lastro de brita 5cm</t>
  </si>
  <si>
    <t>LABOR 151003</t>
  </si>
  <si>
    <t>Caixa de passagem de alvenaria de blocos cerâmicos 10 furos 10x20x20cm, dimensão de 50x50x50cm, com revestimento interno em chapisco e reboco, tampa de concreto esp. 5cm e lastro de brita 5cm</t>
  </si>
  <si>
    <t>LABOR 151004</t>
  </si>
  <si>
    <t>ELETRODUTOS E CONEXÕES</t>
  </si>
  <si>
    <t>LABOR 151126</t>
  </si>
  <si>
    <t>Eletroduto corrugado em PEAD (Kanaflex ou similar) dim Ø2"</t>
  </si>
  <si>
    <t>Eletroduto corrugado em PEAD (Kanaflex ou similar) dim Ø4"</t>
  </si>
  <si>
    <t>CHAVES E DISJUNTORES</t>
  </si>
  <si>
    <t>Disjuntor monopolar 10 A - Norma DIN</t>
  </si>
  <si>
    <t>Disjuntor tripolar 10 A - Norma DIN</t>
  </si>
  <si>
    <t>FIOS E CABOS</t>
  </si>
  <si>
    <t>LABOR 151402</t>
  </si>
  <si>
    <t>LABOR 151420</t>
  </si>
  <si>
    <t>SERVIÇOS DIVERSOS</t>
  </si>
  <si>
    <t/>
  </si>
  <si>
    <t xml:space="preserve"> Haste de terra tipo COPPERWELD - 5/8" x 2.40m </t>
  </si>
  <si>
    <t>LABOR 151506</t>
  </si>
  <si>
    <t>ABERTURA E FECHAMENTO DE RASGOS (inclusive preparo e aplicação de argamessa)</t>
  </si>
  <si>
    <t>Abertura e fechamento de rasgos em alvenaria, para passagem de eletrodutos diâm. 1/2" a 1"</t>
  </si>
  <si>
    <t>LABOR 151601</t>
  </si>
  <si>
    <t>18.01</t>
  </si>
  <si>
    <t>LUMINÁRIAS</t>
  </si>
  <si>
    <t>Relé fotoelétrico tecnowat ou similar  1200w/220v</t>
  </si>
  <si>
    <t>INTERRUPTORES E TOMADAS</t>
  </si>
  <si>
    <t>Tomada 2 polos mais terra 20A/250V, com placa 4x2"</t>
  </si>
  <si>
    <t>LABOR 180202</t>
  </si>
  <si>
    <t>Interruptor de uma tecla simples 10A/250V, com placa 4x2"</t>
  </si>
  <si>
    <t>LABOR 180204</t>
  </si>
  <si>
    <t>VENTILADORES</t>
  </si>
  <si>
    <t>Ventilador de teto com base em madeira de lei sem alojamento para luminária, fornecido com comando para controle de velocidade, ventilação e reversão</t>
  </si>
  <si>
    <t>LABOR 180702</t>
  </si>
  <si>
    <t>QUADRO COMANDO</t>
  </si>
  <si>
    <t>LABOR 200402</t>
  </si>
  <si>
    <t>LABOR 210210</t>
  </si>
  <si>
    <t>01</t>
  </si>
  <si>
    <t>01.01</t>
  </si>
  <si>
    <t>01.01.01</t>
  </si>
  <si>
    <t>01.01.02</t>
  </si>
  <si>
    <t>01.02</t>
  </si>
  <si>
    <t>01.02.01</t>
  </si>
  <si>
    <t>01.02.02</t>
  </si>
  <si>
    <t>01.02.03</t>
  </si>
  <si>
    <t>01.02.04</t>
  </si>
  <si>
    <t>01.02.05</t>
  </si>
  <si>
    <t>01.02.06</t>
  </si>
  <si>
    <t>01.02.07</t>
  </si>
  <si>
    <t>01.02.08</t>
  </si>
  <si>
    <t>01.02.09</t>
  </si>
  <si>
    <t>02.01</t>
  </si>
  <si>
    <t>02.01.01</t>
  </si>
  <si>
    <t>02.02</t>
  </si>
  <si>
    <t>02.02.01</t>
  </si>
  <si>
    <t>02.03</t>
  </si>
  <si>
    <t>02.03.01</t>
  </si>
  <si>
    <t>02</t>
  </si>
  <si>
    <t>03</t>
  </si>
  <si>
    <t>03.01</t>
  </si>
  <si>
    <t>03.02</t>
  </si>
  <si>
    <t>03.02.01</t>
  </si>
  <si>
    <t>03.02.02</t>
  </si>
  <si>
    <t>03.02.04</t>
  </si>
  <si>
    <t>03.02.05</t>
  </si>
  <si>
    <t>PAREDES E PAINEIS</t>
  </si>
  <si>
    <t>04</t>
  </si>
  <si>
    <t>04.01</t>
  </si>
  <si>
    <t>04.01.01</t>
  </si>
  <si>
    <t>04.02</t>
  </si>
  <si>
    <t>04.02.01</t>
  </si>
  <si>
    <t>05</t>
  </si>
  <si>
    <t>05.01</t>
  </si>
  <si>
    <t>05.01.01</t>
  </si>
  <si>
    <t>05.02</t>
  </si>
  <si>
    <t>05.02.01</t>
  </si>
  <si>
    <t>05.02.02</t>
  </si>
  <si>
    <t>06</t>
  </si>
  <si>
    <t>06.01</t>
  </si>
  <si>
    <t>06.01.01</t>
  </si>
  <si>
    <t>06.02</t>
  </si>
  <si>
    <t>06.02.01</t>
  </si>
  <si>
    <t>07</t>
  </si>
  <si>
    <t>07.01.01</t>
  </si>
  <si>
    <t>07.01</t>
  </si>
  <si>
    <t>08</t>
  </si>
  <si>
    <t>08.01</t>
  </si>
  <si>
    <t>07.02</t>
  </si>
  <si>
    <t>07.02.01</t>
  </si>
  <si>
    <t>09</t>
  </si>
  <si>
    <t>09.01</t>
  </si>
  <si>
    <t>10</t>
  </si>
  <si>
    <t>10.01</t>
  </si>
  <si>
    <t>10.02</t>
  </si>
  <si>
    <t>10.03</t>
  </si>
  <si>
    <t>11</t>
  </si>
  <si>
    <t>11.01</t>
  </si>
  <si>
    <t>11.02</t>
  </si>
  <si>
    <t>11.03</t>
  </si>
  <si>
    <t>12.01</t>
  </si>
  <si>
    <t>12.03</t>
  </si>
  <si>
    <t>12.02</t>
  </si>
  <si>
    <t>12.04</t>
  </si>
  <si>
    <t>12.05</t>
  </si>
  <si>
    <t>12.06</t>
  </si>
  <si>
    <t>12.07</t>
  </si>
  <si>
    <t>13</t>
  </si>
  <si>
    <t>13.01</t>
  </si>
  <si>
    <t>13.02</t>
  </si>
  <si>
    <t>13.03</t>
  </si>
  <si>
    <t>13.04</t>
  </si>
  <si>
    <t>13.05</t>
  </si>
  <si>
    <t>13.06</t>
  </si>
  <si>
    <t>13.07</t>
  </si>
  <si>
    <t>13.08</t>
  </si>
  <si>
    <t>13.09</t>
  </si>
  <si>
    <t>13.10</t>
  </si>
  <si>
    <t>13.11</t>
  </si>
  <si>
    <t>14</t>
  </si>
  <si>
    <t>14.01</t>
  </si>
  <si>
    <t>14.02</t>
  </si>
  <si>
    <t>14.01.01</t>
  </si>
  <si>
    <t>14.01.02</t>
  </si>
  <si>
    <t>14.01.03</t>
  </si>
  <si>
    <t>14.03</t>
  </si>
  <si>
    <t>15</t>
  </si>
  <si>
    <t>15.01</t>
  </si>
  <si>
    <t>15.03</t>
  </si>
  <si>
    <t>15.04</t>
  </si>
  <si>
    <t>16</t>
  </si>
  <si>
    <t>16.01</t>
  </si>
  <si>
    <t>16.02</t>
  </si>
  <si>
    <t>17</t>
  </si>
  <si>
    <t>17.01</t>
  </si>
  <si>
    <t>17.02</t>
  </si>
  <si>
    <t>17.03</t>
  </si>
  <si>
    <t>17.04</t>
  </si>
  <si>
    <t>17.05</t>
  </si>
  <si>
    <t>18</t>
  </si>
  <si>
    <t>19</t>
  </si>
  <si>
    <t>19.01</t>
  </si>
  <si>
    <t>17.05.01</t>
  </si>
  <si>
    <t>17.05.02</t>
  </si>
  <si>
    <t>17.04.01</t>
  </si>
  <si>
    <t>17.04.02</t>
  </si>
  <si>
    <t>17.04.03</t>
  </si>
  <si>
    <t>17.04.04</t>
  </si>
  <si>
    <t>17.04.05</t>
  </si>
  <si>
    <t>17.04.06</t>
  </si>
  <si>
    <t>17.04.07</t>
  </si>
  <si>
    <t>17.04.08</t>
  </si>
  <si>
    <t>17.04.09</t>
  </si>
  <si>
    <t>17.04.10</t>
  </si>
  <si>
    <t>17.04.11</t>
  </si>
  <si>
    <t>17.04.12</t>
  </si>
  <si>
    <t>17.04.13</t>
  </si>
  <si>
    <t>17.04.14</t>
  </si>
  <si>
    <t>17.04.15</t>
  </si>
  <si>
    <t>17.04.16</t>
  </si>
  <si>
    <t>17.04.17</t>
  </si>
  <si>
    <t>17.04.18</t>
  </si>
  <si>
    <t>17.04.19</t>
  </si>
  <si>
    <t>17.04.20</t>
  </si>
  <si>
    <t>17.04.21</t>
  </si>
  <si>
    <t>17.04.22</t>
  </si>
  <si>
    <t>17.04.23</t>
  </si>
  <si>
    <t>17.04.24</t>
  </si>
  <si>
    <t>17.04.25</t>
  </si>
  <si>
    <t>17.03.01</t>
  </si>
  <si>
    <t>17.02.01</t>
  </si>
  <si>
    <t>17.02.02</t>
  </si>
  <si>
    <t>17.02.03</t>
  </si>
  <si>
    <t>17.02.04</t>
  </si>
  <si>
    <t>17.02.05</t>
  </si>
  <si>
    <t>17.02.06</t>
  </si>
  <si>
    <t>17.02.07</t>
  </si>
  <si>
    <t>17.02.08</t>
  </si>
  <si>
    <t>17.02.09</t>
  </si>
  <si>
    <t>17.02.10</t>
  </si>
  <si>
    <t>17.01.01</t>
  </si>
  <si>
    <t>17.01.02</t>
  </si>
  <si>
    <t>17.01.03</t>
  </si>
  <si>
    <t>17.01.04</t>
  </si>
  <si>
    <t>17.01.05</t>
  </si>
  <si>
    <t>17.01.06</t>
  </si>
  <si>
    <t>17.01.07</t>
  </si>
  <si>
    <t>17.01.08</t>
  </si>
  <si>
    <t>16.02.01</t>
  </si>
  <si>
    <t>16.01.01</t>
  </si>
  <si>
    <t>16.01.02</t>
  </si>
  <si>
    <t>16.01.03</t>
  </si>
  <si>
    <t>15.04.01</t>
  </si>
  <si>
    <t>15.03.01</t>
  </si>
  <si>
    <t>15.02.02</t>
  </si>
  <si>
    <t>15.01.01</t>
  </si>
  <si>
    <t>15.01.02</t>
  </si>
  <si>
    <t>15.01.03</t>
  </si>
  <si>
    <t>15.01.04</t>
  </si>
  <si>
    <t>15.01.05</t>
  </si>
  <si>
    <t>15.01.06</t>
  </si>
  <si>
    <t>14.03.01</t>
  </si>
  <si>
    <t>14.03.02</t>
  </si>
  <si>
    <t>14.03.03</t>
  </si>
  <si>
    <t>14.03.04</t>
  </si>
  <si>
    <t>14.02.01</t>
  </si>
  <si>
    <t>14.02.03</t>
  </si>
  <si>
    <t>14.02.04</t>
  </si>
  <si>
    <t>13.11.01</t>
  </si>
  <si>
    <t>13.10.01</t>
  </si>
  <si>
    <t>13.09.01</t>
  </si>
  <si>
    <t>13.09.02</t>
  </si>
  <si>
    <t>13.08.01</t>
  </si>
  <si>
    <t>13.08.02</t>
  </si>
  <si>
    <t>13.07.01</t>
  </si>
  <si>
    <t>13.07.02</t>
  </si>
  <si>
    <t>13.07.03</t>
  </si>
  <si>
    <t>13.06.01</t>
  </si>
  <si>
    <t>13.06.02</t>
  </si>
  <si>
    <t>13.05.01</t>
  </si>
  <si>
    <t>13.05.02</t>
  </si>
  <si>
    <t>13.04.01</t>
  </si>
  <si>
    <t>13.04.02</t>
  </si>
  <si>
    <t>13.04.03</t>
  </si>
  <si>
    <t>13.03.01</t>
  </si>
  <si>
    <t>13.02.01</t>
  </si>
  <si>
    <t>13.01.01</t>
  </si>
  <si>
    <t>12.07.01</t>
  </si>
  <si>
    <t>12.06.01</t>
  </si>
  <si>
    <t>12.06.02</t>
  </si>
  <si>
    <t>12.06.03</t>
  </si>
  <si>
    <t>12.05.01</t>
  </si>
  <si>
    <t>12.05.02</t>
  </si>
  <si>
    <t>12.05.03</t>
  </si>
  <si>
    <t>12.05.04</t>
  </si>
  <si>
    <t>12.04.01</t>
  </si>
  <si>
    <t>12.03.01</t>
  </si>
  <si>
    <t>12.03.02</t>
  </si>
  <si>
    <t>12.03.03</t>
  </si>
  <si>
    <t>12.03.04</t>
  </si>
  <si>
    <t>12.02.01</t>
  </si>
  <si>
    <t>12.02.02</t>
  </si>
  <si>
    <t>12.01.01</t>
  </si>
  <si>
    <t>11.03.01</t>
  </si>
  <si>
    <t>11.03.02</t>
  </si>
  <si>
    <t>11.02.01</t>
  </si>
  <si>
    <t>11.01.01</t>
  </si>
  <si>
    <t>11.01.02</t>
  </si>
  <si>
    <t>10.03.01</t>
  </si>
  <si>
    <t>10.03.02</t>
  </si>
  <si>
    <t>10.02.01</t>
  </si>
  <si>
    <t>10.01.01</t>
  </si>
  <si>
    <t>09.01.01</t>
  </si>
  <si>
    <t>09.01.02</t>
  </si>
  <si>
    <t>08.01.01</t>
  </si>
  <si>
    <t>ITEM</t>
  </si>
  <si>
    <t>UND.</t>
  </si>
  <si>
    <t>QUANT.</t>
  </si>
  <si>
    <t>PREÇOS</t>
  </si>
  <si>
    <t>UNIT.</t>
  </si>
  <si>
    <t>SUBTOTAL</t>
  </si>
  <si>
    <t>REFERÊNCIAS</t>
  </si>
  <si>
    <t>19.01.01</t>
  </si>
  <si>
    <t>TOTAL</t>
  </si>
  <si>
    <t>%</t>
  </si>
  <si>
    <t xml:space="preserve">QUADRA DE ESPORTES </t>
  </si>
  <si>
    <t>Caixa para TORNEIRA DE JARDIM em alv. de bloco de concreto 9x19x39, dim. 40x40cm e Hmáx=40cm, c/ tampa em ferro fundido, fundo com brita 4, revest. int. c/ chapisco e reboco impermeabilizado, incl. escavação e reaterro, exclusive torneira</t>
  </si>
  <si>
    <t>Torneira para lavatório linha Acquapress cromada ref 1180 - fabrimar  ou equivalente</t>
  </si>
  <si>
    <t>14.02.06</t>
  </si>
  <si>
    <t>Porta sabonete Líquido com parafusos e buchas de fixação</t>
  </si>
  <si>
    <t>LABOR 170504</t>
  </si>
  <si>
    <t>Suporte de apoio em tubo inox diametro  1 1/2", polido com flanges e parafusos de fixação</t>
  </si>
  <si>
    <t>LABOR 140905</t>
  </si>
  <si>
    <t xml:space="preserve">  LABOR 141110</t>
  </si>
  <si>
    <t xml:space="preserve"> LABOR 141111</t>
  </si>
  <si>
    <t xml:space="preserve"> LABOR 141410</t>
  </si>
  <si>
    <t xml:space="preserve"> LABOR 141413</t>
  </si>
  <si>
    <t xml:space="preserve"> LABOR 141906</t>
  </si>
  <si>
    <t xml:space="preserve"> LABOR 141907</t>
  </si>
  <si>
    <t xml:space="preserve"> LABOR 141909</t>
  </si>
  <si>
    <t xml:space="preserve"> LABOR 142111</t>
  </si>
  <si>
    <t xml:space="preserve"> LABOR 142121</t>
  </si>
  <si>
    <t xml:space="preserve"> LABOR 142122</t>
  </si>
  <si>
    <t xml:space="preserve"> LABOR 142201</t>
  </si>
  <si>
    <t>12.07.02</t>
  </si>
  <si>
    <t>Abertura e fechamento de rasgos em alvenaria, para passagem de tubulações, diâm. 11/4" a 2"</t>
  </si>
  <si>
    <t xml:space="preserve"> LABOR 142202</t>
  </si>
  <si>
    <t xml:space="preserve"> LABOR 170309</t>
  </si>
  <si>
    <t xml:space="preserve"> LABOR 170320</t>
  </si>
  <si>
    <t xml:space="preserve"> LABOR 170323</t>
  </si>
  <si>
    <t>Caixa de pasagem de plastico para embutir em alvenaria 15x15x8cm</t>
  </si>
  <si>
    <t>LUMINÁRIA  TIPO CALHA DE SOBREPOR PARA 02 LÂMPADAS FLUORESCENTES DE 14W T5.</t>
  </si>
  <si>
    <t>LUMINÁRIA  TIPO CALHA DE SOBREPOR PARA 02 LÂMPADAS FLUORESCENTES DE 28W T5.</t>
  </si>
  <si>
    <t>Poste de contreto de 12m de altura, com cruzetas tipo N1 e 2  projetores dispersivos (martelado) com lâmpda VMT 400W JET 5 (ou Similar)</t>
  </si>
  <si>
    <t xml:space="preserve">Luminária decorativa de jardim de embutir no solo com lâmpada PAR 20-70W </t>
  </si>
  <si>
    <t>LABOR 151421</t>
  </si>
  <si>
    <t>LABOR 151422</t>
  </si>
  <si>
    <t>13.09.03</t>
  </si>
  <si>
    <t>13.09.04</t>
  </si>
  <si>
    <t>Rede de água com padrão de entrada d'água diâm. 3/4", conf. espec. CESAN, incl. tubos e conexões para alimentação, distribuição, extravasor e limpeza, cons. o padrão a 25m, conf. projeto (1 utilização)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</si>
  <si>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</si>
  <si>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Reaterro apiloado de cavas de fundação, em camadas de 20 cm ( escavação de valas de fundação - vol. de concreto) (valor do volume de concreto de acordo com memória de calculo estrutural)</t>
  </si>
  <si>
    <t>06.01.02</t>
  </si>
  <si>
    <t>Vidro fantasia mini-boreal, com 4mm de espessura</t>
  </si>
  <si>
    <t>14.02.02</t>
  </si>
  <si>
    <t>LABOR 210315</t>
  </si>
  <si>
    <t>14.02.07</t>
  </si>
  <si>
    <t>14.02.08</t>
  </si>
  <si>
    <t>18.01.01</t>
  </si>
  <si>
    <t>Quadro de comando em aço inox 304, tipo C padrão Sesport, de 500x700x250mm, completo todos equipamentos internos conforme projeto.</t>
  </si>
  <si>
    <t>03.01.01</t>
  </si>
  <si>
    <t>03.01.02</t>
  </si>
  <si>
    <t>03.01.03</t>
  </si>
  <si>
    <t>03.01.04</t>
  </si>
  <si>
    <t>03.01.05</t>
  </si>
  <si>
    <t>03.01.06</t>
  </si>
  <si>
    <t>Eletroduto de PVC rígido roscável, diâm, 3/4" (25mm) inclusive conexões</t>
  </si>
  <si>
    <t>03.03</t>
  </si>
  <si>
    <t>MOBILIARIO (FOI CONSIDERADO SUPERESTRUTURA)</t>
  </si>
  <si>
    <t>03.03.01</t>
  </si>
  <si>
    <t>03.03.02</t>
  </si>
  <si>
    <t>03.03.03</t>
  </si>
  <si>
    <t>03.03.04</t>
  </si>
  <si>
    <t>03.03.05</t>
  </si>
  <si>
    <t>Fornecimento, dobragem e colocação em fôrma, de armadura CA-50 A grossa diâmetro de 12.5 a 25.0 mm (1/2 a 1")</t>
  </si>
  <si>
    <t>Lastro de concreto não estrutural, espessura de 6cm</t>
  </si>
  <si>
    <t>Barra de apoio de ferro galvanizado, diâm. 3 cm, comprimento de 80 cm, para sanitário deficientes, inclusive pintura</t>
  </si>
  <si>
    <t>Porta toalha de papel em inox Deca, ref. 2076-C, Fabrimar ou Docol</t>
  </si>
  <si>
    <t>Espelho para banheiros espessura 4 mm, incluindo chapa compensada 10 mm, moldura de alumínio em perfil L 3/4", fixado com parafusos cromados</t>
  </si>
  <si>
    <t>16.01.04</t>
  </si>
  <si>
    <t>Pintura com tinta látex PVA, marcas de referência Suvinil, Coral ou Metalatex, inclusive selador em paredes e forros, a três demãos</t>
  </si>
  <si>
    <t>LABOR 190104</t>
  </si>
  <si>
    <t>Reservatório de fibra de vidro de 500 L, incl. suporte em madeira de 7x12cm e 5x7cm, elevado de 4m, conf. projeto (1 utilização)</t>
  </si>
  <si>
    <t>LOCALIDADE DE JAQUEIRA</t>
  </si>
  <si>
    <t>MAIO/2014</t>
  </si>
  <si>
    <t>ADOTADOS PREÇOS REFERENCIAIS DO CONTRATO DE EMPREITADA Nº 006/2013 PROCESSO Nº 60064838. Contratante: IOPES Contratada: ÍCONE PROJETOS E CONSULTORIA LTDA EPP. Objeto: Execução de Serviços Técnicos de Sondagem nas Áreas a Serem Construídas Edificações diversas para todas as Secretarias e Órgãos da Administração Estadual, em diferentes municípios e localidades do Estado do Espírito Santo. DATA BASE SETEMBRO/2012, ATUALIZADO PARA MAIO/2014 PELO INCC</t>
  </si>
  <si>
    <t>Novembro-2012 = 0,33%; Dezembro-2012 = 0,16%; Janeiro-2013 = 0,65%; Fevereiro-2013 = 0,60%; Março-2013 = 0,50%; Abril-2013 = 0,74%;  Maio-2013 = 2,25%; Junho-2013 = 1,15%; Julho-2013 = 0,48%; Agosto-2013 = 0,31%; Setembro-2013 = 0,43%; Outubro-2013 = 0,26%; Novembro-2013 = 0,35%; Dezembro-2013 = 0,10%; Janeiro-2014 = 0,88%; Fevereiro-2014 = 0,33%; Março-2014 = 0,28%; Abril-2014 = 0,88%; Maio-2014 = 2,05%.</t>
  </si>
  <si>
    <t>Setembro-2012=0,22%; Outubro-2012 = 0,21%; Novembro-2012 = 0,33%; Dezembro-2012 = 0,16%; Janeiro-2013 = 0,65%; Fevereiro-2013 = 0,60%; Março-2013 = 0,50%; Abril-2013 = 0,74%;  Maio-2013 = 2,25%; Junho-2013 = 1,15%; Julho-2013 = 0,48%; Agosto-2013 = 0,31%; Setembro-2013 = 0,43%; Outubro-2013 = 0,26%; Novembro-2013 = 0,35%; Dezembro-2013 = 0,10%; Janeiro-2014 = 0,88%; Fevereiro-2014 = 0,33%; Março-2014 = 0,28%; Abril-2014 = 0,88%; Maio-2014 = 2,05%.</t>
  </si>
  <si>
    <t>ADOTADO REFERENCIAL IOPES COM DATA-BASE DE JULHO/2011, ATUALIZADO PARA MAIO/2014 PELO INCC</t>
  </si>
  <si>
    <t>Julho-2011 = 0,45%; Agosto-2011 = 0,13%; Setembro-2011 = 0,14%; Outubro-2011 = 0,23%; Novembro-2011 = 0,72%; Dezembro-2011 = 0,11%; Janeiro-2012 = 0,89%; Fevereiro-2012 = 0,30%; Março-2012 = 0,51%; Abril-2012 = 0,75%; Maio-2012 = 1,88%; Junho-2012 = 0,73%; Julho-2012 = 0,67%; Agosto-2012 = 0,26%; Setembro-2012 = 0,22%; Outubro-2012 = 0,21%; Novembro-2012 = 0,33%; Dezembro-2012 = 0,16%; Janeiro-2013 = 0,65%; Fevereiro-2013 = 0,60%; Março-2013 = 0,50%; Abril-2013 = 0,74%;  Maio-2013 = 2,25%; Junho-2013 = 1,15%; Julho-2013 = 0,48%; Agosto-2013 = 0,31%; Setembro-2013 = 0,43%; Outubro-2013 = 0,26%; Novembro-2013 = 0,35%; Dezembro-2013 = 0,10%; Janeiro-2014 = 0,88%; Fevereiro-2014 = 0,33%; Março-2014 = 0,28%; Abril-2014 = 0,88%; Maio-2014 = 2,05%.</t>
  </si>
  <si>
    <t>PRESIDENTE KENNEDY 21/07/2014</t>
  </si>
  <si>
    <t>LABOR 40245</t>
  </si>
  <si>
    <t>C-ARQ-32 (INCC)</t>
  </si>
  <si>
    <t>C-ARQ-33 (INCC)</t>
  </si>
  <si>
    <t>C-HID-01 (INCC)</t>
  </si>
  <si>
    <t>C-HID-02 (INCC)</t>
  </si>
  <si>
    <t>C-HID-03 (INCC)</t>
  </si>
  <si>
    <t>C-HID-04 (INCC)</t>
  </si>
  <si>
    <t>C-ELE-01 (INCC)</t>
  </si>
  <si>
    <t>C-ELE-02 (INCC)</t>
  </si>
  <si>
    <t>C-ELE-03 (INCC)</t>
  </si>
  <si>
    <t>C-ELE-04 (INCC)</t>
  </si>
  <si>
    <t>C-ELE-05 (INCC)</t>
  </si>
  <si>
    <t>C-ARQ-40 (INCC)</t>
  </si>
  <si>
    <t>C-ARQ-41 (INCC)</t>
  </si>
  <si>
    <t>LABOR 170523 (INCC)</t>
  </si>
  <si>
    <t>C-ELE-12 (INCC)</t>
  </si>
  <si>
    <t>C-ELE-11 (INCC)</t>
  </si>
  <si>
    <t>C-ELE-10 (INCC)</t>
  </si>
  <si>
    <t>C-ELE-09 (INCC)</t>
  </si>
  <si>
    <t>C-ELE-08 (INCC)</t>
  </si>
  <si>
    <t>C-ELE-07 (INCC)</t>
  </si>
  <si>
    <t>C-ELE-06 (INCC)</t>
  </si>
  <si>
    <t>C-ARQ-35 (INCC)</t>
  </si>
  <si>
    <t>C-ARQ-36 (INCC)</t>
  </si>
  <si>
    <t>C-ARQ-39 (INCC)</t>
  </si>
  <si>
    <t>C-ARQ-38 (INCC)</t>
  </si>
  <si>
    <t>C-ARQ-37 (INCC)</t>
  </si>
  <si>
    <t>C-ARQ-31 (INCC)</t>
  </si>
  <si>
    <t>C-ARQ-01 (INCC)</t>
  </si>
  <si>
    <t>C-ARQ-02 (INCC)</t>
  </si>
  <si>
    <t>C-ARQ-03 (INCC)</t>
  </si>
  <si>
    <t>C-ARQ-04 (INCC)</t>
  </si>
  <si>
    <t>C-ARQ-05 (INCC)</t>
  </si>
  <si>
    <t>C-ARQ-06 (INCC)</t>
  </si>
  <si>
    <t>C-ARQ-07 (INCC)</t>
  </si>
  <si>
    <t>C-ARQ-08 (INCC)</t>
  </si>
  <si>
    <t>C-ARQ-09 (INCC)</t>
  </si>
  <si>
    <t>C-ARQ-30 (INCC)</t>
  </si>
  <si>
    <t>C-ARQ-29 (INCC)</t>
  </si>
  <si>
    <t>C-ARQ-28 (INCC)</t>
  </si>
  <si>
    <t>C-ARQ-13 (INCC)</t>
  </si>
  <si>
    <t>C-ARQ-14 (INCC)</t>
  </si>
  <si>
    <t>C-ARQ-15 (INCC)</t>
  </si>
  <si>
    <t>C-ARQ-16 (INCC)</t>
  </si>
  <si>
    <t>C-ARQ-17 (INCC)</t>
  </si>
  <si>
    <t>C-ARQ-18 (INCC)</t>
  </si>
  <si>
    <t>C-ARQ-19 (INCC)</t>
  </si>
  <si>
    <t>C-ARQ-20 (INCC)</t>
  </si>
  <si>
    <t>C-ARQ-21 (INCC)</t>
  </si>
  <si>
    <t>C-ARQ-22 (INCC)</t>
  </si>
  <si>
    <t>C-ARQ-23 (INCC)</t>
  </si>
  <si>
    <t>C-ARQ-24 (INCC)</t>
  </si>
  <si>
    <t>C-ARQ-25 (INCC)</t>
  </si>
  <si>
    <t>C-ARQ-26 (INCC)</t>
  </si>
  <si>
    <t>C-ARQ-27 (INCC)</t>
  </si>
  <si>
    <t>C-ARQ-10 (INCC)</t>
  </si>
  <si>
    <t>C-ARQ-11 (INCC)</t>
  </si>
  <si>
    <t>C-ARQ-34 (INCC)</t>
  </si>
  <si>
    <t>C-ARQ-12 (INCC)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</si>
</sst>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%"/>
    <numFmt numFmtId="173" formatCode="&quot;R$&quot;\ #,##0.00"/>
    <numFmt numFmtId="174" formatCode="&quot;R$ &quot;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9"/>
      <color indexed="9"/>
      <name val="Calibri"/>
      <family val="2"/>
    </font>
    <font>
      <b/>
      <sz val="22"/>
      <name val="Calibri"/>
      <family val="2"/>
    </font>
    <font>
      <sz val="10"/>
      <color indexed="9"/>
      <name val="Arial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Times New Roman"/>
      <family val="0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/>
      <right style="thin"/>
      <top style="hair"/>
      <bottom style="hair"/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medium"/>
    </border>
    <border>
      <left/>
      <right style="medium"/>
      <top style="medium"/>
      <bottom/>
    </border>
    <border>
      <left style="thin"/>
      <right style="thin">
        <color indexed="9"/>
      </right>
      <top style="hair"/>
      <bottom style="hair"/>
    </border>
    <border>
      <left style="thin">
        <color indexed="9"/>
      </left>
      <right style="thin">
        <color indexed="9"/>
      </right>
      <top style="hair"/>
      <bottom style="hair"/>
    </border>
    <border>
      <left style="thin">
        <color indexed="9"/>
      </left>
      <right style="thin"/>
      <top style="hair"/>
      <bottom style="hair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1" fillId="21" borderId="5" applyNumberFormat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4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justify" vertical="top"/>
    </xf>
    <xf numFmtId="49" fontId="13" fillId="0" borderId="10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justify" vertical="top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left" vertical="top" wrapText="1"/>
    </xf>
    <xf numFmtId="0" fontId="13" fillId="33" borderId="14" xfId="0" applyFont="1" applyFill="1" applyBorder="1" applyAlignment="1">
      <alignment horizontal="justify" vertical="top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justify" vertical="top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justify" vertical="top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justify" vertical="top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top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left" vertical="top"/>
    </xf>
    <xf numFmtId="0" fontId="14" fillId="0" borderId="17" xfId="0" applyFont="1" applyFill="1" applyBorder="1" applyAlignment="1">
      <alignment horizontal="justify" vertical="top" wrapText="1"/>
    </xf>
    <xf numFmtId="49" fontId="14" fillId="0" borderId="13" xfId="0" applyNumberFormat="1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justify" vertical="top" wrapText="1"/>
    </xf>
    <xf numFmtId="49" fontId="14" fillId="0" borderId="15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justify" vertical="top" wrapText="1"/>
    </xf>
    <xf numFmtId="49" fontId="14" fillId="33" borderId="15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justify" vertical="top" wrapTex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top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top"/>
    </xf>
    <xf numFmtId="49" fontId="13" fillId="0" borderId="19" xfId="0" applyNumberFormat="1" applyFont="1" applyFill="1" applyBorder="1" applyAlignment="1">
      <alignment horizontal="left" vertical="top" wrapText="1"/>
    </xf>
    <xf numFmtId="49" fontId="13" fillId="0" borderId="2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justify" vertical="top"/>
    </xf>
    <xf numFmtId="49" fontId="13" fillId="0" borderId="21" xfId="0" applyNumberFormat="1" applyFont="1" applyFill="1" applyBorder="1" applyAlignment="1">
      <alignment horizontal="center" vertical="center"/>
    </xf>
    <xf numFmtId="49" fontId="11" fillId="34" borderId="13" xfId="0" applyNumberFormat="1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justify" vertical="top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top"/>
    </xf>
    <xf numFmtId="0" fontId="13" fillId="0" borderId="11" xfId="0" applyFont="1" applyBorder="1" applyAlignment="1">
      <alignment horizontal="justify" vertical="top" wrapText="1"/>
    </xf>
    <xf numFmtId="49" fontId="13" fillId="33" borderId="17" xfId="0" applyNumberFormat="1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center" wrapText="1"/>
    </xf>
    <xf numFmtId="49" fontId="13" fillId="33" borderId="14" xfId="0" applyNumberFormat="1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wrapText="1"/>
    </xf>
    <xf numFmtId="4" fontId="14" fillId="33" borderId="11" xfId="0" applyNumberFormat="1" applyFont="1" applyFill="1" applyBorder="1" applyAlignment="1">
      <alignment horizontal="center" wrapText="1"/>
    </xf>
    <xf numFmtId="49" fontId="14" fillId="33" borderId="11" xfId="0" applyNumberFormat="1" applyFont="1" applyFill="1" applyBorder="1" applyAlignment="1">
      <alignment horizontal="center" wrapText="1"/>
    </xf>
    <xf numFmtId="49" fontId="14" fillId="33" borderId="17" xfId="0" applyNumberFormat="1" applyFont="1" applyFill="1" applyBorder="1" applyAlignment="1">
      <alignment horizontal="center" wrapText="1"/>
    </xf>
    <xf numFmtId="49" fontId="14" fillId="33" borderId="14" xfId="0" applyNumberFormat="1" applyFont="1" applyFill="1" applyBorder="1" applyAlignment="1">
      <alignment horizontal="center" wrapText="1"/>
    </xf>
    <xf numFmtId="49" fontId="14" fillId="33" borderId="24" xfId="0" applyNumberFormat="1" applyFont="1" applyFill="1" applyBorder="1" applyAlignment="1">
      <alignment horizontal="center" wrapText="1"/>
    </xf>
    <xf numFmtId="49" fontId="13" fillId="33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2" fillId="34" borderId="25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 applyProtection="1">
      <alignment horizontal="left" wrapText="1"/>
      <protection locked="0"/>
    </xf>
    <xf numFmtId="0" fontId="17" fillId="34" borderId="0" xfId="0" applyFont="1" applyFill="1" applyBorder="1" applyAlignment="1" applyProtection="1">
      <alignment horizontal="justify" wrapText="1"/>
      <protection locked="0"/>
    </xf>
    <xf numFmtId="0" fontId="17" fillId="34" borderId="26" xfId="0" applyFont="1" applyFill="1" applyBorder="1" applyAlignment="1" applyProtection="1">
      <alignment horizontal="left" wrapText="1"/>
      <protection locked="0"/>
    </xf>
    <xf numFmtId="0" fontId="17" fillId="34" borderId="27" xfId="0" applyFont="1" applyFill="1" applyBorder="1" applyAlignment="1" applyProtection="1">
      <alignment horizontal="left" wrapText="1"/>
      <protection locked="0"/>
    </xf>
    <xf numFmtId="0" fontId="17" fillId="34" borderId="28" xfId="0" applyFont="1" applyFill="1" applyBorder="1" applyAlignment="1" applyProtection="1">
      <alignment horizontal="left" wrapText="1"/>
      <protection locked="0"/>
    </xf>
    <xf numFmtId="0" fontId="17" fillId="34" borderId="29" xfId="0" applyFont="1" applyFill="1" applyBorder="1" applyAlignment="1" applyProtection="1">
      <alignment horizontal="left" wrapText="1"/>
      <protection locked="0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/>
    </xf>
    <xf numFmtId="49" fontId="12" fillId="34" borderId="16" xfId="0" applyNumberFormat="1" applyFont="1" applyFill="1" applyBorder="1" applyAlignment="1">
      <alignment horizontal="left" vertical="top" wrapText="1"/>
    </xf>
    <xf numFmtId="0" fontId="12" fillId="34" borderId="17" xfId="0" applyFont="1" applyFill="1" applyBorder="1" applyAlignment="1">
      <alignment horizontal="justify" vertical="top" wrapText="1"/>
    </xf>
    <xf numFmtId="49" fontId="13" fillId="34" borderId="17" xfId="0" applyNumberFormat="1" applyFont="1" applyFill="1" applyBorder="1" applyAlignment="1">
      <alignment horizontal="center" wrapText="1"/>
    </xf>
    <xf numFmtId="49" fontId="12" fillId="34" borderId="18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justify" vertical="top" wrapText="1"/>
    </xf>
    <xf numFmtId="49" fontId="13" fillId="34" borderId="11" xfId="0" applyNumberFormat="1" applyFont="1" applyFill="1" applyBorder="1" applyAlignment="1">
      <alignment horizont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justify" vertical="top" wrapText="1"/>
    </xf>
    <xf numFmtId="0" fontId="11" fillId="34" borderId="16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 horizontal="justify" vertical="top" wrapText="1"/>
    </xf>
    <xf numFmtId="0" fontId="14" fillId="34" borderId="17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justify" vertical="top" wrapText="1"/>
    </xf>
    <xf numFmtId="0" fontId="11" fillId="34" borderId="11" xfId="0" applyFont="1" applyFill="1" applyBorder="1" applyAlignment="1">
      <alignment horizontal="center"/>
    </xf>
    <xf numFmtId="0" fontId="11" fillId="34" borderId="12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top"/>
    </xf>
    <xf numFmtId="0" fontId="11" fillId="34" borderId="12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center" wrapText="1"/>
    </xf>
    <xf numFmtId="49" fontId="12" fillId="34" borderId="16" xfId="0" applyNumberFormat="1" applyFont="1" applyFill="1" applyBorder="1" applyAlignment="1">
      <alignment horizontal="left" vertical="top"/>
    </xf>
    <xf numFmtId="49" fontId="12" fillId="34" borderId="17" xfId="0" applyNumberFormat="1" applyFont="1" applyFill="1" applyBorder="1" applyAlignment="1">
      <alignment horizontal="center"/>
    </xf>
    <xf numFmtId="49" fontId="12" fillId="34" borderId="18" xfId="0" applyNumberFormat="1" applyFont="1" applyFill="1" applyBorder="1" applyAlignment="1">
      <alignment horizontal="center" vertical="center"/>
    </xf>
    <xf numFmtId="49" fontId="11" fillId="34" borderId="16" xfId="0" applyNumberFormat="1" applyFont="1" applyFill="1" applyBorder="1" applyAlignment="1">
      <alignment horizontal="left" vertical="top"/>
    </xf>
    <xf numFmtId="49" fontId="14" fillId="34" borderId="17" xfId="0" applyNumberFormat="1" applyFont="1" applyFill="1" applyBorder="1" applyAlignment="1">
      <alignment horizontal="center" wrapText="1"/>
    </xf>
    <xf numFmtId="49" fontId="14" fillId="34" borderId="18" xfId="0" applyNumberFormat="1" applyFont="1" applyFill="1" applyBorder="1" applyAlignment="1">
      <alignment horizontal="center" vertical="center"/>
    </xf>
    <xf numFmtId="49" fontId="15" fillId="34" borderId="18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left" vertical="top"/>
    </xf>
    <xf numFmtId="49" fontId="14" fillId="34" borderId="11" xfId="0" applyNumberFormat="1" applyFont="1" applyFill="1" applyBorder="1" applyAlignment="1">
      <alignment horizontal="center" wrapText="1"/>
    </xf>
    <xf numFmtId="49" fontId="14" fillId="34" borderId="12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justify" vertical="top" wrapText="1"/>
    </xf>
    <xf numFmtId="49" fontId="14" fillId="34" borderId="14" xfId="0" applyNumberFormat="1" applyFont="1" applyFill="1" applyBorder="1" applyAlignment="1">
      <alignment horizontal="center" wrapText="1"/>
    </xf>
    <xf numFmtId="49" fontId="14" fillId="34" borderId="15" xfId="0" applyNumberFormat="1" applyFont="1" applyFill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horizontal="center"/>
    </xf>
    <xf numFmtId="49" fontId="12" fillId="34" borderId="25" xfId="0" applyNumberFormat="1" applyFont="1" applyFill="1" applyBorder="1" applyAlignment="1">
      <alignment horizontal="left" vertical="top" wrapText="1"/>
    </xf>
    <xf numFmtId="49" fontId="13" fillId="34" borderId="22" xfId="0" applyNumberFormat="1" applyFont="1" applyFill="1" applyBorder="1" applyAlignment="1">
      <alignment horizontal="center" wrapText="1"/>
    </xf>
    <xf numFmtId="49" fontId="12" fillId="34" borderId="23" xfId="0" applyNumberFormat="1" applyFont="1" applyFill="1" applyBorder="1" applyAlignment="1">
      <alignment horizontal="center" vertical="center" wrapText="1"/>
    </xf>
    <xf numFmtId="49" fontId="12" fillId="34" borderId="19" xfId="0" applyNumberFormat="1" applyFont="1" applyFill="1" applyBorder="1" applyAlignment="1">
      <alignment horizontal="left" vertical="top" wrapText="1"/>
    </xf>
    <xf numFmtId="49" fontId="11" fillId="34" borderId="16" xfId="0" applyNumberFormat="1" applyFont="1" applyFill="1" applyBorder="1" applyAlignment="1">
      <alignment horizontal="left" vertical="top" wrapText="1"/>
    </xf>
    <xf numFmtId="49" fontId="11" fillId="34" borderId="18" xfId="0" applyNumberFormat="1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49" fontId="18" fillId="35" borderId="30" xfId="0" applyNumberFormat="1" applyFont="1" applyFill="1" applyBorder="1" applyAlignment="1">
      <alignment horizontal="left" wrapText="1"/>
    </xf>
    <xf numFmtId="0" fontId="18" fillId="35" borderId="31" xfId="0" applyFont="1" applyFill="1" applyBorder="1" applyAlignment="1">
      <alignment horizontal="justify" wrapText="1"/>
    </xf>
    <xf numFmtId="49" fontId="18" fillId="35" borderId="31" xfId="0" applyNumberFormat="1" applyFont="1" applyFill="1" applyBorder="1" applyAlignment="1">
      <alignment horizontal="center" wrapText="1"/>
    </xf>
    <xf numFmtId="0" fontId="9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18" fillId="35" borderId="30" xfId="0" applyFont="1" applyFill="1" applyBorder="1" applyAlignment="1">
      <alignment horizontal="left"/>
    </xf>
    <xf numFmtId="0" fontId="21" fillId="35" borderId="31" xfId="0" applyFont="1" applyFill="1" applyBorder="1" applyAlignment="1">
      <alignment horizontal="center"/>
    </xf>
    <xf numFmtId="49" fontId="21" fillId="35" borderId="31" xfId="0" applyNumberFormat="1" applyFont="1" applyFill="1" applyBorder="1" applyAlignment="1">
      <alignment horizontal="center" wrapText="1"/>
    </xf>
    <xf numFmtId="49" fontId="18" fillId="35" borderId="28" xfId="0" applyNumberFormat="1" applyFont="1" applyFill="1" applyBorder="1" applyAlignment="1">
      <alignment horizontal="left" wrapText="1"/>
    </xf>
    <xf numFmtId="0" fontId="18" fillId="35" borderId="29" xfId="0" applyFont="1" applyFill="1" applyBorder="1" applyAlignment="1">
      <alignment horizontal="justify" wrapText="1"/>
    </xf>
    <xf numFmtId="49" fontId="21" fillId="35" borderId="29" xfId="0" applyNumberFormat="1" applyFont="1" applyFill="1" applyBorder="1" applyAlignment="1">
      <alignment horizontal="center" wrapText="1"/>
    </xf>
    <xf numFmtId="49" fontId="18" fillId="35" borderId="30" xfId="0" applyNumberFormat="1" applyFont="1" applyFill="1" applyBorder="1" applyAlignment="1">
      <alignment horizontal="left" vertical="top" wrapText="1"/>
    </xf>
    <xf numFmtId="49" fontId="18" fillId="35" borderId="32" xfId="0" applyNumberFormat="1" applyFont="1" applyFill="1" applyBorder="1" applyAlignment="1">
      <alignment horizontal="center" vertical="center" wrapText="1"/>
    </xf>
    <xf numFmtId="49" fontId="21" fillId="36" borderId="30" xfId="0" applyNumberFormat="1" applyFont="1" applyFill="1" applyBorder="1" applyAlignment="1">
      <alignment horizontal="left" vertical="top" wrapText="1"/>
    </xf>
    <xf numFmtId="0" fontId="22" fillId="36" borderId="31" xfId="0" applyFont="1" applyFill="1" applyBorder="1" applyAlignment="1">
      <alignment horizontal="justify" wrapText="1"/>
    </xf>
    <xf numFmtId="49" fontId="23" fillId="36" borderId="31" xfId="0" applyNumberFormat="1" applyFont="1" applyFill="1" applyBorder="1" applyAlignment="1">
      <alignment horizontal="center" wrapText="1"/>
    </xf>
    <xf numFmtId="49" fontId="21" fillId="36" borderId="32" xfId="0" applyNumberFormat="1" applyFont="1" applyFill="1" applyBorder="1" applyAlignment="1">
      <alignment horizontal="center" vertical="center" wrapText="1"/>
    </xf>
    <xf numFmtId="8" fontId="13" fillId="0" borderId="12" xfId="0" applyNumberFormat="1" applyFont="1" applyBorder="1" applyAlignment="1">
      <alignment horizontal="right"/>
    </xf>
    <xf numFmtId="10" fontId="10" fillId="0" borderId="33" xfId="0" applyNumberFormat="1" applyFont="1" applyBorder="1" applyAlignment="1">
      <alignment/>
    </xf>
    <xf numFmtId="0" fontId="25" fillId="0" borderId="34" xfId="50" applyFont="1" applyBorder="1" applyAlignment="1">
      <alignment horizontal="center" vertical="justify" wrapText="1"/>
      <protection/>
    </xf>
    <xf numFmtId="0" fontId="25" fillId="0" borderId="35" xfId="50" applyFont="1" applyBorder="1" applyAlignment="1">
      <alignment vertical="justify" wrapText="1"/>
      <protection/>
    </xf>
    <xf numFmtId="10" fontId="25" fillId="0" borderId="35" xfId="50" applyNumberFormat="1" applyFont="1" applyBorder="1" applyAlignment="1">
      <alignment horizontal="right" vertical="justify" wrapText="1"/>
      <protection/>
    </xf>
    <xf numFmtId="0" fontId="25" fillId="0" borderId="34" xfId="50" applyFont="1" applyBorder="1" applyAlignment="1">
      <alignment vertical="justify" wrapText="1"/>
      <protection/>
    </xf>
    <xf numFmtId="0" fontId="25" fillId="0" borderId="36" xfId="50" applyFont="1" applyBorder="1" applyAlignment="1">
      <alignment vertical="justify" wrapText="1"/>
      <protection/>
    </xf>
    <xf numFmtId="0" fontId="25" fillId="0" borderId="37" xfId="50" applyFont="1" applyBorder="1" applyAlignment="1">
      <alignment vertical="justify" wrapText="1"/>
      <protection/>
    </xf>
    <xf numFmtId="10" fontId="10" fillId="0" borderId="38" xfId="52" applyNumberFormat="1" applyFont="1" applyBorder="1" applyAlignment="1">
      <alignment horizontal="center" vertical="center" wrapText="1"/>
    </xf>
    <xf numFmtId="4" fontId="10" fillId="0" borderId="38" xfId="52" applyNumberFormat="1" applyFont="1" applyBorder="1" applyAlignment="1">
      <alignment horizontal="center" vertical="center" wrapText="1"/>
    </xf>
    <xf numFmtId="2" fontId="10" fillId="0" borderId="38" xfId="52" applyNumberFormat="1" applyFont="1" applyBorder="1" applyAlignment="1">
      <alignment horizontal="center" vertical="center" wrapText="1"/>
    </xf>
    <xf numFmtId="10" fontId="10" fillId="0" borderId="38" xfId="0" applyNumberFormat="1" applyFont="1" applyFill="1" applyBorder="1" applyAlignment="1">
      <alignment horizontal="center" vertical="center"/>
    </xf>
    <xf numFmtId="10" fontId="10" fillId="37" borderId="35" xfId="50" applyNumberFormat="1" applyFont="1" applyFill="1" applyBorder="1" applyAlignment="1">
      <alignment horizontal="center" vertical="center" wrapText="1"/>
      <protection/>
    </xf>
    <xf numFmtId="0" fontId="10" fillId="0" borderId="35" xfId="50" applyFont="1" applyFill="1" applyBorder="1" applyAlignment="1">
      <alignment horizontal="center" vertical="center" wrapText="1"/>
      <protection/>
    </xf>
    <xf numFmtId="10" fontId="10" fillId="0" borderId="35" xfId="52" applyNumberFormat="1" applyFont="1" applyFill="1" applyBorder="1" applyAlignment="1">
      <alignment horizontal="center" vertical="center" wrapText="1"/>
    </xf>
    <xf numFmtId="4" fontId="10" fillId="0" borderId="35" xfId="52" applyNumberFormat="1" applyFont="1" applyFill="1" applyBorder="1" applyAlignment="1">
      <alignment horizontal="center" vertical="center" wrapText="1"/>
    </xf>
    <xf numFmtId="10" fontId="10" fillId="0" borderId="35" xfId="52" applyNumberFormat="1" applyFont="1" applyBorder="1" applyAlignment="1">
      <alignment horizontal="center" vertical="center" wrapText="1"/>
    </xf>
    <xf numFmtId="4" fontId="10" fillId="0" borderId="35" xfId="52" applyNumberFormat="1" applyFont="1" applyBorder="1" applyAlignment="1">
      <alignment horizontal="center" vertical="center" wrapText="1"/>
    </xf>
    <xf numFmtId="2" fontId="10" fillId="0" borderId="35" xfId="52" applyNumberFormat="1" applyFont="1" applyBorder="1" applyAlignment="1">
      <alignment horizontal="center" vertical="center" wrapText="1"/>
    </xf>
    <xf numFmtId="10" fontId="10" fillId="0" borderId="35" xfId="0" applyNumberFormat="1" applyFont="1" applyFill="1" applyBorder="1" applyAlignment="1">
      <alignment horizontal="center" vertical="center"/>
    </xf>
    <xf numFmtId="10" fontId="10" fillId="0" borderId="35" xfId="50" applyNumberFormat="1" applyFont="1" applyFill="1" applyBorder="1" applyAlignment="1">
      <alignment horizontal="center" vertical="center" wrapText="1"/>
      <protection/>
    </xf>
    <xf numFmtId="2" fontId="10" fillId="0" borderId="35" xfId="52" applyNumberFormat="1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4" fontId="10" fillId="0" borderId="35" xfId="50" applyNumberFormat="1" applyFont="1" applyFill="1" applyBorder="1" applyAlignment="1">
      <alignment horizontal="center" vertical="center" wrapText="1"/>
      <protection/>
    </xf>
    <xf numFmtId="0" fontId="28" fillId="34" borderId="39" xfId="50" applyFont="1" applyFill="1" applyBorder="1" applyAlignment="1">
      <alignment horizontal="center" vertical="justify" wrapText="1"/>
      <protection/>
    </xf>
    <xf numFmtId="4" fontId="26" fillId="36" borderId="40" xfId="50" applyNumberFormat="1" applyFont="1" applyFill="1" applyBorder="1" applyAlignment="1">
      <alignment horizontal="right" vertical="justify" wrapText="1"/>
      <protection/>
    </xf>
    <xf numFmtId="4" fontId="18" fillId="36" borderId="41" xfId="0" applyNumberFormat="1" applyFont="1" applyFill="1" applyBorder="1" applyAlignment="1">
      <alignment horizontal="center" vertical="center" wrapText="1"/>
    </xf>
    <xf numFmtId="49" fontId="18" fillId="36" borderId="42" xfId="0" applyNumberFormat="1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right" wrapText="1"/>
    </xf>
    <xf numFmtId="49" fontId="18" fillId="35" borderId="32" xfId="0" applyNumberFormat="1" applyFont="1" applyFill="1" applyBorder="1" applyAlignment="1">
      <alignment horizontal="center" wrapText="1"/>
    </xf>
    <xf numFmtId="0" fontId="18" fillId="35" borderId="32" xfId="0" applyFont="1" applyFill="1" applyBorder="1" applyAlignment="1">
      <alignment horizontal="center"/>
    </xf>
    <xf numFmtId="49" fontId="18" fillId="35" borderId="44" xfId="0" applyNumberFormat="1" applyFont="1" applyFill="1" applyBorder="1" applyAlignment="1">
      <alignment horizontal="center" wrapText="1"/>
    </xf>
    <xf numFmtId="49" fontId="17" fillId="34" borderId="45" xfId="0" applyNumberFormat="1" applyFont="1" applyFill="1" applyBorder="1" applyAlignment="1" applyProtection="1">
      <alignment horizontal="left" wrapText="1"/>
      <protection locked="0"/>
    </xf>
    <xf numFmtId="10" fontId="17" fillId="34" borderId="21" xfId="0" applyNumberFormat="1" applyFont="1" applyFill="1" applyBorder="1" applyAlignment="1" applyProtection="1">
      <alignment horizontal="left" wrapText="1"/>
      <protection locked="0"/>
    </xf>
    <xf numFmtId="10" fontId="17" fillId="34" borderId="44" xfId="0" applyNumberFormat="1" applyFont="1" applyFill="1" applyBorder="1" applyAlignment="1" applyProtection="1">
      <alignment horizontal="left" wrapText="1"/>
      <protection locked="0"/>
    </xf>
    <xf numFmtId="49" fontId="11" fillId="34" borderId="13" xfId="0" applyNumberFormat="1" applyFont="1" applyFill="1" applyBorder="1" applyAlignment="1">
      <alignment horizontal="left" vertical="top" wrapText="1"/>
    </xf>
    <xf numFmtId="0" fontId="5" fillId="33" borderId="26" xfId="49" applyFont="1" applyFill="1" applyBorder="1" applyAlignment="1" applyProtection="1">
      <alignment vertical="center"/>
      <protection locked="0"/>
    </xf>
    <xf numFmtId="0" fontId="6" fillId="33" borderId="20" xfId="0" applyFont="1" applyFill="1" applyBorder="1" applyAlignment="1" applyProtection="1">
      <alignment horizontal="left" vertical="top"/>
      <protection locked="0"/>
    </xf>
    <xf numFmtId="0" fontId="6" fillId="33" borderId="28" xfId="0" applyFont="1" applyFill="1" applyBorder="1" applyAlignment="1" applyProtection="1">
      <alignment horizontal="left" vertical="top"/>
      <protection locked="0"/>
    </xf>
    <xf numFmtId="0" fontId="25" fillId="34" borderId="46" xfId="50" applyFont="1" applyFill="1" applyBorder="1" applyAlignment="1">
      <alignment horizontal="center" wrapText="1"/>
      <protection/>
    </xf>
    <xf numFmtId="0" fontId="25" fillId="34" borderId="47" xfId="50" applyFont="1" applyFill="1" applyBorder="1" applyAlignment="1">
      <alignment horizontal="right" wrapText="1"/>
      <protection/>
    </xf>
    <xf numFmtId="10" fontId="25" fillId="34" borderId="47" xfId="50" applyNumberFormat="1" applyFont="1" applyFill="1" applyBorder="1" applyAlignment="1">
      <alignment horizontal="right" wrapText="1"/>
      <protection/>
    </xf>
    <xf numFmtId="4" fontId="25" fillId="34" borderId="48" xfId="50" applyNumberFormat="1" applyFont="1" applyFill="1" applyBorder="1" applyAlignment="1">
      <alignment horizontal="right" wrapText="1"/>
      <protection/>
    </xf>
    <xf numFmtId="49" fontId="13" fillId="38" borderId="10" xfId="0" applyNumberFormat="1" applyFont="1" applyFill="1" applyBorder="1" applyAlignment="1">
      <alignment horizontal="left" vertical="top" wrapText="1"/>
    </xf>
    <xf numFmtId="0" fontId="13" fillId="38" borderId="11" xfId="0" applyFont="1" applyFill="1" applyBorder="1" applyAlignment="1">
      <alignment horizontal="justify" vertical="top" wrapText="1"/>
    </xf>
    <xf numFmtId="49" fontId="13" fillId="38" borderId="11" xfId="0" applyNumberFormat="1" applyFont="1" applyFill="1" applyBorder="1" applyAlignment="1">
      <alignment horizontal="center" wrapText="1"/>
    </xf>
    <xf numFmtId="49" fontId="14" fillId="38" borderId="12" xfId="0" applyNumberFormat="1" applyFont="1" applyFill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justify" vertical="top" wrapText="1"/>
    </xf>
    <xf numFmtId="49" fontId="13" fillId="38" borderId="14" xfId="0" applyNumberFormat="1" applyFont="1" applyFill="1" applyBorder="1" applyAlignment="1">
      <alignment horizontal="center" wrapText="1"/>
    </xf>
    <xf numFmtId="49" fontId="14" fillId="38" borderId="15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vertical="center"/>
    </xf>
    <xf numFmtId="4" fontId="18" fillId="35" borderId="31" xfId="0" applyNumberFormat="1" applyFont="1" applyFill="1" applyBorder="1" applyAlignment="1">
      <alignment horizontal="right" vertical="center" wrapText="1"/>
    </xf>
    <xf numFmtId="4" fontId="13" fillId="34" borderId="17" xfId="0" applyNumberFormat="1" applyFont="1" applyFill="1" applyBorder="1" applyAlignment="1">
      <alignment horizontal="right" vertical="center" wrapText="1"/>
    </xf>
    <xf numFmtId="4" fontId="13" fillId="33" borderId="11" xfId="0" applyNumberFormat="1" applyFont="1" applyFill="1" applyBorder="1" applyAlignment="1">
      <alignment horizontal="right" vertical="center" wrapText="1"/>
    </xf>
    <xf numFmtId="4" fontId="13" fillId="39" borderId="11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Fill="1" applyBorder="1" applyAlignment="1">
      <alignment horizontal="right" vertical="center" wrapText="1"/>
    </xf>
    <xf numFmtId="0" fontId="13" fillId="39" borderId="0" xfId="0" applyFont="1" applyFill="1" applyBorder="1" applyAlignment="1">
      <alignment horizontal="right" vertical="center"/>
    </xf>
    <xf numFmtId="4" fontId="13" fillId="34" borderId="11" xfId="0" applyNumberFormat="1" applyFont="1" applyFill="1" applyBorder="1" applyAlignment="1">
      <alignment horizontal="right" vertical="center" wrapText="1"/>
    </xf>
    <xf numFmtId="4" fontId="14" fillId="0" borderId="11" xfId="0" applyNumberFormat="1" applyFont="1" applyFill="1" applyBorder="1" applyAlignment="1">
      <alignment horizontal="right" vertical="center" wrapText="1"/>
    </xf>
    <xf numFmtId="4" fontId="13" fillId="39" borderId="14" xfId="0" applyNumberFormat="1" applyFont="1" applyFill="1" applyBorder="1" applyAlignment="1">
      <alignment horizontal="right" vertical="center" wrapText="1"/>
    </xf>
    <xf numFmtId="4" fontId="14" fillId="0" borderId="14" xfId="0" applyNumberFormat="1" applyFont="1" applyFill="1" applyBorder="1" applyAlignment="1">
      <alignment horizontal="right" vertical="center" wrapText="1"/>
    </xf>
    <xf numFmtId="4" fontId="13" fillId="33" borderId="14" xfId="0" applyNumberFormat="1" applyFont="1" applyFill="1" applyBorder="1" applyAlignment="1">
      <alignment horizontal="right" vertical="center" wrapText="1"/>
    </xf>
    <xf numFmtId="4" fontId="13" fillId="0" borderId="14" xfId="0" applyNumberFormat="1" applyFont="1" applyFill="1" applyBorder="1" applyAlignment="1">
      <alignment horizontal="right" vertical="center" wrapText="1"/>
    </xf>
    <xf numFmtId="4" fontId="13" fillId="33" borderId="17" xfId="0" applyNumberFormat="1" applyFont="1" applyFill="1" applyBorder="1" applyAlignment="1">
      <alignment horizontal="right" vertical="center" wrapText="1"/>
    </xf>
    <xf numFmtId="4" fontId="13" fillId="39" borderId="17" xfId="0" applyNumberFormat="1" applyFont="1" applyFill="1" applyBorder="1" applyAlignment="1">
      <alignment horizontal="right" vertical="center" wrapText="1"/>
    </xf>
    <xf numFmtId="4" fontId="13" fillId="0" borderId="17" xfId="0" applyNumberFormat="1" applyFont="1" applyFill="1" applyBorder="1" applyAlignment="1">
      <alignment horizontal="right" vertical="center" wrapText="1"/>
    </xf>
    <xf numFmtId="2" fontId="21" fillId="35" borderId="31" xfId="0" applyNumberFormat="1" applyFont="1" applyFill="1" applyBorder="1" applyAlignment="1">
      <alignment horizontal="right" vertical="center"/>
    </xf>
    <xf numFmtId="2" fontId="14" fillId="34" borderId="17" xfId="0" applyNumberFormat="1" applyFont="1" applyFill="1" applyBorder="1" applyAlignment="1">
      <alignment horizontal="right" vertical="center"/>
    </xf>
    <xf numFmtId="4" fontId="14" fillId="34" borderId="17" xfId="0" applyNumberFormat="1" applyFont="1" applyFill="1" applyBorder="1" applyAlignment="1">
      <alignment horizontal="right" vertical="center" wrapText="1"/>
    </xf>
    <xf numFmtId="2" fontId="14" fillId="33" borderId="11" xfId="0" applyNumberFormat="1" applyFont="1" applyFill="1" applyBorder="1" applyAlignment="1">
      <alignment horizontal="right" vertical="center"/>
    </xf>
    <xf numFmtId="2" fontId="14" fillId="39" borderId="11" xfId="0" applyNumberFormat="1" applyFont="1" applyFill="1" applyBorder="1" applyAlignment="1">
      <alignment horizontal="right" vertical="center"/>
    </xf>
    <xf numFmtId="2" fontId="11" fillId="34" borderId="11" xfId="0" applyNumberFormat="1" applyFont="1" applyFill="1" applyBorder="1" applyAlignment="1">
      <alignment horizontal="right" vertical="center"/>
    </xf>
    <xf numFmtId="4" fontId="11" fillId="34" borderId="11" xfId="0" applyNumberFormat="1" applyFont="1" applyFill="1" applyBorder="1" applyAlignment="1">
      <alignment horizontal="right" vertical="center" wrapText="1"/>
    </xf>
    <xf numFmtId="2" fontId="14" fillId="33" borderId="11" xfId="0" applyNumberFormat="1" applyFont="1" applyFill="1" applyBorder="1" applyAlignment="1">
      <alignment horizontal="right" vertical="center" wrapText="1"/>
    </xf>
    <xf numFmtId="2" fontId="14" fillId="39" borderId="11" xfId="0" applyNumberFormat="1" applyFont="1" applyFill="1" applyBorder="1" applyAlignment="1">
      <alignment horizontal="right" vertical="center" wrapText="1"/>
    </xf>
    <xf numFmtId="2" fontId="14" fillId="34" borderId="11" xfId="0" applyNumberFormat="1" applyFont="1" applyFill="1" applyBorder="1" applyAlignment="1">
      <alignment horizontal="right" vertical="center" wrapText="1"/>
    </xf>
    <xf numFmtId="4" fontId="14" fillId="34" borderId="11" xfId="0" applyNumberFormat="1" applyFont="1" applyFill="1" applyBorder="1" applyAlignment="1">
      <alignment horizontal="right" vertical="center" wrapText="1"/>
    </xf>
    <xf numFmtId="4" fontId="14" fillId="33" borderId="11" xfId="0" applyNumberFormat="1" applyFont="1" applyFill="1" applyBorder="1" applyAlignment="1">
      <alignment horizontal="right" vertical="center" wrapText="1"/>
    </xf>
    <xf numFmtId="4" fontId="14" fillId="39" borderId="11" xfId="0" applyNumberFormat="1" applyFont="1" applyFill="1" applyBorder="1" applyAlignment="1">
      <alignment horizontal="right" vertical="center" wrapText="1"/>
    </xf>
    <xf numFmtId="4" fontId="21" fillId="35" borderId="31" xfId="0" applyNumberFormat="1" applyFont="1" applyFill="1" applyBorder="1" applyAlignment="1">
      <alignment horizontal="right" vertical="center" wrapText="1"/>
    </xf>
    <xf numFmtId="4" fontId="12" fillId="34" borderId="17" xfId="63" applyNumberFormat="1" applyFont="1" applyFill="1" applyBorder="1" applyAlignment="1">
      <alignment horizontal="right" vertical="center"/>
    </xf>
    <xf numFmtId="4" fontId="12" fillId="34" borderId="17" xfId="0" applyNumberFormat="1" applyFont="1" applyFill="1" applyBorder="1" applyAlignment="1">
      <alignment horizontal="right" vertical="center"/>
    </xf>
    <xf numFmtId="4" fontId="13" fillId="34" borderId="17" xfId="45" applyNumberFormat="1" applyFont="1" applyFill="1" applyBorder="1" applyAlignment="1">
      <alignment horizontal="right" vertical="center" wrapText="1"/>
    </xf>
    <xf numFmtId="4" fontId="14" fillId="33" borderId="11" xfId="63" applyNumberFormat="1" applyFont="1" applyFill="1" applyBorder="1" applyAlignment="1">
      <alignment horizontal="right" vertical="center" wrapText="1"/>
    </xf>
    <xf numFmtId="4" fontId="14" fillId="39" borderId="49" xfId="48" applyNumberFormat="1" applyFont="1" applyFill="1" applyBorder="1" applyAlignment="1">
      <alignment horizontal="right" vertical="center"/>
      <protection/>
    </xf>
    <xf numFmtId="4" fontId="14" fillId="0" borderId="11" xfId="45" applyNumberFormat="1" applyFont="1" applyFill="1" applyBorder="1" applyAlignment="1">
      <alignment horizontal="right" vertical="center" wrapText="1"/>
    </xf>
    <xf numFmtId="4" fontId="14" fillId="34" borderId="17" xfId="63" applyNumberFormat="1" applyFont="1" applyFill="1" applyBorder="1" applyAlignment="1">
      <alignment horizontal="right" vertical="center" wrapText="1"/>
    </xf>
    <xf numFmtId="4" fontId="14" fillId="34" borderId="17" xfId="0" applyNumberFormat="1" applyFont="1" applyFill="1" applyBorder="1" applyAlignment="1">
      <alignment horizontal="right" vertical="center"/>
    </xf>
    <xf numFmtId="4" fontId="14" fillId="34" borderId="17" xfId="45" applyNumberFormat="1" applyFont="1" applyFill="1" applyBorder="1" applyAlignment="1">
      <alignment horizontal="right" vertical="center" wrapText="1"/>
    </xf>
    <xf numFmtId="4" fontId="14" fillId="0" borderId="17" xfId="45" applyNumberFormat="1" applyFont="1" applyFill="1" applyBorder="1" applyAlignment="1">
      <alignment horizontal="right" vertical="center" wrapText="1"/>
    </xf>
    <xf numFmtId="4" fontId="14" fillId="34" borderId="33" xfId="48" applyNumberFormat="1" applyFont="1" applyFill="1" applyBorder="1" applyAlignment="1">
      <alignment horizontal="right" vertical="center"/>
      <protection/>
    </xf>
    <xf numFmtId="4" fontId="14" fillId="33" borderId="17" xfId="63" applyNumberFormat="1" applyFont="1" applyFill="1" applyBorder="1" applyAlignment="1">
      <alignment horizontal="right" vertical="center" wrapText="1"/>
    </xf>
    <xf numFmtId="4" fontId="14" fillId="39" borderId="33" xfId="48" applyNumberFormat="1" applyFont="1" applyFill="1" applyBorder="1" applyAlignment="1">
      <alignment horizontal="right" vertical="center"/>
      <protection/>
    </xf>
    <xf numFmtId="4" fontId="14" fillId="39" borderId="17" xfId="0" applyNumberFormat="1" applyFont="1" applyFill="1" applyBorder="1" applyAlignment="1">
      <alignment horizontal="right" vertical="center" wrapText="1"/>
    </xf>
    <xf numFmtId="4" fontId="14" fillId="33" borderId="14" xfId="63" applyNumberFormat="1" applyFont="1" applyFill="1" applyBorder="1" applyAlignment="1">
      <alignment horizontal="right" vertical="center" wrapText="1"/>
    </xf>
    <xf numFmtId="4" fontId="14" fillId="0" borderId="14" xfId="45" applyNumberFormat="1" applyFont="1" applyFill="1" applyBorder="1" applyAlignment="1">
      <alignment horizontal="right" vertical="center" wrapText="1"/>
    </xf>
    <xf numFmtId="4" fontId="14" fillId="34" borderId="11" xfId="63" applyNumberFormat="1" applyFont="1" applyFill="1" applyBorder="1" applyAlignment="1">
      <alignment horizontal="right" vertical="center" wrapText="1"/>
    </xf>
    <xf numFmtId="4" fontId="14" fillId="34" borderId="11" xfId="45" applyNumberFormat="1" applyFont="1" applyFill="1" applyBorder="1" applyAlignment="1">
      <alignment horizontal="right" vertical="center" wrapText="1"/>
    </xf>
    <xf numFmtId="4" fontId="14" fillId="39" borderId="11" xfId="0" applyNumberFormat="1" applyFont="1" applyFill="1" applyBorder="1" applyAlignment="1">
      <alignment horizontal="right" vertical="center"/>
    </xf>
    <xf numFmtId="4" fontId="14" fillId="39" borderId="14" xfId="0" applyNumberFormat="1" applyFont="1" applyFill="1" applyBorder="1" applyAlignment="1">
      <alignment horizontal="right" vertical="center"/>
    </xf>
    <xf numFmtId="4" fontId="14" fillId="34" borderId="14" xfId="63" applyNumberFormat="1" applyFont="1" applyFill="1" applyBorder="1" applyAlignment="1">
      <alignment horizontal="right" vertical="center" wrapText="1"/>
    </xf>
    <xf numFmtId="4" fontId="14" fillId="34" borderId="14" xfId="0" applyNumberFormat="1" applyFont="1" applyFill="1" applyBorder="1" applyAlignment="1">
      <alignment horizontal="right" vertical="center" wrapText="1"/>
    </xf>
    <xf numFmtId="4" fontId="14" fillId="34" borderId="14" xfId="45" applyNumberFormat="1" applyFont="1" applyFill="1" applyBorder="1" applyAlignment="1">
      <alignment horizontal="right" vertical="center" wrapText="1"/>
    </xf>
    <xf numFmtId="4" fontId="11" fillId="34" borderId="11" xfId="63" applyNumberFormat="1" applyFont="1" applyFill="1" applyBorder="1" applyAlignment="1">
      <alignment horizontal="right" vertical="center"/>
    </xf>
    <xf numFmtId="4" fontId="11" fillId="34" borderId="11" xfId="0" applyNumberFormat="1" applyFont="1" applyFill="1" applyBorder="1" applyAlignment="1">
      <alignment horizontal="right" vertical="center"/>
    </xf>
    <xf numFmtId="4" fontId="11" fillId="34" borderId="11" xfId="45" applyNumberFormat="1" applyFont="1" applyFill="1" applyBorder="1" applyAlignment="1">
      <alignment horizontal="right" vertical="center" wrapText="1"/>
    </xf>
    <xf numFmtId="4" fontId="13" fillId="34" borderId="22" xfId="0" applyNumberFormat="1" applyFont="1" applyFill="1" applyBorder="1" applyAlignment="1">
      <alignment horizontal="right" vertical="center" wrapText="1"/>
    </xf>
    <xf numFmtId="4" fontId="14" fillId="33" borderId="14" xfId="0" applyNumberFormat="1" applyFont="1" applyFill="1" applyBorder="1" applyAlignment="1">
      <alignment horizontal="right" vertical="center" wrapText="1"/>
    </xf>
    <xf numFmtId="4" fontId="14" fillId="39" borderId="14" xfId="0" applyNumberFormat="1" applyFont="1" applyFill="1" applyBorder="1" applyAlignment="1">
      <alignment horizontal="right" vertical="center" wrapText="1"/>
    </xf>
    <xf numFmtId="4" fontId="21" fillId="35" borderId="29" xfId="0" applyNumberFormat="1" applyFont="1" applyFill="1" applyBorder="1" applyAlignment="1">
      <alignment horizontal="right" vertical="center" wrapText="1"/>
    </xf>
    <xf numFmtId="4" fontId="21" fillId="35" borderId="50" xfId="0" applyNumberFormat="1" applyFont="1" applyFill="1" applyBorder="1" applyAlignment="1">
      <alignment horizontal="right" vertical="center" wrapText="1"/>
    </xf>
    <xf numFmtId="4" fontId="18" fillId="35" borderId="29" xfId="0" applyNumberFormat="1" applyFont="1" applyFill="1" applyBorder="1" applyAlignment="1">
      <alignment horizontal="right" vertical="center" wrapText="1"/>
    </xf>
    <xf numFmtId="4" fontId="14" fillId="34" borderId="17" xfId="63" applyNumberFormat="1" applyFont="1" applyFill="1" applyBorder="1" applyAlignment="1">
      <alignment horizontal="right" vertical="center"/>
    </xf>
    <xf numFmtId="4" fontId="14" fillId="33" borderId="17" xfId="63" applyNumberFormat="1" applyFont="1" applyFill="1" applyBorder="1" applyAlignment="1">
      <alignment horizontal="right" vertical="center"/>
    </xf>
    <xf numFmtId="4" fontId="14" fillId="39" borderId="17" xfId="0" applyNumberFormat="1" applyFont="1" applyFill="1" applyBorder="1" applyAlignment="1">
      <alignment horizontal="right" vertical="center"/>
    </xf>
    <xf numFmtId="4" fontId="14" fillId="34" borderId="11" xfId="63" applyNumberFormat="1" applyFont="1" applyFill="1" applyBorder="1" applyAlignment="1">
      <alignment horizontal="right" vertical="center"/>
    </xf>
    <xf numFmtId="4" fontId="14" fillId="34" borderId="11" xfId="0" applyNumberFormat="1" applyFont="1" applyFill="1" applyBorder="1" applyAlignment="1">
      <alignment horizontal="right" vertical="center"/>
    </xf>
    <xf numFmtId="4" fontId="14" fillId="34" borderId="51" xfId="45" applyNumberFormat="1" applyFont="1" applyFill="1" applyBorder="1" applyAlignment="1">
      <alignment horizontal="right" vertical="center" wrapText="1"/>
    </xf>
    <xf numFmtId="4" fontId="14" fillId="34" borderId="14" xfId="0" applyNumberFormat="1" applyFont="1" applyFill="1" applyBorder="1" applyAlignment="1">
      <alignment horizontal="right" vertical="center"/>
    </xf>
    <xf numFmtId="4" fontId="13" fillId="38" borderId="11" xfId="0" applyNumberFormat="1" applyFont="1" applyFill="1" applyBorder="1" applyAlignment="1">
      <alignment horizontal="right" vertical="center" wrapText="1"/>
    </xf>
    <xf numFmtId="4" fontId="13" fillId="38" borderId="14" xfId="0" applyNumberFormat="1" applyFont="1" applyFill="1" applyBorder="1" applyAlignment="1">
      <alignment horizontal="right" vertical="center" wrapText="1"/>
    </xf>
    <xf numFmtId="4" fontId="23" fillId="36" borderId="31" xfId="0" applyNumberFormat="1" applyFont="1" applyFill="1" applyBorder="1" applyAlignment="1">
      <alignment horizontal="right" vertical="center" wrapText="1"/>
    </xf>
    <xf numFmtId="4" fontId="22" fillId="36" borderId="31" xfId="0" applyNumberFormat="1" applyFont="1" applyFill="1" applyBorder="1" applyAlignment="1">
      <alignment horizontal="right" vertical="center" wrapText="1"/>
    </xf>
    <xf numFmtId="4" fontId="13" fillId="33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8" fontId="13" fillId="0" borderId="11" xfId="0" applyNumberFormat="1" applyFont="1" applyBorder="1" applyAlignment="1">
      <alignment horizontal="right" vertical="center"/>
    </xf>
    <xf numFmtId="8" fontId="13" fillId="0" borderId="11" xfId="0" applyNumberFormat="1" applyFont="1" applyBorder="1" applyAlignment="1">
      <alignment horizontal="right" vertical="center" wrapText="1"/>
    </xf>
    <xf numFmtId="4" fontId="1" fillId="33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 wrapText="1"/>
    </xf>
    <xf numFmtId="10" fontId="8" fillId="0" borderId="0" xfId="0" applyNumberFormat="1" applyFont="1" applyFill="1" applyAlignment="1">
      <alignment/>
    </xf>
    <xf numFmtId="0" fontId="10" fillId="0" borderId="52" xfId="0" applyFont="1" applyFill="1" applyBorder="1" applyAlignment="1">
      <alignment horizontal="left" wrapText="1"/>
    </xf>
    <xf numFmtId="0" fontId="10" fillId="0" borderId="53" xfId="0" applyFont="1" applyFill="1" applyBorder="1" applyAlignment="1">
      <alignment horizontal="left" wrapText="1"/>
    </xf>
    <xf numFmtId="0" fontId="10" fillId="0" borderId="5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10" fontId="10" fillId="0" borderId="55" xfId="0" applyNumberFormat="1" applyFont="1" applyBorder="1" applyAlignment="1">
      <alignment/>
    </xf>
    <xf numFmtId="10" fontId="10" fillId="0" borderId="56" xfId="0" applyNumberFormat="1" applyFont="1" applyBorder="1" applyAlignment="1">
      <alignment/>
    </xf>
    <xf numFmtId="0" fontId="10" fillId="0" borderId="53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10" fillId="34" borderId="53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 wrapText="1"/>
    </xf>
    <xf numFmtId="0" fontId="10" fillId="34" borderId="57" xfId="0" applyFont="1" applyFill="1" applyBorder="1" applyAlignment="1">
      <alignment horizontal="left" wrapText="1"/>
    </xf>
    <xf numFmtId="0" fontId="27" fillId="36" borderId="58" xfId="0" applyFont="1" applyFill="1" applyBorder="1" applyAlignment="1">
      <alignment horizontal="center" vertical="center" wrapText="1"/>
    </xf>
    <xf numFmtId="0" fontId="7" fillId="36" borderId="59" xfId="0" applyFont="1" applyFill="1" applyBorder="1" applyAlignment="1">
      <alignment horizontal="center" vertical="center" wrapText="1"/>
    </xf>
    <xf numFmtId="0" fontId="7" fillId="36" borderId="60" xfId="0" applyFont="1" applyFill="1" applyBorder="1" applyAlignment="1">
      <alignment horizontal="center" vertical="center" wrapText="1"/>
    </xf>
    <xf numFmtId="0" fontId="28" fillId="34" borderId="61" xfId="50" applyFont="1" applyFill="1" applyBorder="1" applyAlignment="1" applyProtection="1">
      <alignment horizontal="center" vertical="center" wrapText="1"/>
      <protection/>
    </xf>
    <xf numFmtId="0" fontId="28" fillId="34" borderId="39" xfId="50" applyFont="1" applyFill="1" applyBorder="1" applyAlignment="1" applyProtection="1">
      <alignment horizontal="center" vertical="center" wrapText="1"/>
      <protection/>
    </xf>
    <xf numFmtId="0" fontId="28" fillId="34" borderId="39" xfId="50" applyFont="1" applyFill="1" applyBorder="1" applyAlignment="1">
      <alignment horizontal="center" vertical="justify" wrapText="1"/>
      <protection/>
    </xf>
    <xf numFmtId="0" fontId="28" fillId="34" borderId="62" xfId="50" applyFont="1" applyFill="1" applyBorder="1" applyAlignment="1">
      <alignment horizontal="center" vertical="justify" wrapText="1"/>
      <protection/>
    </xf>
    <xf numFmtId="0" fontId="28" fillId="34" borderId="39" xfId="50" applyFont="1" applyFill="1" applyBorder="1" applyAlignment="1">
      <alignment horizontal="center" vertical="center" wrapText="1"/>
      <protection/>
    </xf>
    <xf numFmtId="0" fontId="28" fillId="34" borderId="62" xfId="50" applyFont="1" applyFill="1" applyBorder="1" applyAlignment="1">
      <alignment horizontal="center" vertical="center" wrapText="1"/>
      <protection/>
    </xf>
    <xf numFmtId="0" fontId="25" fillId="0" borderId="63" xfId="50" applyFont="1" applyBorder="1" applyAlignment="1" applyProtection="1">
      <alignment horizontal="center" vertical="center" wrapText="1"/>
      <protection locked="0"/>
    </xf>
    <xf numFmtId="0" fontId="25" fillId="0" borderId="34" xfId="50" applyFont="1" applyBorder="1" applyAlignment="1" applyProtection="1" quotePrefix="1">
      <alignment horizontal="center" vertical="center" wrapText="1"/>
      <protection locked="0"/>
    </xf>
    <xf numFmtId="0" fontId="25" fillId="33" borderId="38" xfId="0" applyFont="1" applyFill="1" applyBorder="1" applyAlignment="1">
      <alignment vertical="center" wrapText="1"/>
    </xf>
    <xf numFmtId="0" fontId="25" fillId="33" borderId="35" xfId="0" applyFont="1" applyFill="1" applyBorder="1" applyAlignment="1">
      <alignment vertical="center" wrapText="1"/>
    </xf>
    <xf numFmtId="4" fontId="25" fillId="33" borderId="64" xfId="0" applyNumberFormat="1" applyFont="1" applyFill="1" applyBorder="1" applyAlignment="1">
      <alignment vertical="center" wrapText="1"/>
    </xf>
    <xf numFmtId="0" fontId="25" fillId="33" borderId="40" xfId="0" applyFont="1" applyFill="1" applyBorder="1" applyAlignment="1">
      <alignment vertical="center" wrapText="1"/>
    </xf>
    <xf numFmtId="10" fontId="10" fillId="37" borderId="35" xfId="50" applyNumberFormat="1" applyFont="1" applyFill="1" applyBorder="1" applyAlignment="1">
      <alignment horizontal="center" vertical="center" wrapText="1"/>
      <protection/>
    </xf>
    <xf numFmtId="0" fontId="25" fillId="0" borderId="34" xfId="50" applyFont="1" applyBorder="1" applyAlignment="1" applyProtection="1">
      <alignment horizontal="center" vertical="center" wrapText="1"/>
      <protection locked="0"/>
    </xf>
    <xf numFmtId="4" fontId="25" fillId="33" borderId="40" xfId="0" applyNumberFormat="1" applyFont="1" applyFill="1" applyBorder="1" applyAlignment="1">
      <alignment vertical="center" wrapText="1"/>
    </xf>
    <xf numFmtId="4" fontId="25" fillId="0" borderId="35" xfId="50" applyNumberFormat="1" applyFont="1" applyBorder="1" applyAlignment="1">
      <alignment horizontal="right" vertical="justify" wrapText="1"/>
      <protection/>
    </xf>
    <xf numFmtId="0" fontId="10" fillId="0" borderId="35" xfId="0" applyFont="1" applyBorder="1" applyAlignment="1">
      <alignment horizontal="right" vertical="justify" wrapText="1"/>
    </xf>
    <xf numFmtId="4" fontId="25" fillId="34" borderId="47" xfId="50" applyNumberFormat="1" applyFont="1" applyFill="1" applyBorder="1" applyAlignment="1">
      <alignment horizontal="right" wrapText="1"/>
      <protection/>
    </xf>
    <xf numFmtId="10" fontId="25" fillId="0" borderId="35" xfId="52" applyNumberFormat="1" applyFont="1" applyBorder="1" applyAlignment="1">
      <alignment horizontal="center" vertical="justify" wrapText="1"/>
    </xf>
    <xf numFmtId="10" fontId="10" fillId="0" borderId="35" xfId="0" applyNumberFormat="1" applyFont="1" applyBorder="1" applyAlignment="1">
      <alignment horizontal="center" vertical="justify" wrapText="1"/>
    </xf>
    <xf numFmtId="0" fontId="25" fillId="0" borderId="35" xfId="50" applyFont="1" applyBorder="1" applyAlignment="1">
      <alignment horizontal="center" vertical="justify" wrapText="1"/>
      <protection/>
    </xf>
    <xf numFmtId="0" fontId="25" fillId="0" borderId="40" xfId="50" applyFont="1" applyBorder="1" applyAlignment="1">
      <alignment horizontal="center" vertical="justify" wrapText="1"/>
      <protection/>
    </xf>
    <xf numFmtId="4" fontId="25" fillId="0" borderId="35" xfId="0" applyNumberFormat="1" applyFont="1" applyBorder="1" applyAlignment="1">
      <alignment horizontal="right" vertical="justify" wrapText="1"/>
    </xf>
    <xf numFmtId="0" fontId="25" fillId="0" borderId="35" xfId="0" applyFont="1" applyBorder="1" applyAlignment="1">
      <alignment horizontal="right" vertical="justify" wrapText="1"/>
    </xf>
    <xf numFmtId="4" fontId="25" fillId="0" borderId="35" xfId="0" applyNumberFormat="1" applyFont="1" applyFill="1" applyBorder="1" applyAlignment="1">
      <alignment horizontal="right" vertical="justify" wrapText="1"/>
    </xf>
    <xf numFmtId="0" fontId="25" fillId="0" borderId="35" xfId="0" applyFont="1" applyFill="1" applyBorder="1" applyAlignment="1">
      <alignment horizontal="right" vertical="justify" wrapText="1"/>
    </xf>
    <xf numFmtId="0" fontId="10" fillId="0" borderId="35" xfId="0" applyFont="1" applyBorder="1" applyAlignment="1">
      <alignment vertical="justify" wrapText="1"/>
    </xf>
    <xf numFmtId="0" fontId="10" fillId="0" borderId="40" xfId="0" applyFont="1" applyBorder="1" applyAlignment="1">
      <alignment vertical="justify" wrapText="1"/>
    </xf>
    <xf numFmtId="0" fontId="10" fillId="0" borderId="37" xfId="0" applyFont="1" applyBorder="1" applyAlignment="1">
      <alignment vertical="justify" wrapText="1"/>
    </xf>
    <xf numFmtId="0" fontId="10" fillId="0" borderId="65" xfId="0" applyFont="1" applyBorder="1" applyAlignment="1">
      <alignment vertical="justify" wrapText="1"/>
    </xf>
    <xf numFmtId="10" fontId="25" fillId="0" borderId="37" xfId="52" applyNumberFormat="1" applyFont="1" applyBorder="1" applyAlignment="1">
      <alignment horizontal="center" vertical="justify" wrapText="1"/>
    </xf>
    <xf numFmtId="10" fontId="10" fillId="0" borderId="37" xfId="0" applyNumberFormat="1" applyFont="1" applyBorder="1" applyAlignment="1">
      <alignment horizontal="center" vertical="justify" wrapText="1"/>
    </xf>
    <xf numFmtId="10" fontId="25" fillId="0" borderId="37" xfId="0" applyNumberFormat="1" applyFont="1" applyBorder="1" applyAlignment="1">
      <alignment horizontal="center" vertical="justify" wrapText="1"/>
    </xf>
    <xf numFmtId="49" fontId="12" fillId="34" borderId="51" xfId="0" applyNumberFormat="1" applyFont="1" applyFill="1" applyBorder="1" applyAlignment="1">
      <alignment horizontal="center" vertical="center"/>
    </xf>
    <xf numFmtId="49" fontId="12" fillId="34" borderId="66" xfId="0" applyNumberFormat="1" applyFont="1" applyFill="1" applyBorder="1" applyAlignment="1">
      <alignment horizontal="center" vertical="center"/>
    </xf>
    <xf numFmtId="49" fontId="12" fillId="34" borderId="49" xfId="0" applyNumberFormat="1" applyFont="1" applyFill="1" applyBorder="1" applyAlignment="1">
      <alignment horizontal="center" vertical="center"/>
    </xf>
    <xf numFmtId="0" fontId="17" fillId="34" borderId="27" xfId="0" applyFont="1" applyFill="1" applyBorder="1" applyAlignment="1" applyProtection="1">
      <alignment horizontal="right" wrapText="1"/>
      <protection locked="0"/>
    </xf>
    <xf numFmtId="0" fontId="17" fillId="34" borderId="0" xfId="0" applyFont="1" applyFill="1" applyBorder="1" applyAlignment="1" applyProtection="1">
      <alignment horizontal="right" wrapText="1"/>
      <protection locked="0"/>
    </xf>
    <xf numFmtId="0" fontId="17" fillId="34" borderId="29" xfId="0" applyFont="1" applyFill="1" applyBorder="1" applyAlignment="1" applyProtection="1">
      <alignment horizontal="right" wrapText="1"/>
      <protection locked="0"/>
    </xf>
    <xf numFmtId="0" fontId="16" fillId="33" borderId="27" xfId="0" applyFont="1" applyFill="1" applyBorder="1" applyAlignment="1" applyProtection="1">
      <alignment horizontal="center"/>
      <protection locked="0"/>
    </xf>
    <xf numFmtId="0" fontId="16" fillId="33" borderId="45" xfId="0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 horizontal="center"/>
      <protection locked="0"/>
    </xf>
    <xf numFmtId="0" fontId="16" fillId="33" borderId="21" xfId="0" applyFont="1" applyFill="1" applyBorder="1" applyAlignment="1" applyProtection="1">
      <alignment horizontal="center"/>
      <protection locked="0"/>
    </xf>
    <xf numFmtId="9" fontId="6" fillId="33" borderId="0" xfId="52" applyFont="1" applyFill="1" applyBorder="1" applyAlignment="1" applyProtection="1">
      <alignment horizontal="center" vertical="center" wrapText="1"/>
      <protection locked="0"/>
    </xf>
    <xf numFmtId="9" fontId="6" fillId="33" borderId="21" xfId="52" applyFont="1" applyFill="1" applyBorder="1" applyAlignment="1" applyProtection="1">
      <alignment horizontal="center" vertical="center" wrapText="1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44" xfId="0" applyFont="1" applyFill="1" applyBorder="1" applyAlignment="1" applyProtection="1">
      <alignment horizontal="center" vertical="center"/>
      <protection locked="0"/>
    </xf>
    <xf numFmtId="49" fontId="12" fillId="34" borderId="22" xfId="0" applyNumberFormat="1" applyFont="1" applyFill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/>
    </xf>
    <xf numFmtId="49" fontId="12" fillId="34" borderId="67" xfId="0" applyNumberFormat="1" applyFont="1" applyFill="1" applyBorder="1" applyAlignment="1">
      <alignment horizontal="center" vertical="center"/>
    </xf>
    <xf numFmtId="0" fontId="19" fillId="33" borderId="28" xfId="0" applyFont="1" applyFill="1" applyBorder="1" applyAlignment="1" applyProtection="1">
      <alignment horizontal="center" vertical="top" wrapText="1"/>
      <protection locked="0"/>
    </xf>
    <xf numFmtId="0" fontId="19" fillId="33" borderId="29" xfId="0" applyFont="1" applyFill="1" applyBorder="1" applyAlignment="1" applyProtection="1">
      <alignment horizontal="center" vertical="top" wrapText="1"/>
      <protection locked="0"/>
    </xf>
    <xf numFmtId="0" fontId="19" fillId="33" borderId="44" xfId="0" applyFont="1" applyFill="1" applyBorder="1" applyAlignment="1" applyProtection="1">
      <alignment horizontal="center" vertical="top" wrapText="1"/>
      <protection locked="0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8" fillId="36" borderId="68" xfId="0" applyNumberFormat="1" applyFont="1" applyFill="1" applyBorder="1" applyAlignment="1">
      <alignment horizontal="center" vertical="center" wrapText="1"/>
    </xf>
    <xf numFmtId="49" fontId="18" fillId="36" borderId="69" xfId="0" applyNumberFormat="1" applyFont="1" applyFill="1" applyBorder="1" applyAlignment="1">
      <alignment horizontal="center" vertical="center" wrapText="1"/>
    </xf>
    <xf numFmtId="0" fontId="18" fillId="36" borderId="70" xfId="0" applyNumberFormat="1" applyFont="1" applyFill="1" applyBorder="1" applyAlignment="1">
      <alignment horizontal="center" vertical="center" wrapText="1"/>
    </xf>
    <xf numFmtId="0" fontId="18" fillId="36" borderId="41" xfId="0" applyNumberFormat="1" applyFont="1" applyFill="1" applyBorder="1" applyAlignment="1">
      <alignment horizontal="center" vertical="center" wrapText="1"/>
    </xf>
    <xf numFmtId="49" fontId="18" fillId="36" borderId="70" xfId="0" applyNumberFormat="1" applyFont="1" applyFill="1" applyBorder="1" applyAlignment="1">
      <alignment horizontal="center" vertical="center" wrapText="1"/>
    </xf>
    <xf numFmtId="49" fontId="18" fillId="36" borderId="41" xfId="0" applyNumberFormat="1" applyFont="1" applyFill="1" applyBorder="1" applyAlignment="1">
      <alignment horizontal="center" vertical="center" wrapText="1"/>
    </xf>
    <xf numFmtId="4" fontId="14" fillId="39" borderId="14" xfId="48" applyNumberFormat="1" applyFont="1" applyFill="1" applyBorder="1" applyAlignment="1">
      <alignment horizontal="right" vertical="center"/>
      <protection/>
    </xf>
    <xf numFmtId="4" fontId="14" fillId="39" borderId="17" xfId="48" applyNumberFormat="1" applyFont="1" applyFill="1" applyBorder="1" applyAlignment="1">
      <alignment horizontal="right" vertical="center"/>
      <protection/>
    </xf>
    <xf numFmtId="49" fontId="14" fillId="0" borderId="13" xfId="0" applyNumberFormat="1" applyFont="1" applyFill="1" applyBorder="1" applyAlignment="1">
      <alignment horizontal="left" vertical="top"/>
    </xf>
    <xf numFmtId="49" fontId="14" fillId="0" borderId="16" xfId="0" applyNumberFormat="1" applyFont="1" applyFill="1" applyBorder="1" applyAlignment="1">
      <alignment horizontal="left" vertical="top"/>
    </xf>
    <xf numFmtId="4" fontId="14" fillId="0" borderId="14" xfId="45" applyNumberFormat="1" applyFont="1" applyFill="1" applyBorder="1" applyAlignment="1">
      <alignment horizontal="right" vertical="center" wrapText="1"/>
    </xf>
    <xf numFmtId="4" fontId="14" fillId="0" borderId="17" xfId="45" applyNumberFormat="1" applyFont="1" applyFill="1" applyBorder="1" applyAlignment="1">
      <alignment horizontal="right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173" fontId="14" fillId="33" borderId="51" xfId="0" applyNumberFormat="1" applyFont="1" applyFill="1" applyBorder="1" applyAlignment="1">
      <alignment horizontal="center" vertical="center" wrapText="1"/>
    </xf>
    <xf numFmtId="173" fontId="14" fillId="33" borderId="67" xfId="0" applyNumberFormat="1" applyFont="1" applyFill="1" applyBorder="1" applyAlignment="1">
      <alignment horizontal="center" vertical="center" wrapText="1"/>
    </xf>
    <xf numFmtId="173" fontId="14" fillId="33" borderId="66" xfId="0" applyNumberFormat="1" applyFont="1" applyFill="1" applyBorder="1" applyAlignment="1">
      <alignment horizontal="center" vertical="center" wrapText="1"/>
    </xf>
    <xf numFmtId="173" fontId="14" fillId="33" borderId="49" xfId="0" applyNumberFormat="1" applyFont="1" applyFill="1" applyBorder="1" applyAlignment="1">
      <alignment horizontal="center" vertical="center" wrapText="1"/>
    </xf>
    <xf numFmtId="2" fontId="18" fillId="36" borderId="70" xfId="0" applyNumberFormat="1" applyFont="1" applyFill="1" applyBorder="1" applyAlignment="1">
      <alignment horizontal="center" vertical="center" wrapText="1"/>
    </xf>
    <xf numFmtId="2" fontId="18" fillId="36" borderId="71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/>
    </xf>
    <xf numFmtId="49" fontId="12" fillId="34" borderId="15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horizontal="center" vertical="center"/>
    </xf>
    <xf numFmtId="49" fontId="11" fillId="34" borderId="12" xfId="0" applyNumberFormat="1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justify" vertical="top" wrapText="1"/>
    </xf>
    <xf numFmtId="0" fontId="13" fillId="0" borderId="17" xfId="0" applyFont="1" applyFill="1" applyBorder="1" applyAlignment="1">
      <alignment horizontal="justify" vertical="top" wrapText="1"/>
    </xf>
    <xf numFmtId="49" fontId="11" fillId="34" borderId="75" xfId="0" applyNumberFormat="1" applyFont="1" applyFill="1" applyBorder="1" applyAlignment="1">
      <alignment horizontal="center" vertical="center"/>
    </xf>
    <xf numFmtId="49" fontId="11" fillId="34" borderId="66" xfId="0" applyNumberFormat="1" applyFont="1" applyFill="1" applyBorder="1" applyAlignment="1">
      <alignment horizontal="center" vertical="center"/>
    </xf>
    <xf numFmtId="49" fontId="11" fillId="34" borderId="67" xfId="0" applyNumberFormat="1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justify" vertical="top" wrapText="1"/>
    </xf>
    <xf numFmtId="0" fontId="14" fillId="0" borderId="17" xfId="0" applyFont="1" applyFill="1" applyBorder="1" applyAlignment="1">
      <alignment horizontal="justify" vertical="top" wrapText="1"/>
    </xf>
    <xf numFmtId="49" fontId="14" fillId="33" borderId="14" xfId="0" applyNumberFormat="1" applyFont="1" applyFill="1" applyBorder="1" applyAlignment="1">
      <alignment horizontal="center" wrapText="1"/>
    </xf>
    <xf numFmtId="49" fontId="14" fillId="33" borderId="17" xfId="0" applyNumberFormat="1" applyFont="1" applyFill="1" applyBorder="1" applyAlignment="1">
      <alignment horizontal="center" wrapText="1"/>
    </xf>
    <xf numFmtId="4" fontId="14" fillId="33" borderId="14" xfId="63" applyNumberFormat="1" applyFont="1" applyFill="1" applyBorder="1" applyAlignment="1">
      <alignment horizontal="right" vertical="center" wrapText="1"/>
    </xf>
    <xf numFmtId="4" fontId="14" fillId="33" borderId="17" xfId="63" applyNumberFormat="1" applyFont="1" applyFill="1" applyBorder="1" applyAlignment="1">
      <alignment horizontal="right" vertical="center" wrapText="1"/>
    </xf>
    <xf numFmtId="49" fontId="12" fillId="34" borderId="25" xfId="0" applyNumberFormat="1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/>
    </xf>
    <xf numFmtId="49" fontId="12" fillId="34" borderId="23" xfId="0" applyNumberFormat="1" applyFont="1" applyFill="1" applyBorder="1" applyAlignment="1">
      <alignment horizontal="center" vertical="center"/>
    </xf>
    <xf numFmtId="0" fontId="13" fillId="0" borderId="51" xfId="0" applyNumberFormat="1" applyFont="1" applyFill="1" applyBorder="1" applyAlignment="1">
      <alignment horizontal="right"/>
    </xf>
    <xf numFmtId="174" fontId="13" fillId="0" borderId="66" xfId="0" applyNumberFormat="1" applyFont="1" applyFill="1" applyBorder="1" applyAlignment="1">
      <alignment horizontal="right"/>
    </xf>
    <xf numFmtId="174" fontId="13" fillId="0" borderId="49" xfId="0" applyNumberFormat="1" applyFont="1" applyFill="1" applyBorder="1" applyAlignment="1">
      <alignment horizontal="right"/>
    </xf>
    <xf numFmtId="0" fontId="14" fillId="0" borderId="51" xfId="0" applyNumberFormat="1" applyFont="1" applyFill="1" applyBorder="1" applyAlignment="1">
      <alignment horizontal="right"/>
    </xf>
    <xf numFmtId="174" fontId="14" fillId="0" borderId="67" xfId="0" applyNumberFormat="1" applyFont="1" applyFill="1" applyBorder="1" applyAlignment="1">
      <alignment horizontal="righ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3" xfId="49"/>
    <cellStyle name="Normal_Ed. Juruá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1038225</xdr:colOff>
      <xdr:row>2</xdr:row>
      <xdr:rowOff>152400</xdr:rowOff>
    </xdr:to>
    <xdr:pic>
      <xdr:nvPicPr>
        <xdr:cNvPr id="1" name="Imagem 1" descr="C:\Users\administrador\AppData\Local\Microsoft\Windows\Temporary Internet Files\Content.IE5\7GXUB968\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66675"/>
          <a:ext cx="1400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0</xdr:row>
      <xdr:rowOff>247650</xdr:rowOff>
    </xdr:from>
    <xdr:to>
      <xdr:col>7</xdr:col>
      <xdr:colOff>238125</xdr:colOff>
      <xdr:row>1</xdr:row>
      <xdr:rowOff>85725</xdr:rowOff>
    </xdr:to>
    <xdr:sp>
      <xdr:nvSpPr>
        <xdr:cNvPr id="2" name="WordArt 2"/>
        <xdr:cNvSpPr>
          <a:spLocks/>
        </xdr:cNvSpPr>
      </xdr:nvSpPr>
      <xdr:spPr>
        <a:xfrm>
          <a:off x="1314450" y="247650"/>
          <a:ext cx="37909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Calibri"/>
              <a:cs typeface="Calibri"/>
            </a:rPr>
            <a:t>PREFEITURA MUNICIPAL DE PRESIDENTE KENNEDY</a:t>
          </a:r>
        </a:p>
      </xdr:txBody>
    </xdr:sp>
    <xdr:clientData/>
  </xdr:twoCellAnchor>
  <xdr:twoCellAnchor>
    <xdr:from>
      <xdr:col>1</xdr:col>
      <xdr:colOff>1924050</xdr:colOff>
      <xdr:row>1</xdr:row>
      <xdr:rowOff>123825</xdr:rowOff>
    </xdr:from>
    <xdr:to>
      <xdr:col>5</xdr:col>
      <xdr:colOff>161925</xdr:colOff>
      <xdr:row>1</xdr:row>
      <xdr:rowOff>257175</xdr:rowOff>
    </xdr:to>
    <xdr:sp>
      <xdr:nvSpPr>
        <xdr:cNvPr id="3" name="WordArt 3"/>
        <xdr:cNvSpPr>
          <a:spLocks/>
        </xdr:cNvSpPr>
      </xdr:nvSpPr>
      <xdr:spPr>
        <a:xfrm>
          <a:off x="2352675" y="419100"/>
          <a:ext cx="170497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Calibri"/>
              <a:cs typeface="Calibri"/>
            </a:rPr>
            <a:t>Estado do Espírito Santo</a:t>
          </a:r>
        </a:p>
      </xdr:txBody>
    </xdr:sp>
    <xdr:clientData/>
  </xdr:twoCellAnchor>
  <xdr:twoCellAnchor>
    <xdr:from>
      <xdr:col>1</xdr:col>
      <xdr:colOff>1552575</xdr:colOff>
      <xdr:row>1</xdr:row>
      <xdr:rowOff>342900</xdr:rowOff>
    </xdr:from>
    <xdr:to>
      <xdr:col>6</xdr:col>
      <xdr:colOff>47625</xdr:colOff>
      <xdr:row>2</xdr:row>
      <xdr:rowOff>19050</xdr:rowOff>
    </xdr:to>
    <xdr:sp>
      <xdr:nvSpPr>
        <xdr:cNvPr id="4" name="WordArt 4"/>
        <xdr:cNvSpPr>
          <a:spLocks/>
        </xdr:cNvSpPr>
      </xdr:nvSpPr>
      <xdr:spPr>
        <a:xfrm>
          <a:off x="1981200" y="638175"/>
          <a:ext cx="2457450" cy="161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Calibri"/>
              <a:cs typeface="Calibri"/>
            </a:rPr>
            <a:t>Secretária Municipal de Obras</a:t>
          </a:r>
        </a:p>
      </xdr:txBody>
    </xdr:sp>
    <xdr:clientData/>
  </xdr:twoCellAnchor>
  <xdr:twoCellAnchor>
    <xdr:from>
      <xdr:col>8</xdr:col>
      <xdr:colOff>161925</xdr:colOff>
      <xdr:row>0</xdr:row>
      <xdr:rowOff>142875</xdr:rowOff>
    </xdr:from>
    <xdr:to>
      <xdr:col>13</xdr:col>
      <xdr:colOff>342900</xdr:colOff>
      <xdr:row>2</xdr:row>
      <xdr:rowOff>76200</xdr:rowOff>
    </xdr:to>
    <xdr:sp>
      <xdr:nvSpPr>
        <xdr:cNvPr id="5" name="WordArt 5"/>
        <xdr:cNvSpPr>
          <a:spLocks/>
        </xdr:cNvSpPr>
      </xdr:nvSpPr>
      <xdr:spPr>
        <a:xfrm>
          <a:off x="5514975" y="142875"/>
          <a:ext cx="2571750" cy="714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FFFF"/>
              </a:solidFill>
              <a:latin typeface="Calibri"/>
              <a:cs typeface="Calibri"/>
            </a:rPr>
            <a:t>CRONOGRAMAFÍSICOFINANCEIRO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</xdr:col>
      <xdr:colOff>819150</xdr:colOff>
      <xdr:row>3</xdr:row>
      <xdr:rowOff>228600</xdr:rowOff>
    </xdr:to>
    <xdr:pic>
      <xdr:nvPicPr>
        <xdr:cNvPr id="1" name="Imagem 1" descr="C:\Users\administrador\AppData\Local\Microsoft\Windows\Temporary Internet Files\Content.IE5\7GXUB968\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28575"/>
          <a:ext cx="1304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"/>
  <sheetViews>
    <sheetView tabSelected="1" view="pageBreakPreview" zoomScale="135" zoomScaleSheetLayoutView="135" zoomScalePageLayoutView="0" workbookViewId="0" topLeftCell="E1">
      <selection activeCell="E6" sqref="E6:F6"/>
    </sheetView>
  </sheetViews>
  <sheetFormatPr defaultColWidth="9.140625" defaultRowHeight="15"/>
  <cols>
    <col min="1" max="1" width="6.421875" style="0" customWidth="1"/>
    <col min="2" max="2" width="30.57421875" style="0" customWidth="1"/>
    <col min="3" max="5" width="7.140625" style="0" customWidth="1"/>
    <col min="6" max="6" width="7.421875" style="0" customWidth="1"/>
    <col min="7" max="7" width="7.140625" style="0" customWidth="1"/>
    <col min="8" max="10" width="7.28125" style="0" customWidth="1"/>
    <col min="11" max="12" width="7.00390625" style="0" customWidth="1"/>
    <col min="13" max="14" width="7.28125" style="0" customWidth="1"/>
    <col min="16" max="16" width="8.8515625" style="0" customWidth="1"/>
  </cols>
  <sheetData>
    <row r="1" spans="1:16" ht="23.25" customHeight="1">
      <c r="A1" s="281"/>
      <c r="B1" s="282"/>
      <c r="C1" s="282"/>
      <c r="D1" s="282"/>
      <c r="E1" s="282"/>
      <c r="F1" s="282"/>
      <c r="G1" s="282"/>
      <c r="H1" s="282"/>
      <c r="I1" s="289"/>
      <c r="J1" s="289"/>
      <c r="K1" s="289"/>
      <c r="L1" s="289"/>
      <c r="M1" s="289"/>
      <c r="N1" s="289"/>
      <c r="O1" s="287" t="s">
        <v>94</v>
      </c>
      <c r="P1" s="285">
        <v>1.6037</v>
      </c>
    </row>
    <row r="2" spans="1:16" ht="38.25" customHeight="1">
      <c r="A2" s="283"/>
      <c r="B2" s="284"/>
      <c r="C2" s="284"/>
      <c r="D2" s="284"/>
      <c r="E2" s="284"/>
      <c r="F2" s="284"/>
      <c r="G2" s="284"/>
      <c r="H2" s="284"/>
      <c r="I2" s="290"/>
      <c r="J2" s="290"/>
      <c r="K2" s="290"/>
      <c r="L2" s="290"/>
      <c r="M2" s="290"/>
      <c r="N2" s="290"/>
      <c r="O2" s="288"/>
      <c r="P2" s="286"/>
    </row>
    <row r="3" spans="1:16" ht="14.25" customHeight="1">
      <c r="A3" s="283"/>
      <c r="B3" s="284"/>
      <c r="C3" s="284"/>
      <c r="D3" s="284"/>
      <c r="E3" s="284"/>
      <c r="F3" s="284"/>
      <c r="G3" s="284"/>
      <c r="H3" s="284"/>
      <c r="I3" s="291"/>
      <c r="J3" s="291"/>
      <c r="K3" s="291"/>
      <c r="L3" s="291"/>
      <c r="M3" s="291"/>
      <c r="N3" s="291"/>
      <c r="O3" s="176" t="s">
        <v>135</v>
      </c>
      <c r="P3" s="148">
        <v>0.28</v>
      </c>
    </row>
    <row r="4" spans="1:16" ht="15.75" customHeight="1">
      <c r="A4" s="292" t="s">
        <v>66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4"/>
    </row>
    <row r="5" spans="1:16" ht="15" customHeight="1">
      <c r="A5" s="295" t="s">
        <v>609</v>
      </c>
      <c r="B5" s="296" t="s">
        <v>95</v>
      </c>
      <c r="C5" s="297" t="s">
        <v>96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 t="s">
        <v>97</v>
      </c>
      <c r="P5" s="298"/>
    </row>
    <row r="6" spans="1:16" ht="15">
      <c r="A6" s="295"/>
      <c r="B6" s="296"/>
      <c r="C6" s="297" t="s">
        <v>98</v>
      </c>
      <c r="D6" s="297"/>
      <c r="E6" s="297" t="s">
        <v>99</v>
      </c>
      <c r="F6" s="297"/>
      <c r="G6" s="297" t="s">
        <v>100</v>
      </c>
      <c r="H6" s="297"/>
      <c r="I6" s="297" t="s">
        <v>101</v>
      </c>
      <c r="J6" s="297"/>
      <c r="K6" s="297" t="s">
        <v>102</v>
      </c>
      <c r="L6" s="297"/>
      <c r="M6" s="297" t="s">
        <v>103</v>
      </c>
      <c r="N6" s="297"/>
      <c r="O6" s="299" t="s">
        <v>618</v>
      </c>
      <c r="P6" s="300" t="s">
        <v>104</v>
      </c>
    </row>
    <row r="7" spans="1:16" ht="15">
      <c r="A7" s="295"/>
      <c r="B7" s="296"/>
      <c r="C7" s="171" t="s">
        <v>618</v>
      </c>
      <c r="D7" s="171" t="s">
        <v>105</v>
      </c>
      <c r="E7" s="171" t="s">
        <v>618</v>
      </c>
      <c r="F7" s="171" t="s">
        <v>105</v>
      </c>
      <c r="G7" s="171" t="s">
        <v>618</v>
      </c>
      <c r="H7" s="171" t="s">
        <v>105</v>
      </c>
      <c r="I7" s="171" t="s">
        <v>618</v>
      </c>
      <c r="J7" s="171" t="s">
        <v>105</v>
      </c>
      <c r="K7" s="171" t="s">
        <v>618</v>
      </c>
      <c r="L7" s="171" t="s">
        <v>105</v>
      </c>
      <c r="M7" s="171" t="s">
        <v>618</v>
      </c>
      <c r="N7" s="171" t="s">
        <v>105</v>
      </c>
      <c r="O7" s="299"/>
      <c r="P7" s="300"/>
    </row>
    <row r="8" spans="1:16" ht="15" customHeight="1">
      <c r="A8" s="301">
        <v>1</v>
      </c>
      <c r="B8" s="303" t="str">
        <f>PLANILHA!B11</f>
        <v>INSTALAÇÃO DO CANTEIRO DE OBRAS / SONDAGEM</v>
      </c>
      <c r="C8" s="155">
        <f>(O8*C9)</f>
        <v>0.09558964256748222</v>
      </c>
      <c r="D8" s="156">
        <f>P8*C9</f>
        <v>77276.01000000001</v>
      </c>
      <c r="E8" s="155">
        <f>(O8*E9)</f>
        <v>0.040966989671778094</v>
      </c>
      <c r="F8" s="156">
        <f>P8*E9</f>
        <v>33118.29</v>
      </c>
      <c r="G8" s="155"/>
      <c r="H8" s="157"/>
      <c r="I8" s="157"/>
      <c r="J8" s="157"/>
      <c r="K8" s="157"/>
      <c r="L8" s="157"/>
      <c r="M8" s="157"/>
      <c r="N8" s="157"/>
      <c r="O8" s="158">
        <f>(P8/$P$46)</f>
        <v>0.13655663223926032</v>
      </c>
      <c r="P8" s="305">
        <f>PLANILHA!F11</f>
        <v>110394.30000000002</v>
      </c>
    </row>
    <row r="9" spans="1:16" ht="15">
      <c r="A9" s="302"/>
      <c r="B9" s="304"/>
      <c r="C9" s="307">
        <v>0.7</v>
      </c>
      <c r="D9" s="307"/>
      <c r="E9" s="307">
        <v>0.3</v>
      </c>
      <c r="F9" s="307"/>
      <c r="G9" s="160"/>
      <c r="H9" s="160"/>
      <c r="I9" s="160"/>
      <c r="J9" s="160"/>
      <c r="K9" s="160"/>
      <c r="L9" s="160"/>
      <c r="M9" s="160"/>
      <c r="N9" s="160"/>
      <c r="O9" s="159">
        <v>1</v>
      </c>
      <c r="P9" s="306"/>
    </row>
    <row r="10" spans="1:16" ht="15" customHeight="1">
      <c r="A10" s="308">
        <v>2</v>
      </c>
      <c r="B10" s="304" t="str">
        <f>PLANILHA!B28</f>
        <v>MOVIMENTO DE TERRA</v>
      </c>
      <c r="C10" s="161"/>
      <c r="D10" s="162"/>
      <c r="E10" s="163">
        <f>(O10*E11)</f>
        <v>0.012149182725033372</v>
      </c>
      <c r="F10" s="164">
        <f>P10*E11</f>
        <v>9821.57</v>
      </c>
      <c r="G10" s="161"/>
      <c r="H10" s="162"/>
      <c r="I10" s="161"/>
      <c r="J10" s="162"/>
      <c r="K10" s="163"/>
      <c r="L10" s="165"/>
      <c r="M10" s="163"/>
      <c r="N10" s="165"/>
      <c r="O10" s="166">
        <f>(P10/$P$46)</f>
        <v>0.012149182725033372</v>
      </c>
      <c r="P10" s="309">
        <f>PLANILHA!F28</f>
        <v>9821.57</v>
      </c>
    </row>
    <row r="11" spans="1:16" ht="15">
      <c r="A11" s="302"/>
      <c r="B11" s="304"/>
      <c r="C11" s="167"/>
      <c r="D11" s="167"/>
      <c r="E11" s="307">
        <v>1</v>
      </c>
      <c r="F11" s="307"/>
      <c r="G11" s="167"/>
      <c r="H11" s="167"/>
      <c r="I11" s="167"/>
      <c r="J11" s="167"/>
      <c r="K11" s="167"/>
      <c r="L11" s="160"/>
      <c r="M11" s="167"/>
      <c r="N11" s="160"/>
      <c r="O11" s="159">
        <v>1</v>
      </c>
      <c r="P11" s="306"/>
    </row>
    <row r="12" spans="1:16" ht="15" customHeight="1">
      <c r="A12" s="308">
        <v>3</v>
      </c>
      <c r="B12" s="304" t="str">
        <f>PLANILHA!B35</f>
        <v>ESTRUTURAS</v>
      </c>
      <c r="C12" s="161"/>
      <c r="D12" s="162"/>
      <c r="E12" s="163">
        <f>(O12*E13)</f>
        <v>0.057464384805927055</v>
      </c>
      <c r="F12" s="164">
        <f>P12*E13</f>
        <v>46455.016</v>
      </c>
      <c r="G12" s="163">
        <f>(O12*G13)</f>
        <v>0.043098288604445284</v>
      </c>
      <c r="H12" s="164">
        <f>P12*G13</f>
        <v>34841.262</v>
      </c>
      <c r="I12" s="163">
        <f>(O12*I13)</f>
        <v>0.043098288604445284</v>
      </c>
      <c r="J12" s="164">
        <f>P12*I13</f>
        <v>34841.262</v>
      </c>
      <c r="K12" s="161"/>
      <c r="L12" s="168"/>
      <c r="M12" s="169"/>
      <c r="N12" s="169"/>
      <c r="O12" s="166">
        <f>(P12/$P$46)</f>
        <v>0.14366096201481762</v>
      </c>
      <c r="P12" s="309">
        <f>PLANILHA!F35</f>
        <v>116137.54000000001</v>
      </c>
    </row>
    <row r="13" spans="1:16" ht="15">
      <c r="A13" s="302"/>
      <c r="B13" s="304"/>
      <c r="C13" s="167"/>
      <c r="D13" s="167"/>
      <c r="E13" s="307">
        <v>0.4</v>
      </c>
      <c r="F13" s="307"/>
      <c r="G13" s="307">
        <v>0.3</v>
      </c>
      <c r="H13" s="307"/>
      <c r="I13" s="307">
        <v>0.3</v>
      </c>
      <c r="J13" s="307"/>
      <c r="K13" s="167"/>
      <c r="L13" s="160"/>
      <c r="M13" s="169"/>
      <c r="N13" s="169"/>
      <c r="O13" s="159">
        <v>1</v>
      </c>
      <c r="P13" s="306"/>
    </row>
    <row r="14" spans="1:16" ht="15" customHeight="1">
      <c r="A14" s="308">
        <v>4</v>
      </c>
      <c r="B14" s="304" t="str">
        <f>PLANILHA!B56</f>
        <v>PAREDES E PAINEIS</v>
      </c>
      <c r="C14" s="161"/>
      <c r="D14" s="162"/>
      <c r="E14" s="163">
        <f>(O14*E15)</f>
        <v>0.007286711563904711</v>
      </c>
      <c r="F14" s="164">
        <f>P14*E15</f>
        <v>5890.68</v>
      </c>
      <c r="G14" s="163">
        <f>(O14*G15)</f>
        <v>0.0018216778909761777</v>
      </c>
      <c r="H14" s="164">
        <f>P14*G15</f>
        <v>1472.67</v>
      </c>
      <c r="I14" s="161"/>
      <c r="J14" s="162"/>
      <c r="K14" s="161"/>
      <c r="L14" s="162"/>
      <c r="M14" s="169"/>
      <c r="N14" s="169"/>
      <c r="O14" s="166">
        <f>(P14/$P$46)</f>
        <v>0.009108389454880888</v>
      </c>
      <c r="P14" s="309">
        <f>PLANILHA!F56</f>
        <v>7363.35</v>
      </c>
    </row>
    <row r="15" spans="1:16" ht="15">
      <c r="A15" s="302"/>
      <c r="B15" s="304"/>
      <c r="C15" s="167"/>
      <c r="D15" s="167"/>
      <c r="E15" s="307">
        <v>0.8</v>
      </c>
      <c r="F15" s="307"/>
      <c r="G15" s="307">
        <v>0.2</v>
      </c>
      <c r="H15" s="307"/>
      <c r="I15" s="167"/>
      <c r="J15" s="167"/>
      <c r="K15" s="167"/>
      <c r="L15" s="167"/>
      <c r="M15" s="169"/>
      <c r="N15" s="169"/>
      <c r="O15" s="159">
        <v>1</v>
      </c>
      <c r="P15" s="306"/>
    </row>
    <row r="16" spans="1:16" ht="15" customHeight="1">
      <c r="A16" s="308">
        <v>5</v>
      </c>
      <c r="B16" s="304" t="str">
        <f>PLANILHA!B61</f>
        <v>ESQUADRIAS METÁLICAS</v>
      </c>
      <c r="C16" s="161"/>
      <c r="D16" s="162"/>
      <c r="E16" s="161"/>
      <c r="F16" s="162"/>
      <c r="G16" s="161"/>
      <c r="H16" s="162"/>
      <c r="I16" s="163">
        <f>(O16*I17)</f>
        <v>0.002240844282724626</v>
      </c>
      <c r="J16" s="164">
        <f>P16*I17</f>
        <v>1811.53</v>
      </c>
      <c r="K16" s="161"/>
      <c r="L16" s="168"/>
      <c r="M16" s="161"/>
      <c r="N16" s="162"/>
      <c r="O16" s="166">
        <f>(P16/$P$46)</f>
        <v>0.002240844282724626</v>
      </c>
      <c r="P16" s="309">
        <f>PLANILHA!F61</f>
        <v>1811.53</v>
      </c>
    </row>
    <row r="17" spans="1:16" ht="15">
      <c r="A17" s="302"/>
      <c r="B17" s="304"/>
      <c r="C17" s="167"/>
      <c r="D17" s="167"/>
      <c r="E17" s="167"/>
      <c r="F17" s="167"/>
      <c r="G17" s="167"/>
      <c r="H17" s="167"/>
      <c r="I17" s="307">
        <v>1</v>
      </c>
      <c r="J17" s="307"/>
      <c r="K17" s="167"/>
      <c r="L17" s="160"/>
      <c r="M17" s="167"/>
      <c r="N17" s="167"/>
      <c r="O17" s="159">
        <v>1</v>
      </c>
      <c r="P17" s="306"/>
    </row>
    <row r="18" spans="1:16" ht="15" customHeight="1">
      <c r="A18" s="308">
        <v>6</v>
      </c>
      <c r="B18" s="304" t="str">
        <f>PLANILHA!B67</f>
        <v>VIDROS E ESPELHOS</v>
      </c>
      <c r="C18" s="161"/>
      <c r="D18" s="162"/>
      <c r="E18" s="161"/>
      <c r="F18" s="162"/>
      <c r="G18" s="161"/>
      <c r="H18" s="162"/>
      <c r="I18" s="163">
        <f>(O18*I19)</f>
        <v>0.0005491802133996338</v>
      </c>
      <c r="J18" s="164">
        <f>P18*I19</f>
        <v>443.96500000000003</v>
      </c>
      <c r="K18" s="161"/>
      <c r="L18" s="162"/>
      <c r="M18" s="165"/>
      <c r="N18" s="165"/>
      <c r="O18" s="166">
        <f>(P18/$P$46)</f>
        <v>0.0005491802133996338</v>
      </c>
      <c r="P18" s="309">
        <f>PLANILHA!F67</f>
        <v>443.96500000000003</v>
      </c>
    </row>
    <row r="19" spans="1:16" ht="15">
      <c r="A19" s="302"/>
      <c r="B19" s="304"/>
      <c r="C19" s="167"/>
      <c r="D19" s="167"/>
      <c r="E19" s="167"/>
      <c r="F19" s="167"/>
      <c r="G19" s="167"/>
      <c r="H19" s="167"/>
      <c r="I19" s="307">
        <v>1</v>
      </c>
      <c r="J19" s="307"/>
      <c r="K19" s="167"/>
      <c r="L19" s="167"/>
      <c r="M19" s="160"/>
      <c r="N19" s="160"/>
      <c r="O19" s="159">
        <v>1</v>
      </c>
      <c r="P19" s="306"/>
    </row>
    <row r="20" spans="1:16" ht="15" customHeight="1">
      <c r="A20" s="308">
        <v>7</v>
      </c>
      <c r="B20" s="304" t="str">
        <f>PLANILHA!B73</f>
        <v>COBERTURA</v>
      </c>
      <c r="C20" s="161"/>
      <c r="D20" s="162"/>
      <c r="E20" s="161"/>
      <c r="F20" s="162"/>
      <c r="G20" s="163">
        <f>(O20*G21)</f>
        <v>0.010295541633975792</v>
      </c>
      <c r="H20" s="164">
        <f>P20*G21</f>
        <v>8323.0605</v>
      </c>
      <c r="I20" s="163">
        <f>(O20*I21)</f>
        <v>0.010295541633975792</v>
      </c>
      <c r="J20" s="164">
        <f>P20*I21</f>
        <v>8323.0605</v>
      </c>
      <c r="K20" s="161"/>
      <c r="L20" s="162"/>
      <c r="M20" s="163"/>
      <c r="N20" s="165"/>
      <c r="O20" s="166">
        <f>(P20/$P$46)</f>
        <v>0.020591083267951584</v>
      </c>
      <c r="P20" s="309">
        <f>PLANILHA!F73</f>
        <v>16646.121</v>
      </c>
    </row>
    <row r="21" spans="1:16" ht="15">
      <c r="A21" s="302"/>
      <c r="B21" s="304"/>
      <c r="C21" s="167"/>
      <c r="D21" s="167"/>
      <c r="E21" s="167"/>
      <c r="F21" s="167"/>
      <c r="G21" s="307">
        <v>0.5</v>
      </c>
      <c r="H21" s="307"/>
      <c r="I21" s="307">
        <v>0.5</v>
      </c>
      <c r="J21" s="307"/>
      <c r="K21" s="167"/>
      <c r="L21" s="167"/>
      <c r="M21" s="167"/>
      <c r="N21" s="160"/>
      <c r="O21" s="159">
        <v>1</v>
      </c>
      <c r="P21" s="306"/>
    </row>
    <row r="22" spans="1:16" ht="15" customHeight="1">
      <c r="A22" s="308">
        <v>8</v>
      </c>
      <c r="B22" s="304" t="str">
        <f>PLANILHA!B80</f>
        <v>IMPERMEABILIZAÇÃO</v>
      </c>
      <c r="C22" s="161"/>
      <c r="D22" s="162"/>
      <c r="E22" s="161"/>
      <c r="F22" s="162"/>
      <c r="G22" s="163">
        <f>(O22*G23)</f>
        <v>0.010449150419149983</v>
      </c>
      <c r="H22" s="164">
        <f>P22*G23</f>
        <v>8447.24</v>
      </c>
      <c r="I22" s="161"/>
      <c r="J22" s="162"/>
      <c r="K22" s="161"/>
      <c r="L22" s="162"/>
      <c r="M22" s="169"/>
      <c r="N22" s="169"/>
      <c r="O22" s="166">
        <f>(P22/$P$46)</f>
        <v>0.010449150419149983</v>
      </c>
      <c r="P22" s="309">
        <f>PLANILHA!F80</f>
        <v>8447.24</v>
      </c>
    </row>
    <row r="23" spans="1:16" ht="15">
      <c r="A23" s="302"/>
      <c r="B23" s="304"/>
      <c r="C23" s="167"/>
      <c r="D23" s="167"/>
      <c r="E23" s="167"/>
      <c r="F23" s="167"/>
      <c r="G23" s="307">
        <v>1</v>
      </c>
      <c r="H23" s="307"/>
      <c r="I23" s="167"/>
      <c r="J23" s="167"/>
      <c r="K23" s="167"/>
      <c r="L23" s="167"/>
      <c r="M23" s="169"/>
      <c r="N23" s="169"/>
      <c r="O23" s="159">
        <v>1</v>
      </c>
      <c r="P23" s="306"/>
    </row>
    <row r="24" spans="1:16" ht="15" customHeight="1">
      <c r="A24" s="308">
        <v>9</v>
      </c>
      <c r="B24" s="304" t="str">
        <f>PLANILHA!B83</f>
        <v>TETOS E FORROS</v>
      </c>
      <c r="C24" s="161"/>
      <c r="D24" s="162"/>
      <c r="E24" s="161"/>
      <c r="F24" s="162"/>
      <c r="G24" s="161"/>
      <c r="H24" s="162"/>
      <c r="I24" s="163">
        <f>(O24*I25)</f>
        <v>0.000989851674263784</v>
      </c>
      <c r="J24" s="164">
        <f>P24*I25</f>
        <v>800.2099999999999</v>
      </c>
      <c r="K24" s="161"/>
      <c r="L24" s="162"/>
      <c r="M24" s="169"/>
      <c r="N24" s="169"/>
      <c r="O24" s="166">
        <f>(P24/$P$46)</f>
        <v>0.000989851674263784</v>
      </c>
      <c r="P24" s="309">
        <f>PLANILHA!F83</f>
        <v>800.2099999999999</v>
      </c>
    </row>
    <row r="25" spans="1:16" ht="15">
      <c r="A25" s="302"/>
      <c r="B25" s="304"/>
      <c r="C25" s="167"/>
      <c r="D25" s="167"/>
      <c r="E25" s="167"/>
      <c r="F25" s="167"/>
      <c r="G25" s="167"/>
      <c r="H25" s="167"/>
      <c r="I25" s="307">
        <v>1</v>
      </c>
      <c r="J25" s="307"/>
      <c r="K25" s="167"/>
      <c r="L25" s="167"/>
      <c r="M25" s="169"/>
      <c r="N25" s="169"/>
      <c r="O25" s="159">
        <v>1</v>
      </c>
      <c r="P25" s="306"/>
    </row>
    <row r="26" spans="1:16" ht="15" customHeight="1">
      <c r="A26" s="308">
        <v>10</v>
      </c>
      <c r="B26" s="304" t="str">
        <f>PLANILHA!B87</f>
        <v>REVESTIMENTO DE PAREDES</v>
      </c>
      <c r="C26" s="161"/>
      <c r="D26" s="162"/>
      <c r="E26" s="161"/>
      <c r="F26" s="162"/>
      <c r="G26" s="163">
        <f>(O26*G27)</f>
        <v>0.028563877663565457</v>
      </c>
      <c r="H26" s="164">
        <f>P26*G27</f>
        <v>23091.44</v>
      </c>
      <c r="I26" s="161"/>
      <c r="J26" s="162"/>
      <c r="K26" s="161"/>
      <c r="L26" s="162"/>
      <c r="M26" s="161"/>
      <c r="N26" s="162"/>
      <c r="O26" s="166">
        <f>(P26/$P$46)</f>
        <v>0.028563877663565457</v>
      </c>
      <c r="P26" s="309">
        <f>PLANILHA!F87</f>
        <v>23091.44</v>
      </c>
    </row>
    <row r="27" spans="1:16" ht="15">
      <c r="A27" s="302"/>
      <c r="B27" s="304"/>
      <c r="C27" s="167"/>
      <c r="D27" s="167"/>
      <c r="E27" s="167"/>
      <c r="F27" s="167"/>
      <c r="G27" s="307">
        <v>1</v>
      </c>
      <c r="H27" s="307"/>
      <c r="I27" s="167"/>
      <c r="J27" s="167"/>
      <c r="K27" s="167"/>
      <c r="L27" s="167"/>
      <c r="M27" s="167"/>
      <c r="N27" s="167"/>
      <c r="O27" s="159">
        <v>1</v>
      </c>
      <c r="P27" s="306"/>
    </row>
    <row r="28" spans="1:16" ht="15" customHeight="1">
      <c r="A28" s="308">
        <v>11</v>
      </c>
      <c r="B28" s="304" t="str">
        <f>PLANILHA!B95</f>
        <v>PISOS INTERNOS E EXTERNOS</v>
      </c>
      <c r="C28" s="161"/>
      <c r="D28" s="162"/>
      <c r="E28" s="163"/>
      <c r="F28" s="165"/>
      <c r="G28" s="163">
        <f>(O28*G29)</f>
        <v>0.01181410443155051</v>
      </c>
      <c r="H28" s="164">
        <f>P28*G29</f>
        <v>9550.688</v>
      </c>
      <c r="I28" s="163">
        <f>(O28*I29)</f>
        <v>0.008860578323662882</v>
      </c>
      <c r="J28" s="164">
        <f>P28*I29</f>
        <v>7163.0160000000005</v>
      </c>
      <c r="K28" s="163">
        <f>(O28*K29)</f>
        <v>0.008860578323662882</v>
      </c>
      <c r="L28" s="164">
        <f>P28*K29</f>
        <v>7163.0160000000005</v>
      </c>
      <c r="M28" s="169"/>
      <c r="N28" s="169"/>
      <c r="O28" s="166">
        <f>(P28/$P$46)</f>
        <v>0.029535261078876274</v>
      </c>
      <c r="P28" s="309">
        <f>PLANILHA!F95</f>
        <v>23876.72</v>
      </c>
    </row>
    <row r="29" spans="1:16" ht="15">
      <c r="A29" s="302"/>
      <c r="B29" s="304"/>
      <c r="C29" s="167"/>
      <c r="D29" s="167"/>
      <c r="E29" s="160"/>
      <c r="F29" s="160"/>
      <c r="G29" s="307">
        <v>0.4</v>
      </c>
      <c r="H29" s="307"/>
      <c r="I29" s="307">
        <v>0.3</v>
      </c>
      <c r="J29" s="307"/>
      <c r="K29" s="307">
        <v>0.3</v>
      </c>
      <c r="L29" s="307"/>
      <c r="M29" s="161"/>
      <c r="N29" s="162"/>
      <c r="O29" s="159">
        <v>1</v>
      </c>
      <c r="P29" s="306"/>
    </row>
    <row r="30" spans="1:16" ht="15" customHeight="1">
      <c r="A30" s="308">
        <v>12</v>
      </c>
      <c r="B30" s="304" t="str">
        <f>PLANILHA!B104</f>
        <v>INSTALAÇÕES HIDRO-SANITÁRIAS</v>
      </c>
      <c r="C30" s="161"/>
      <c r="D30" s="162"/>
      <c r="E30" s="161"/>
      <c r="F30" s="168"/>
      <c r="G30" s="161"/>
      <c r="H30" s="162"/>
      <c r="I30" s="163">
        <f>(O30*I31)</f>
        <v>0.01823194090504581</v>
      </c>
      <c r="J30" s="164">
        <f>P30*I31</f>
        <v>14738.957170000001</v>
      </c>
      <c r="K30" s="163">
        <f>(O30*K31)</f>
        <v>0.007813688959305348</v>
      </c>
      <c r="L30" s="164">
        <f>P30*K31</f>
        <v>6316.695930000001</v>
      </c>
      <c r="M30" s="161"/>
      <c r="N30" s="162"/>
      <c r="O30" s="166">
        <f>(P30/$P$46)</f>
        <v>0.02604562986435116</v>
      </c>
      <c r="P30" s="309">
        <f>PLANILHA!F104</f>
        <v>21055.653100000003</v>
      </c>
    </row>
    <row r="31" spans="1:16" ht="15">
      <c r="A31" s="302"/>
      <c r="B31" s="304"/>
      <c r="C31" s="167"/>
      <c r="D31" s="167"/>
      <c r="E31" s="167"/>
      <c r="F31" s="160"/>
      <c r="G31" s="167"/>
      <c r="H31" s="167"/>
      <c r="I31" s="307">
        <v>0.7</v>
      </c>
      <c r="J31" s="307"/>
      <c r="K31" s="307">
        <v>0.3</v>
      </c>
      <c r="L31" s="307"/>
      <c r="M31" s="167"/>
      <c r="N31" s="167"/>
      <c r="O31" s="159">
        <v>1</v>
      </c>
      <c r="P31" s="306"/>
    </row>
    <row r="32" spans="1:16" ht="15" customHeight="1">
      <c r="A32" s="308">
        <v>13</v>
      </c>
      <c r="B32" s="304" t="str">
        <f>PLANILHA!B130</f>
        <v>INSTALAÇÕES ELÉTRICAS</v>
      </c>
      <c r="C32" s="161"/>
      <c r="D32" s="162"/>
      <c r="E32" s="161"/>
      <c r="F32" s="162"/>
      <c r="G32" s="161"/>
      <c r="H32" s="162"/>
      <c r="I32" s="163">
        <f>(O32*I33)</f>
        <v>0.018160040657809004</v>
      </c>
      <c r="J32" s="164">
        <f>P32*I33</f>
        <v>14680.832000000004</v>
      </c>
      <c r="K32" s="163">
        <f>(O32*K33)</f>
        <v>0.027240060986713506</v>
      </c>
      <c r="L32" s="164">
        <f>P32*K33</f>
        <v>22021.248000000003</v>
      </c>
      <c r="M32" s="161"/>
      <c r="N32" s="162"/>
      <c r="O32" s="166">
        <f>(P32/$P$46)</f>
        <v>0.04540010164452251</v>
      </c>
      <c r="P32" s="309">
        <f>PLANILHA!F130</f>
        <v>36702.08000000001</v>
      </c>
    </row>
    <row r="33" spans="1:16" ht="15">
      <c r="A33" s="302"/>
      <c r="B33" s="304"/>
      <c r="C33" s="167"/>
      <c r="D33" s="167"/>
      <c r="E33" s="167"/>
      <c r="F33" s="167"/>
      <c r="G33" s="167"/>
      <c r="H33" s="167"/>
      <c r="I33" s="307">
        <v>0.4</v>
      </c>
      <c r="J33" s="307"/>
      <c r="K33" s="307">
        <v>0.6</v>
      </c>
      <c r="L33" s="307"/>
      <c r="M33" s="167"/>
      <c r="N33" s="167"/>
      <c r="O33" s="159">
        <v>1</v>
      </c>
      <c r="P33" s="306"/>
    </row>
    <row r="34" spans="1:16" ht="15" customHeight="1">
      <c r="A34" s="308">
        <v>14</v>
      </c>
      <c r="B34" s="304" t="str">
        <f>PLANILHA!B164</f>
        <v>APARELHOS HIDRO-SANITÁRIOS</v>
      </c>
      <c r="C34" s="161"/>
      <c r="D34" s="162"/>
      <c r="E34" s="161"/>
      <c r="F34" s="162"/>
      <c r="G34" s="161"/>
      <c r="H34" s="162"/>
      <c r="I34" s="161"/>
      <c r="J34" s="162"/>
      <c r="K34" s="163">
        <f>(O34*K35)</f>
        <v>0.00984777541763778</v>
      </c>
      <c r="L34" s="164">
        <f>P34*K35</f>
        <v>7961.080000000001</v>
      </c>
      <c r="M34" s="161"/>
      <c r="N34" s="162"/>
      <c r="O34" s="166">
        <f>(P34/$P$46)</f>
        <v>0.00984777541763778</v>
      </c>
      <c r="P34" s="309">
        <f>PLANILHA!F164</f>
        <v>7961.080000000001</v>
      </c>
    </row>
    <row r="35" spans="1:16" ht="15">
      <c r="A35" s="302"/>
      <c r="B35" s="304"/>
      <c r="C35" s="167"/>
      <c r="D35" s="167"/>
      <c r="E35" s="167"/>
      <c r="F35" s="167"/>
      <c r="G35" s="167"/>
      <c r="H35" s="167"/>
      <c r="I35" s="167"/>
      <c r="J35" s="167"/>
      <c r="K35" s="307">
        <v>1</v>
      </c>
      <c r="L35" s="307"/>
      <c r="M35" s="167"/>
      <c r="N35" s="167"/>
      <c r="O35" s="159">
        <v>1</v>
      </c>
      <c r="P35" s="306"/>
    </row>
    <row r="36" spans="1:16" ht="15" customHeight="1">
      <c r="A36" s="308">
        <v>15</v>
      </c>
      <c r="B36" s="304" t="str">
        <f>PLANILHA!B184</f>
        <v>APARELHOS ELÉTRICOS</v>
      </c>
      <c r="C36" s="161"/>
      <c r="D36" s="162"/>
      <c r="E36" s="161"/>
      <c r="F36" s="162"/>
      <c r="G36" s="161"/>
      <c r="H36" s="162"/>
      <c r="I36" s="161"/>
      <c r="J36" s="162"/>
      <c r="K36" s="163">
        <f>(O36*K37)</f>
        <v>0.026782742116004128</v>
      </c>
      <c r="L36" s="164">
        <f>P36*K37</f>
        <v>21651.545</v>
      </c>
      <c r="M36" s="163">
        <f>(O36*M37)</f>
        <v>0.026782742116004128</v>
      </c>
      <c r="N36" s="164">
        <f>P36*M37</f>
        <v>21651.545</v>
      </c>
      <c r="O36" s="166">
        <f>(P36/$P$46)</f>
        <v>0.053565484232008256</v>
      </c>
      <c r="P36" s="309">
        <f>PLANILHA!F184</f>
        <v>43303.09</v>
      </c>
    </row>
    <row r="37" spans="1:16" ht="15">
      <c r="A37" s="302"/>
      <c r="B37" s="304"/>
      <c r="C37" s="167"/>
      <c r="D37" s="167"/>
      <c r="E37" s="167"/>
      <c r="F37" s="167"/>
      <c r="G37" s="167"/>
      <c r="H37" s="167"/>
      <c r="I37" s="167"/>
      <c r="J37" s="167"/>
      <c r="K37" s="307">
        <v>0.5</v>
      </c>
      <c r="L37" s="307"/>
      <c r="M37" s="307">
        <v>0.5</v>
      </c>
      <c r="N37" s="307"/>
      <c r="O37" s="159">
        <v>1</v>
      </c>
      <c r="P37" s="306"/>
    </row>
    <row r="38" spans="1:16" ht="15" customHeight="1">
      <c r="A38" s="308">
        <v>16</v>
      </c>
      <c r="B38" s="304" t="str">
        <f>PLANILHA!B199</f>
        <v>PINTURA</v>
      </c>
      <c r="C38" s="161"/>
      <c r="D38" s="162"/>
      <c r="E38" s="161"/>
      <c r="F38" s="162"/>
      <c r="G38" s="161"/>
      <c r="H38" s="162"/>
      <c r="I38" s="161"/>
      <c r="J38" s="162"/>
      <c r="K38" s="163">
        <f>(O38*K39)</f>
        <v>0.010326236919427134</v>
      </c>
      <c r="L38" s="164">
        <f>P38*K39</f>
        <v>8347.875</v>
      </c>
      <c r="M38" s="163">
        <f>(O38*M39)</f>
        <v>0.010326236919427134</v>
      </c>
      <c r="N38" s="164">
        <f>P38*M39</f>
        <v>8347.875</v>
      </c>
      <c r="O38" s="166">
        <f>(P38/$P$46)</f>
        <v>0.02065247383885427</v>
      </c>
      <c r="P38" s="309">
        <f>PLANILHA!F199</f>
        <v>16695.75</v>
      </c>
    </row>
    <row r="39" spans="1:16" ht="15">
      <c r="A39" s="302"/>
      <c r="B39" s="304"/>
      <c r="C39" s="160"/>
      <c r="D39" s="170"/>
      <c r="E39" s="167"/>
      <c r="F39" s="167"/>
      <c r="G39" s="167"/>
      <c r="H39" s="167"/>
      <c r="I39" s="167"/>
      <c r="J39" s="167"/>
      <c r="K39" s="307">
        <v>0.5</v>
      </c>
      <c r="L39" s="307"/>
      <c r="M39" s="307">
        <v>0.5</v>
      </c>
      <c r="N39" s="307"/>
      <c r="O39" s="159">
        <v>1</v>
      </c>
      <c r="P39" s="306"/>
    </row>
    <row r="40" spans="1:16" ht="15" customHeight="1">
      <c r="A40" s="308">
        <v>17</v>
      </c>
      <c r="B40" s="304" t="str">
        <f>PLANILHA!B207</f>
        <v>SERVIÇOS COMPLEMENTARES EXTERNOS</v>
      </c>
      <c r="C40" s="161"/>
      <c r="D40" s="162"/>
      <c r="E40" s="163"/>
      <c r="F40" s="165"/>
      <c r="G40" s="163">
        <f>(O40*G41)</f>
        <v>0.1336186390133333</v>
      </c>
      <c r="H40" s="164">
        <f>P40*G41</f>
        <v>108019.185</v>
      </c>
      <c r="I40" s="163">
        <f>(O40*I41)</f>
        <v>0.1336186390133333</v>
      </c>
      <c r="J40" s="164">
        <f>P40*I41</f>
        <v>108019.185</v>
      </c>
      <c r="K40" s="163">
        <f>(O40*K41)</f>
        <v>0.08907909267555554</v>
      </c>
      <c r="L40" s="164">
        <f>P40*K41</f>
        <v>72012.79000000001</v>
      </c>
      <c r="M40" s="163">
        <f>(O40*M41)</f>
        <v>0.08907909267555554</v>
      </c>
      <c r="N40" s="164">
        <f>P40*M41</f>
        <v>72012.79000000001</v>
      </c>
      <c r="O40" s="166">
        <f>(P40/$P$46)</f>
        <v>0.4453954633777777</v>
      </c>
      <c r="P40" s="309">
        <f>PLANILHA!F207</f>
        <v>360063.95</v>
      </c>
    </row>
    <row r="41" spans="1:16" ht="15">
      <c r="A41" s="302"/>
      <c r="B41" s="304"/>
      <c r="C41" s="167"/>
      <c r="D41" s="167"/>
      <c r="E41" s="160"/>
      <c r="F41" s="160"/>
      <c r="G41" s="307">
        <v>0.3</v>
      </c>
      <c r="H41" s="307"/>
      <c r="I41" s="307">
        <v>0.3</v>
      </c>
      <c r="J41" s="307"/>
      <c r="K41" s="307">
        <v>0.2</v>
      </c>
      <c r="L41" s="307"/>
      <c r="M41" s="307">
        <v>0.2</v>
      </c>
      <c r="N41" s="307"/>
      <c r="O41" s="159">
        <v>1</v>
      </c>
      <c r="P41" s="306"/>
    </row>
    <row r="42" spans="1:16" ht="15" customHeight="1">
      <c r="A42" s="308">
        <v>18</v>
      </c>
      <c r="B42" s="304" t="str">
        <f>PLANILHA!B265</f>
        <v>SERVIÇOS COMPLEMENTARES INTERNOS</v>
      </c>
      <c r="C42" s="161"/>
      <c r="D42" s="162"/>
      <c r="E42" s="161"/>
      <c r="F42" s="168"/>
      <c r="G42" s="161"/>
      <c r="H42" s="168"/>
      <c r="I42" s="163">
        <f>(O42*I43)</f>
        <v>0.002243726469151982</v>
      </c>
      <c r="J42" s="164">
        <f>P42*I43</f>
        <v>1813.86</v>
      </c>
      <c r="K42" s="163"/>
      <c r="L42" s="165"/>
      <c r="M42" s="163"/>
      <c r="N42" s="165"/>
      <c r="O42" s="166">
        <f>(P42/$P$46)</f>
        <v>0.002243726469151982</v>
      </c>
      <c r="P42" s="309">
        <f>PLANILHA!F265</f>
        <v>1813.86</v>
      </c>
    </row>
    <row r="43" spans="1:16" ht="15">
      <c r="A43" s="302"/>
      <c r="B43" s="304"/>
      <c r="C43" s="167"/>
      <c r="D43" s="167"/>
      <c r="E43" s="167"/>
      <c r="F43" s="160"/>
      <c r="G43" s="167"/>
      <c r="H43" s="160"/>
      <c r="I43" s="307">
        <v>1</v>
      </c>
      <c r="J43" s="307"/>
      <c r="K43" s="167"/>
      <c r="L43" s="160"/>
      <c r="M43" s="167"/>
      <c r="N43" s="160"/>
      <c r="O43" s="159">
        <v>1</v>
      </c>
      <c r="P43" s="306"/>
    </row>
    <row r="44" spans="1:16" ht="15">
      <c r="A44" s="308">
        <v>19</v>
      </c>
      <c r="B44" s="304" t="str">
        <f>PLANILHA!B268</f>
        <v>SERVIÇOS RODOVIÁRIOS - SERVIÇOS COMPLEMENTARES (EVENTUAIS)</v>
      </c>
      <c r="C44" s="161"/>
      <c r="D44" s="162"/>
      <c r="E44" s="161"/>
      <c r="F44" s="162"/>
      <c r="G44" s="161"/>
      <c r="H44" s="162"/>
      <c r="I44" s="163">
        <f>(O44*I45)</f>
        <v>0.0024549301217729174</v>
      </c>
      <c r="J44" s="164">
        <f>P44*I45</f>
        <v>1984.6000000000001</v>
      </c>
      <c r="K44" s="163"/>
      <c r="L44" s="165"/>
      <c r="M44" s="163"/>
      <c r="N44" s="165"/>
      <c r="O44" s="166">
        <f>(P44/$P$46)</f>
        <v>0.0024549301217729174</v>
      </c>
      <c r="P44" s="309">
        <f>PLANILHA!F268</f>
        <v>1984.6000000000001</v>
      </c>
    </row>
    <row r="45" spans="1:16" ht="15">
      <c r="A45" s="302"/>
      <c r="B45" s="304"/>
      <c r="C45" s="167"/>
      <c r="D45" s="167"/>
      <c r="E45" s="167"/>
      <c r="F45" s="167"/>
      <c r="G45" s="167"/>
      <c r="H45" s="167"/>
      <c r="I45" s="307">
        <v>1</v>
      </c>
      <c r="J45" s="307"/>
      <c r="K45" s="167"/>
      <c r="L45" s="160"/>
      <c r="M45" s="167"/>
      <c r="N45" s="160"/>
      <c r="O45" s="159">
        <v>1</v>
      </c>
      <c r="P45" s="306"/>
    </row>
    <row r="46" spans="1:40" ht="15">
      <c r="A46" s="149"/>
      <c r="B46" s="150" t="s">
        <v>106</v>
      </c>
      <c r="C46" s="310">
        <f>SUM(D8:D45)</f>
        <v>77276.01000000001</v>
      </c>
      <c r="D46" s="311"/>
      <c r="E46" s="310">
        <f>SUM(F8:F45)</f>
        <v>95285.55600000001</v>
      </c>
      <c r="F46" s="311"/>
      <c r="G46" s="310">
        <f>SUM(H8:H45)</f>
        <v>193745.5455</v>
      </c>
      <c r="H46" s="311"/>
      <c r="I46" s="310">
        <f>SUM(J8:J45)</f>
        <v>194620.47767000002</v>
      </c>
      <c r="J46" s="311"/>
      <c r="K46" s="310">
        <f>SUM(L8:L45)</f>
        <v>145474.24993000002</v>
      </c>
      <c r="L46" s="311"/>
      <c r="M46" s="310">
        <f>SUM(N8:N45)</f>
        <v>102012.21</v>
      </c>
      <c r="N46" s="311"/>
      <c r="O46" s="151" t="s">
        <v>617</v>
      </c>
      <c r="P46" s="172">
        <f>SUM(P8:P45)</f>
        <v>808414.0491</v>
      </c>
      <c r="AN46">
        <v>52710.54</v>
      </c>
    </row>
    <row r="47" spans="1:41" ht="15">
      <c r="A47" s="187"/>
      <c r="B47" s="188" t="s">
        <v>25</v>
      </c>
      <c r="C47" s="312">
        <f>C46*21.875%</f>
        <v>16904.127187500002</v>
      </c>
      <c r="D47" s="312"/>
      <c r="E47" s="312">
        <f>E46*21.875%</f>
        <v>20843.715375000003</v>
      </c>
      <c r="F47" s="312"/>
      <c r="G47" s="312">
        <f>G46*21.875%</f>
        <v>42381.838078125</v>
      </c>
      <c r="H47" s="312"/>
      <c r="I47" s="312">
        <f>I46*21.875%</f>
        <v>42573.22949031251</v>
      </c>
      <c r="J47" s="312"/>
      <c r="K47" s="312">
        <f>K46*21.875%</f>
        <v>31822.492172187503</v>
      </c>
      <c r="L47" s="312"/>
      <c r="M47" s="312">
        <f>M46*21.875%</f>
        <v>22315.170937500003</v>
      </c>
      <c r="N47" s="312"/>
      <c r="O47" s="189" t="s">
        <v>107</v>
      </c>
      <c r="P47" s="190">
        <f>C47+E47+G47+I47+K47+M47</f>
        <v>176840.57324062503</v>
      </c>
      <c r="AN47">
        <v>14758.95</v>
      </c>
      <c r="AO47">
        <v>21.875</v>
      </c>
    </row>
    <row r="48" spans="1:16" ht="15" customHeight="1">
      <c r="A48" s="152"/>
      <c r="B48" s="150" t="s">
        <v>108</v>
      </c>
      <c r="C48" s="313">
        <f>C46/$P$46</f>
        <v>0.09558964256748222</v>
      </c>
      <c r="D48" s="314"/>
      <c r="E48" s="313">
        <f>E46/$P$46</f>
        <v>0.11786726876664323</v>
      </c>
      <c r="F48" s="314"/>
      <c r="G48" s="313">
        <f>G46/$P$46</f>
        <v>0.23966127965699652</v>
      </c>
      <c r="H48" s="314"/>
      <c r="I48" s="313">
        <f>I46/$P$46</f>
        <v>0.24074356189958504</v>
      </c>
      <c r="J48" s="314"/>
      <c r="K48" s="313">
        <f>K46/$P$46</f>
        <v>0.17995017539830632</v>
      </c>
      <c r="L48" s="314"/>
      <c r="M48" s="313">
        <f>M46/$P$46</f>
        <v>0.1261880717109868</v>
      </c>
      <c r="N48" s="314"/>
      <c r="O48" s="315" t="s">
        <v>109</v>
      </c>
      <c r="P48" s="316"/>
    </row>
    <row r="49" spans="1:16" ht="15">
      <c r="A49" s="152"/>
      <c r="B49" s="150" t="s">
        <v>110</v>
      </c>
      <c r="C49" s="310">
        <f>C46</f>
        <v>77276.01000000001</v>
      </c>
      <c r="D49" s="311"/>
      <c r="E49" s="317">
        <f>C49+E46</f>
        <v>172561.56600000002</v>
      </c>
      <c r="F49" s="318"/>
      <c r="G49" s="317">
        <f>E49+G46</f>
        <v>366307.1115</v>
      </c>
      <c r="H49" s="318"/>
      <c r="I49" s="317">
        <f>G49+I46</f>
        <v>560927.58917</v>
      </c>
      <c r="J49" s="318"/>
      <c r="K49" s="317">
        <f>I49+K46</f>
        <v>706401.8391000001</v>
      </c>
      <c r="L49" s="318"/>
      <c r="M49" s="319">
        <f>K49+M46</f>
        <v>808414.0491000001</v>
      </c>
      <c r="N49" s="320"/>
      <c r="O49" s="321"/>
      <c r="P49" s="322"/>
    </row>
    <row r="50" spans="1:16" ht="15">
      <c r="A50" s="153"/>
      <c r="B50" s="154" t="s">
        <v>111</v>
      </c>
      <c r="C50" s="325">
        <f>C48</f>
        <v>0.09558964256748222</v>
      </c>
      <c r="D50" s="326"/>
      <c r="E50" s="327">
        <f>C50+E48</f>
        <v>0.21345691133412545</v>
      </c>
      <c r="F50" s="327"/>
      <c r="G50" s="327">
        <f>E50+G48</f>
        <v>0.45311819099112194</v>
      </c>
      <c r="H50" s="327"/>
      <c r="I50" s="327">
        <f>G50+I48</f>
        <v>0.693861752890707</v>
      </c>
      <c r="J50" s="327"/>
      <c r="K50" s="327">
        <f>I50+K48</f>
        <v>0.8738119282890133</v>
      </c>
      <c r="L50" s="327"/>
      <c r="M50" s="327">
        <f>K50+M48</f>
        <v>1.0000000000000002</v>
      </c>
      <c r="N50" s="327"/>
      <c r="O50" s="323"/>
      <c r="P50" s="324"/>
    </row>
  </sheetData>
  <sheetProtection/>
  <mergeCells count="139">
    <mergeCell ref="I21:J21"/>
    <mergeCell ref="G50:H50"/>
    <mergeCell ref="I50:J50"/>
    <mergeCell ref="K50:L50"/>
    <mergeCell ref="M50:N50"/>
    <mergeCell ref="E9:F9"/>
    <mergeCell ref="E11:F11"/>
    <mergeCell ref="E13:F13"/>
    <mergeCell ref="G13:H13"/>
    <mergeCell ref="I13:J13"/>
    <mergeCell ref="O48:P48"/>
    <mergeCell ref="C49:D49"/>
    <mergeCell ref="E49:F49"/>
    <mergeCell ref="G49:H49"/>
    <mergeCell ref="I49:J49"/>
    <mergeCell ref="K49:L49"/>
    <mergeCell ref="M49:N49"/>
    <mergeCell ref="O49:P50"/>
    <mergeCell ref="C50:D50"/>
    <mergeCell ref="E50:F50"/>
    <mergeCell ref="C48:D48"/>
    <mergeCell ref="E48:F48"/>
    <mergeCell ref="G48:H48"/>
    <mergeCell ref="I48:J48"/>
    <mergeCell ref="K48:L48"/>
    <mergeCell ref="M48:N48"/>
    <mergeCell ref="K46:L46"/>
    <mergeCell ref="M46:N46"/>
    <mergeCell ref="C47:D47"/>
    <mergeCell ref="E47:F47"/>
    <mergeCell ref="G47:H47"/>
    <mergeCell ref="I47:J47"/>
    <mergeCell ref="K47:L47"/>
    <mergeCell ref="M47:N47"/>
    <mergeCell ref="C46:D46"/>
    <mergeCell ref="E46:F46"/>
    <mergeCell ref="G46:H46"/>
    <mergeCell ref="I46:J46"/>
    <mergeCell ref="G23:H23"/>
    <mergeCell ref="G27:H27"/>
    <mergeCell ref="G29:H29"/>
    <mergeCell ref="I29:J29"/>
    <mergeCell ref="A42:A43"/>
    <mergeCell ref="B42:B43"/>
    <mergeCell ref="P42:P43"/>
    <mergeCell ref="I43:J43"/>
    <mergeCell ref="A44:A45"/>
    <mergeCell ref="B44:B45"/>
    <mergeCell ref="P44:P45"/>
    <mergeCell ref="I45:J45"/>
    <mergeCell ref="A40:A41"/>
    <mergeCell ref="B40:B41"/>
    <mergeCell ref="P40:P41"/>
    <mergeCell ref="K41:L41"/>
    <mergeCell ref="M41:N41"/>
    <mergeCell ref="I41:J41"/>
    <mergeCell ref="G41:H41"/>
    <mergeCell ref="A36:A37"/>
    <mergeCell ref="B36:B37"/>
    <mergeCell ref="P36:P37"/>
    <mergeCell ref="K37:L37"/>
    <mergeCell ref="M37:N37"/>
    <mergeCell ref="A38:A39"/>
    <mergeCell ref="B38:B39"/>
    <mergeCell ref="P38:P39"/>
    <mergeCell ref="K39:L39"/>
    <mergeCell ref="M39:N39"/>
    <mergeCell ref="A34:A35"/>
    <mergeCell ref="B34:B35"/>
    <mergeCell ref="P34:P35"/>
    <mergeCell ref="A32:A33"/>
    <mergeCell ref="B32:B33"/>
    <mergeCell ref="P32:P33"/>
    <mergeCell ref="I33:J33"/>
    <mergeCell ref="K33:L33"/>
    <mergeCell ref="K35:L35"/>
    <mergeCell ref="P26:P27"/>
    <mergeCell ref="K29:L29"/>
    <mergeCell ref="A30:A31"/>
    <mergeCell ref="B30:B31"/>
    <mergeCell ref="P30:P31"/>
    <mergeCell ref="I31:J31"/>
    <mergeCell ref="K31:L31"/>
    <mergeCell ref="G21:H21"/>
    <mergeCell ref="A24:A25"/>
    <mergeCell ref="B24:B25"/>
    <mergeCell ref="P24:P25"/>
    <mergeCell ref="I25:J25"/>
    <mergeCell ref="A28:A29"/>
    <mergeCell ref="B28:B29"/>
    <mergeCell ref="P28:P29"/>
    <mergeCell ref="A26:A27"/>
    <mergeCell ref="B26:B27"/>
    <mergeCell ref="A18:A19"/>
    <mergeCell ref="B18:B19"/>
    <mergeCell ref="P18:P19"/>
    <mergeCell ref="I19:J19"/>
    <mergeCell ref="A22:A23"/>
    <mergeCell ref="B22:B23"/>
    <mergeCell ref="P22:P23"/>
    <mergeCell ref="A20:A21"/>
    <mergeCell ref="B20:B21"/>
    <mergeCell ref="P20:P21"/>
    <mergeCell ref="P10:P11"/>
    <mergeCell ref="A16:A17"/>
    <mergeCell ref="B16:B17"/>
    <mergeCell ref="P16:P17"/>
    <mergeCell ref="A14:A15"/>
    <mergeCell ref="B14:B15"/>
    <mergeCell ref="P14:P15"/>
    <mergeCell ref="E15:F15"/>
    <mergeCell ref="I17:J17"/>
    <mergeCell ref="G15:H15"/>
    <mergeCell ref="P6:P7"/>
    <mergeCell ref="A8:A9"/>
    <mergeCell ref="B8:B9"/>
    <mergeCell ref="P8:P9"/>
    <mergeCell ref="C9:D9"/>
    <mergeCell ref="A12:A13"/>
    <mergeCell ref="B12:B13"/>
    <mergeCell ref="P12:P13"/>
    <mergeCell ref="A10:A11"/>
    <mergeCell ref="B10:B11"/>
    <mergeCell ref="E6:F6"/>
    <mergeCell ref="G6:H6"/>
    <mergeCell ref="I6:J6"/>
    <mergeCell ref="K6:L6"/>
    <mergeCell ref="M6:N6"/>
    <mergeCell ref="O6:O7"/>
    <mergeCell ref="A1:H3"/>
    <mergeCell ref="P1:P2"/>
    <mergeCell ref="O1:O2"/>
    <mergeCell ref="I1:N3"/>
    <mergeCell ref="A4:P4"/>
    <mergeCell ref="A5:A7"/>
    <mergeCell ref="B5:B7"/>
    <mergeCell ref="C5:N5"/>
    <mergeCell ref="O5:P5"/>
    <mergeCell ref="C6:D6"/>
  </mergeCells>
  <printOptions horizontalCentered="1" verticalCentered="1"/>
  <pageMargins left="0" right="0" top="0" bottom="0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3"/>
  <sheetViews>
    <sheetView view="pageBreakPreview" zoomScaleSheetLayoutView="100" zoomScalePageLayoutView="0" workbookViewId="0" topLeftCell="A214">
      <selection activeCell="A218" sqref="A218:H218"/>
    </sheetView>
  </sheetViews>
  <sheetFormatPr defaultColWidth="9.140625" defaultRowHeight="15"/>
  <cols>
    <col min="1" max="1" width="8.421875" style="8" customWidth="1"/>
    <col min="2" max="2" width="42.57421875" style="9" customWidth="1"/>
    <col min="3" max="3" width="4.8515625" style="75" bestFit="1" customWidth="1"/>
    <col min="4" max="4" width="9.140625" style="277" customWidth="1"/>
    <col min="5" max="5" width="8.28125" style="278" customWidth="1"/>
    <col min="6" max="6" width="11.28125" style="279" customWidth="1"/>
    <col min="7" max="7" width="13.00390625" style="6" customWidth="1"/>
    <col min="8" max="16384" width="9.140625" style="1" customWidth="1"/>
  </cols>
  <sheetData>
    <row r="1" spans="1:7" ht="27.75" customHeight="1">
      <c r="A1" s="184"/>
      <c r="B1" s="334" t="s">
        <v>125</v>
      </c>
      <c r="C1" s="334"/>
      <c r="D1" s="334"/>
      <c r="E1" s="334"/>
      <c r="F1" s="334"/>
      <c r="G1" s="335"/>
    </row>
    <row r="2" spans="1:7" ht="9.75" customHeight="1">
      <c r="A2" s="185"/>
      <c r="B2" s="336"/>
      <c r="C2" s="336"/>
      <c r="D2" s="336"/>
      <c r="E2" s="336"/>
      <c r="F2" s="336"/>
      <c r="G2" s="337"/>
    </row>
    <row r="3" spans="1:7" ht="15" customHeight="1">
      <c r="A3" s="185"/>
      <c r="B3" s="338" t="s">
        <v>128</v>
      </c>
      <c r="C3" s="338"/>
      <c r="D3" s="338"/>
      <c r="E3" s="338"/>
      <c r="F3" s="338"/>
      <c r="G3" s="339"/>
    </row>
    <row r="4" spans="1:7" ht="24" customHeight="1" thickBot="1">
      <c r="A4" s="186"/>
      <c r="B4" s="340" t="s">
        <v>126</v>
      </c>
      <c r="C4" s="340"/>
      <c r="D4" s="340"/>
      <c r="E4" s="340"/>
      <c r="F4" s="340"/>
      <c r="G4" s="341"/>
    </row>
    <row r="5" spans="1:7" ht="15.75" customHeight="1">
      <c r="A5" s="80" t="s">
        <v>129</v>
      </c>
      <c r="B5" s="81" t="s">
        <v>130</v>
      </c>
      <c r="C5" s="331" t="s">
        <v>31</v>
      </c>
      <c r="D5" s="331"/>
      <c r="E5" s="331"/>
      <c r="F5" s="331"/>
      <c r="G5" s="180" t="s">
        <v>688</v>
      </c>
    </row>
    <row r="6" spans="1:7" ht="15.75" customHeight="1">
      <c r="A6" s="78" t="s">
        <v>127</v>
      </c>
      <c r="B6" s="79" t="s">
        <v>131</v>
      </c>
      <c r="C6" s="332" t="s">
        <v>134</v>
      </c>
      <c r="D6" s="332"/>
      <c r="E6" s="332"/>
      <c r="F6" s="332"/>
      <c r="G6" s="181">
        <v>1.6037</v>
      </c>
    </row>
    <row r="7" spans="1:7" ht="15.75" customHeight="1" thickBot="1">
      <c r="A7" s="82" t="s">
        <v>132</v>
      </c>
      <c r="B7" s="83" t="s">
        <v>687</v>
      </c>
      <c r="C7" s="333" t="s">
        <v>135</v>
      </c>
      <c r="D7" s="333"/>
      <c r="E7" s="333"/>
      <c r="F7" s="333"/>
      <c r="G7" s="182">
        <v>0.28</v>
      </c>
    </row>
    <row r="8" spans="1:7" ht="29.25" thickBot="1">
      <c r="A8" s="345" t="s">
        <v>133</v>
      </c>
      <c r="B8" s="346"/>
      <c r="C8" s="346"/>
      <c r="D8" s="346"/>
      <c r="E8" s="346"/>
      <c r="F8" s="346"/>
      <c r="G8" s="347"/>
    </row>
    <row r="9" spans="1:7" ht="15.75" thickBot="1">
      <c r="A9" s="351" t="s">
        <v>609</v>
      </c>
      <c r="B9" s="353" t="s">
        <v>27</v>
      </c>
      <c r="C9" s="355" t="s">
        <v>610</v>
      </c>
      <c r="D9" s="355" t="s">
        <v>611</v>
      </c>
      <c r="E9" s="369" t="s">
        <v>612</v>
      </c>
      <c r="F9" s="369"/>
      <c r="G9" s="370"/>
    </row>
    <row r="10" spans="1:7" ht="15.75" thickBot="1">
      <c r="A10" s="352"/>
      <c r="B10" s="354"/>
      <c r="C10" s="356"/>
      <c r="D10" s="356"/>
      <c r="E10" s="173" t="s">
        <v>613</v>
      </c>
      <c r="F10" s="173" t="s">
        <v>614</v>
      </c>
      <c r="G10" s="174" t="s">
        <v>615</v>
      </c>
    </row>
    <row r="11" spans="1:7" s="129" customFormat="1" ht="15.75" thickBot="1">
      <c r="A11" s="130" t="s">
        <v>392</v>
      </c>
      <c r="B11" s="131" t="s">
        <v>90</v>
      </c>
      <c r="C11" s="132"/>
      <c r="D11" s="199"/>
      <c r="E11" s="199"/>
      <c r="F11" s="199">
        <f>SUM(F12:F27)</f>
        <v>110394.30000000002</v>
      </c>
      <c r="G11" s="142"/>
    </row>
    <row r="12" spans="1:7" s="84" customFormat="1" ht="15">
      <c r="A12" s="87" t="s">
        <v>393</v>
      </c>
      <c r="B12" s="88" t="s">
        <v>155</v>
      </c>
      <c r="C12" s="89"/>
      <c r="D12" s="200"/>
      <c r="E12" s="200"/>
      <c r="F12" s="200"/>
      <c r="G12" s="90"/>
    </row>
    <row r="13" spans="1:8" ht="36">
      <c r="A13" s="10" t="s">
        <v>394</v>
      </c>
      <c r="B13" s="11" t="s">
        <v>156</v>
      </c>
      <c r="C13" s="62" t="s">
        <v>153</v>
      </c>
      <c r="D13" s="201">
        <v>160</v>
      </c>
      <c r="E13" s="202">
        <v>253.03</v>
      </c>
      <c r="F13" s="203">
        <f aca="true" t="shared" si="0" ref="F13:F24">ROUND(D13*E13,2)</f>
        <v>40484.8</v>
      </c>
      <c r="G13" s="12" t="s">
        <v>258</v>
      </c>
      <c r="H13" s="198">
        <f>F13/F271</f>
        <v>0.050079288014689215</v>
      </c>
    </row>
    <row r="14" spans="1:8" ht="24">
      <c r="A14" s="10" t="s">
        <v>395</v>
      </c>
      <c r="B14" s="11" t="s">
        <v>157</v>
      </c>
      <c r="C14" s="62" t="s">
        <v>136</v>
      </c>
      <c r="D14" s="201">
        <v>8</v>
      </c>
      <c r="E14" s="204">
        <v>243.65</v>
      </c>
      <c r="F14" s="203">
        <f t="shared" si="0"/>
        <v>1949.2</v>
      </c>
      <c r="G14" s="12" t="s">
        <v>259</v>
      </c>
      <c r="H14" s="198">
        <f>F14/F271</f>
        <v>0.0024111406799152326</v>
      </c>
    </row>
    <row r="15" spans="1:8" s="84" customFormat="1" ht="24">
      <c r="A15" s="91" t="s">
        <v>396</v>
      </c>
      <c r="B15" s="92" t="s">
        <v>158</v>
      </c>
      <c r="C15" s="93"/>
      <c r="D15" s="205"/>
      <c r="E15" s="205"/>
      <c r="F15" s="205"/>
      <c r="G15" s="94"/>
      <c r="H15" s="198"/>
    </row>
    <row r="16" spans="1:8" ht="48" customHeight="1">
      <c r="A16" s="10" t="s">
        <v>397</v>
      </c>
      <c r="B16" s="11" t="s">
        <v>137</v>
      </c>
      <c r="C16" s="62" t="s">
        <v>136</v>
      </c>
      <c r="D16" s="201">
        <v>14.5</v>
      </c>
      <c r="E16" s="202">
        <v>670.54</v>
      </c>
      <c r="F16" s="203">
        <f t="shared" si="0"/>
        <v>9722.83</v>
      </c>
      <c r="G16" s="12" t="s">
        <v>0</v>
      </c>
      <c r="H16" s="198">
        <f>F16/F271</f>
        <v>0.012027042343987389</v>
      </c>
    </row>
    <row r="17" spans="1:8" ht="49.5" customHeight="1">
      <c r="A17" s="10" t="s">
        <v>398</v>
      </c>
      <c r="B17" s="11" t="s">
        <v>138</v>
      </c>
      <c r="C17" s="62" t="s">
        <v>136</v>
      </c>
      <c r="D17" s="201">
        <v>10.9</v>
      </c>
      <c r="E17" s="202">
        <v>474.55</v>
      </c>
      <c r="F17" s="203">
        <f t="shared" si="0"/>
        <v>5172.6</v>
      </c>
      <c r="G17" s="12" t="s">
        <v>1</v>
      </c>
      <c r="H17" s="198">
        <f>F17/F271</f>
        <v>0.006398453868730522</v>
      </c>
    </row>
    <row r="18" spans="1:8" ht="48" customHeight="1">
      <c r="A18" s="10" t="s">
        <v>399</v>
      </c>
      <c r="B18" s="11" t="s">
        <v>139</v>
      </c>
      <c r="C18" s="62" t="s">
        <v>136</v>
      </c>
      <c r="D18" s="201">
        <v>24.2</v>
      </c>
      <c r="E18" s="202">
        <v>456.7</v>
      </c>
      <c r="F18" s="203">
        <f t="shared" si="0"/>
        <v>11052.14</v>
      </c>
      <c r="G18" s="12" t="s">
        <v>2</v>
      </c>
      <c r="H18" s="198">
        <f>F18/F271</f>
        <v>0.013671385365338773</v>
      </c>
    </row>
    <row r="19" spans="1:8" ht="48" customHeight="1">
      <c r="A19" s="10" t="s">
        <v>400</v>
      </c>
      <c r="B19" s="11" t="s">
        <v>140</v>
      </c>
      <c r="C19" s="62" t="s">
        <v>154</v>
      </c>
      <c r="D19" s="201">
        <v>1</v>
      </c>
      <c r="E19" s="202">
        <v>12929.55</v>
      </c>
      <c r="F19" s="203">
        <f t="shared" si="0"/>
        <v>12929.55</v>
      </c>
      <c r="G19" s="12" t="s">
        <v>3</v>
      </c>
      <c r="H19" s="198">
        <f>F19/F271</f>
        <v>0.01599372254155448</v>
      </c>
    </row>
    <row r="20" spans="1:8" ht="60" customHeight="1">
      <c r="A20" s="10" t="s">
        <v>401</v>
      </c>
      <c r="B20" s="11" t="s">
        <v>141</v>
      </c>
      <c r="C20" s="62" t="s">
        <v>136</v>
      </c>
      <c r="D20" s="201">
        <v>12</v>
      </c>
      <c r="E20" s="202">
        <v>254.25</v>
      </c>
      <c r="F20" s="203">
        <f t="shared" si="0"/>
        <v>3051</v>
      </c>
      <c r="G20" s="12" t="s">
        <v>4</v>
      </c>
      <c r="H20" s="198">
        <f>F20/F271</f>
        <v>0.0037740561329885976</v>
      </c>
    </row>
    <row r="21" spans="1:8" ht="36">
      <c r="A21" s="10" t="s">
        <v>402</v>
      </c>
      <c r="B21" s="11" t="s">
        <v>686</v>
      </c>
      <c r="C21" s="62" t="s">
        <v>154</v>
      </c>
      <c r="D21" s="201">
        <v>1</v>
      </c>
      <c r="E21" s="202">
        <v>1275.47</v>
      </c>
      <c r="F21" s="203">
        <f t="shared" si="0"/>
        <v>1275.47</v>
      </c>
      <c r="G21" s="12" t="s">
        <v>5</v>
      </c>
      <c r="H21" s="198">
        <f>F21/F271</f>
        <v>0.0015777434860514475</v>
      </c>
    </row>
    <row r="22" spans="1:8" ht="48">
      <c r="A22" s="10" t="s">
        <v>403</v>
      </c>
      <c r="B22" s="11" t="s">
        <v>653</v>
      </c>
      <c r="C22" s="62" t="s">
        <v>153</v>
      </c>
      <c r="D22" s="201">
        <v>25</v>
      </c>
      <c r="E22" s="202">
        <v>31.33</v>
      </c>
      <c r="F22" s="203">
        <f t="shared" si="0"/>
        <v>783.25</v>
      </c>
      <c r="G22" s="12" t="s">
        <v>6</v>
      </c>
      <c r="H22" s="198">
        <f>F22/F271</f>
        <v>0.0009688723258483511</v>
      </c>
    </row>
    <row r="23" spans="1:8" ht="60">
      <c r="A23" s="10" t="s">
        <v>404</v>
      </c>
      <c r="B23" s="11" t="s">
        <v>654</v>
      </c>
      <c r="C23" s="62" t="s">
        <v>153</v>
      </c>
      <c r="D23" s="201">
        <v>20</v>
      </c>
      <c r="E23" s="202">
        <v>346.79</v>
      </c>
      <c r="F23" s="203">
        <f t="shared" si="0"/>
        <v>6935.8</v>
      </c>
      <c r="G23" s="12" t="s">
        <v>7</v>
      </c>
      <c r="H23" s="198">
        <f>F23/F271</f>
        <v>0.00857951443041046</v>
      </c>
    </row>
    <row r="24" spans="1:8" ht="48">
      <c r="A24" s="10" t="s">
        <v>405</v>
      </c>
      <c r="B24" s="11" t="s">
        <v>159</v>
      </c>
      <c r="C24" s="62" t="s">
        <v>153</v>
      </c>
      <c r="D24" s="201">
        <v>25</v>
      </c>
      <c r="E24" s="202">
        <v>278.22</v>
      </c>
      <c r="F24" s="203">
        <f t="shared" si="0"/>
        <v>6955.5</v>
      </c>
      <c r="G24" s="12" t="s">
        <v>260</v>
      </c>
      <c r="H24" s="198">
        <f>F24/F271</f>
        <v>0.008603883131105274</v>
      </c>
    </row>
    <row r="25" spans="1:8" s="84" customFormat="1" ht="15">
      <c r="A25" s="87" t="s">
        <v>91</v>
      </c>
      <c r="B25" s="88" t="s">
        <v>112</v>
      </c>
      <c r="C25" s="89"/>
      <c r="D25" s="200"/>
      <c r="E25" s="200"/>
      <c r="F25" s="200"/>
      <c r="G25" s="90"/>
      <c r="H25" s="198"/>
    </row>
    <row r="26" spans="1:8" ht="24">
      <c r="A26" s="10" t="s">
        <v>92</v>
      </c>
      <c r="B26" s="11" t="s">
        <v>113</v>
      </c>
      <c r="C26" s="62" t="s">
        <v>153</v>
      </c>
      <c r="D26" s="201">
        <v>100</v>
      </c>
      <c r="E26" s="202">
        <v>73.55</v>
      </c>
      <c r="F26" s="206">
        <f>D26*E26</f>
        <v>7355</v>
      </c>
      <c r="G26" s="12" t="s">
        <v>114</v>
      </c>
      <c r="H26" s="198">
        <f>F26/F271</f>
        <v>0.00909806058935796</v>
      </c>
    </row>
    <row r="27" spans="1:8" ht="48.75" thickBot="1">
      <c r="A27" s="10" t="s">
        <v>93</v>
      </c>
      <c r="B27" s="11" t="s">
        <v>124</v>
      </c>
      <c r="C27" s="62" t="s">
        <v>154</v>
      </c>
      <c r="D27" s="201">
        <v>1</v>
      </c>
      <c r="E27" s="207">
        <v>2727.16</v>
      </c>
      <c r="F27" s="208">
        <f>D27*E27</f>
        <v>2727.16</v>
      </c>
      <c r="G27" s="12" t="s">
        <v>115</v>
      </c>
      <c r="H27" s="198">
        <f>F27/F271</f>
        <v>0.0033734693292825904</v>
      </c>
    </row>
    <row r="28" spans="1:8" s="133" customFormat="1" ht="15.75" thickBot="1">
      <c r="A28" s="130" t="s">
        <v>412</v>
      </c>
      <c r="B28" s="131" t="s">
        <v>160</v>
      </c>
      <c r="C28" s="132"/>
      <c r="D28" s="199"/>
      <c r="E28" s="199"/>
      <c r="F28" s="199">
        <f>SUM(F29:F34)</f>
        <v>9821.57</v>
      </c>
      <c r="G28" s="177"/>
      <c r="H28" s="198"/>
    </row>
    <row r="29" spans="1:8" s="84" customFormat="1" ht="15">
      <c r="A29" s="87" t="s">
        <v>406</v>
      </c>
      <c r="B29" s="88" t="s">
        <v>161</v>
      </c>
      <c r="C29" s="89"/>
      <c r="D29" s="200"/>
      <c r="E29" s="200"/>
      <c r="F29" s="200"/>
      <c r="G29" s="90"/>
      <c r="H29" s="198"/>
    </row>
    <row r="30" spans="1:8" ht="24">
      <c r="A30" s="10" t="s">
        <v>407</v>
      </c>
      <c r="B30" s="11" t="s">
        <v>257</v>
      </c>
      <c r="C30" s="62" t="s">
        <v>148</v>
      </c>
      <c r="D30" s="201">
        <v>114.21</v>
      </c>
      <c r="E30" s="202">
        <v>40.31</v>
      </c>
      <c r="F30" s="203">
        <f aca="true" t="shared" si="1" ref="F30:F58">ROUND(D30*E30,2)</f>
        <v>4603.81</v>
      </c>
      <c r="G30" s="12" t="s">
        <v>261</v>
      </c>
      <c r="H30" s="198">
        <f>F30/F271</f>
        <v>0.005694866393187229</v>
      </c>
    </row>
    <row r="31" spans="1:8" s="84" customFormat="1" ht="15">
      <c r="A31" s="91" t="s">
        <v>408</v>
      </c>
      <c r="B31" s="92" t="s">
        <v>162</v>
      </c>
      <c r="C31" s="93"/>
      <c r="D31" s="205"/>
      <c r="E31" s="205"/>
      <c r="F31" s="205"/>
      <c r="G31" s="94"/>
      <c r="H31" s="198"/>
    </row>
    <row r="32" spans="1:8" ht="60">
      <c r="A32" s="10" t="s">
        <v>409</v>
      </c>
      <c r="B32" s="11" t="s">
        <v>655</v>
      </c>
      <c r="C32" s="62" t="s">
        <v>148</v>
      </c>
      <c r="D32" s="201">
        <v>94.81</v>
      </c>
      <c r="E32" s="202">
        <v>43.42</v>
      </c>
      <c r="F32" s="203">
        <f t="shared" si="1"/>
        <v>4116.65</v>
      </c>
      <c r="G32" s="12" t="s">
        <v>262</v>
      </c>
      <c r="H32" s="198">
        <f>F32/F271</f>
        <v>0.005092254401792038</v>
      </c>
    </row>
    <row r="33" spans="1:8" s="84" customFormat="1" ht="15">
      <c r="A33" s="91" t="s">
        <v>410</v>
      </c>
      <c r="B33" s="92" t="s">
        <v>163</v>
      </c>
      <c r="C33" s="93"/>
      <c r="D33" s="205"/>
      <c r="E33" s="205"/>
      <c r="F33" s="205"/>
      <c r="G33" s="94"/>
      <c r="H33" s="198"/>
    </row>
    <row r="34" spans="1:8" ht="60.75" thickBot="1">
      <c r="A34" s="13" t="s">
        <v>411</v>
      </c>
      <c r="B34" s="14" t="s">
        <v>44</v>
      </c>
      <c r="C34" s="63" t="s">
        <v>148</v>
      </c>
      <c r="D34" s="209">
        <v>25.22</v>
      </c>
      <c r="E34" s="207">
        <v>43.66</v>
      </c>
      <c r="F34" s="209">
        <f t="shared" si="1"/>
        <v>1101.11</v>
      </c>
      <c r="G34" s="15" t="s">
        <v>45</v>
      </c>
      <c r="H34" s="198">
        <f>F34/F271</f>
        <v>0.001362061930054105</v>
      </c>
    </row>
    <row r="35" spans="1:8" s="133" customFormat="1" ht="15.75" thickBot="1">
      <c r="A35" s="130" t="s">
        <v>413</v>
      </c>
      <c r="B35" s="131" t="s">
        <v>164</v>
      </c>
      <c r="C35" s="132"/>
      <c r="D35" s="199"/>
      <c r="E35" s="199"/>
      <c r="F35" s="199">
        <f>SUM(F37:F55)</f>
        <v>116137.54000000001</v>
      </c>
      <c r="G35" s="177"/>
      <c r="H35" s="198"/>
    </row>
    <row r="36" spans="1:8" s="84" customFormat="1" ht="15">
      <c r="A36" s="87" t="s">
        <v>414</v>
      </c>
      <c r="B36" s="88" t="s">
        <v>165</v>
      </c>
      <c r="C36" s="89"/>
      <c r="D36" s="200"/>
      <c r="E36" s="200"/>
      <c r="F36" s="200"/>
      <c r="G36" s="90"/>
      <c r="H36" s="198"/>
    </row>
    <row r="37" spans="1:8" ht="48">
      <c r="A37" s="10" t="s">
        <v>664</v>
      </c>
      <c r="B37" s="11" t="s">
        <v>166</v>
      </c>
      <c r="C37" s="62" t="s">
        <v>136</v>
      </c>
      <c r="D37" s="201">
        <v>220</v>
      </c>
      <c r="E37" s="202">
        <v>67.43</v>
      </c>
      <c r="F37" s="203">
        <f t="shared" si="1"/>
        <v>14834.6</v>
      </c>
      <c r="G37" s="12" t="s">
        <v>263</v>
      </c>
      <c r="H37" s="198">
        <f>F37/F271</f>
        <v>0.018350250118135906</v>
      </c>
    </row>
    <row r="38" spans="1:8" ht="36">
      <c r="A38" s="10" t="s">
        <v>665</v>
      </c>
      <c r="B38" s="11" t="s">
        <v>167</v>
      </c>
      <c r="C38" s="62" t="s">
        <v>148</v>
      </c>
      <c r="D38" s="201">
        <v>19.6</v>
      </c>
      <c r="E38" s="202">
        <v>527.24</v>
      </c>
      <c r="F38" s="203">
        <f t="shared" si="1"/>
        <v>10333.9</v>
      </c>
      <c r="G38" s="12" t="s">
        <v>264</v>
      </c>
      <c r="H38" s="198">
        <f>F38/F271</f>
        <v>0.012782929751783306</v>
      </c>
    </row>
    <row r="39" spans="1:8" ht="37.5" customHeight="1">
      <c r="A39" s="10" t="s">
        <v>666</v>
      </c>
      <c r="B39" s="11" t="s">
        <v>149</v>
      </c>
      <c r="C39" s="62" t="s">
        <v>148</v>
      </c>
      <c r="D39" s="201">
        <v>2.8</v>
      </c>
      <c r="E39" s="202">
        <v>447.17</v>
      </c>
      <c r="F39" s="203">
        <f t="shared" si="1"/>
        <v>1252.08</v>
      </c>
      <c r="G39" s="12" t="s">
        <v>265</v>
      </c>
      <c r="H39" s="198">
        <f>F39/F271</f>
        <v>0.0015488102926884178</v>
      </c>
    </row>
    <row r="40" spans="1:8" ht="24">
      <c r="A40" s="10" t="s">
        <v>667</v>
      </c>
      <c r="B40" s="11" t="s">
        <v>170</v>
      </c>
      <c r="C40" s="62" t="s">
        <v>169</v>
      </c>
      <c r="D40" s="201">
        <v>78</v>
      </c>
      <c r="E40" s="202">
        <v>7.33</v>
      </c>
      <c r="F40" s="203">
        <f>ROUND(D40*E40,2)</f>
        <v>571.74</v>
      </c>
      <c r="G40" s="12" t="s">
        <v>267</v>
      </c>
      <c r="H40" s="198">
        <f>F40/F271</f>
        <v>0.0007072365956980992</v>
      </c>
    </row>
    <row r="41" spans="1:8" ht="24">
      <c r="A41" s="10" t="s">
        <v>668</v>
      </c>
      <c r="B41" s="11" t="s">
        <v>168</v>
      </c>
      <c r="C41" s="62" t="s">
        <v>169</v>
      </c>
      <c r="D41" s="201">
        <v>669</v>
      </c>
      <c r="E41" s="202">
        <v>8.08</v>
      </c>
      <c r="F41" s="203">
        <f t="shared" si="1"/>
        <v>5405.52</v>
      </c>
      <c r="G41" s="12" t="s">
        <v>266</v>
      </c>
      <c r="H41" s="198">
        <f>F41/F271</f>
        <v>0.006686573552275492</v>
      </c>
    </row>
    <row r="42" spans="1:8" ht="36">
      <c r="A42" s="10" t="s">
        <v>669</v>
      </c>
      <c r="B42" s="11" t="s">
        <v>678</v>
      </c>
      <c r="C42" s="62" t="s">
        <v>169</v>
      </c>
      <c r="D42" s="201">
        <v>497</v>
      </c>
      <c r="E42" s="202">
        <v>8.59</v>
      </c>
      <c r="F42" s="203">
        <f t="shared" si="1"/>
        <v>4269.23</v>
      </c>
      <c r="G42" s="12" t="s">
        <v>695</v>
      </c>
      <c r="H42" s="198">
        <f>F42/F271</f>
        <v>0.005280994318137958</v>
      </c>
    </row>
    <row r="43" spans="1:8" s="84" customFormat="1" ht="15">
      <c r="A43" s="91" t="s">
        <v>415</v>
      </c>
      <c r="B43" s="92" t="s">
        <v>171</v>
      </c>
      <c r="C43" s="93"/>
      <c r="D43" s="205"/>
      <c r="E43" s="205"/>
      <c r="F43" s="205"/>
      <c r="G43" s="94"/>
      <c r="H43" s="198"/>
    </row>
    <row r="44" spans="1:8" ht="51" customHeight="1">
      <c r="A44" s="10" t="s">
        <v>416</v>
      </c>
      <c r="B44" s="11" t="s">
        <v>120</v>
      </c>
      <c r="C44" s="62" t="s">
        <v>136</v>
      </c>
      <c r="D44" s="201">
        <v>40</v>
      </c>
      <c r="E44" s="202">
        <v>81.22</v>
      </c>
      <c r="F44" s="203">
        <f t="shared" si="1"/>
        <v>3248.8</v>
      </c>
      <c r="G44" s="12" t="s">
        <v>121</v>
      </c>
      <c r="H44" s="198">
        <f>F44/F271</f>
        <v>0.004018732731843119</v>
      </c>
    </row>
    <row r="45" spans="1:8" ht="36">
      <c r="A45" s="10" t="s">
        <v>417</v>
      </c>
      <c r="B45" s="11" t="s">
        <v>167</v>
      </c>
      <c r="C45" s="62" t="s">
        <v>148</v>
      </c>
      <c r="D45" s="201">
        <v>2.9</v>
      </c>
      <c r="E45" s="202">
        <v>606.52</v>
      </c>
      <c r="F45" s="203">
        <f t="shared" si="1"/>
        <v>1758.91</v>
      </c>
      <c r="G45" s="12" t="s">
        <v>268</v>
      </c>
      <c r="H45" s="198">
        <f>F45/F271</f>
        <v>0.002175753875081932</v>
      </c>
    </row>
    <row r="46" spans="1:8" s="3" customFormat="1" ht="24">
      <c r="A46" s="10" t="s">
        <v>38</v>
      </c>
      <c r="B46" s="11" t="s">
        <v>170</v>
      </c>
      <c r="C46" s="62" t="s">
        <v>169</v>
      </c>
      <c r="D46" s="201">
        <v>81</v>
      </c>
      <c r="E46" s="202">
        <v>7.33</v>
      </c>
      <c r="F46" s="203">
        <f>ROUND(D46*E46,2)</f>
        <v>593.73</v>
      </c>
      <c r="G46" s="12" t="s">
        <v>271</v>
      </c>
      <c r="H46" s="198">
        <f>F46/F271</f>
        <v>0.0007344380032249492</v>
      </c>
    </row>
    <row r="47" spans="1:8" ht="24">
      <c r="A47" s="10" t="s">
        <v>418</v>
      </c>
      <c r="B47" s="11" t="s">
        <v>168</v>
      </c>
      <c r="C47" s="62" t="s">
        <v>169</v>
      </c>
      <c r="D47" s="201">
        <v>5</v>
      </c>
      <c r="E47" s="202">
        <v>8.08</v>
      </c>
      <c r="F47" s="203">
        <f t="shared" si="1"/>
        <v>40.4</v>
      </c>
      <c r="G47" s="12" t="s">
        <v>269</v>
      </c>
      <c r="H47" s="198">
        <f>F47/F271</f>
        <v>4.997439127261204E-05</v>
      </c>
    </row>
    <row r="48" spans="1:8" ht="36">
      <c r="A48" s="16" t="s">
        <v>419</v>
      </c>
      <c r="B48" s="17" t="s">
        <v>172</v>
      </c>
      <c r="C48" s="63" t="s">
        <v>169</v>
      </c>
      <c r="D48" s="209">
        <v>120</v>
      </c>
      <c r="E48" s="207">
        <v>8.59</v>
      </c>
      <c r="F48" s="210">
        <f t="shared" si="1"/>
        <v>1030.8</v>
      </c>
      <c r="G48" s="18" t="s">
        <v>270</v>
      </c>
      <c r="H48" s="198">
        <f>F48/F271</f>
        <v>0.0012750891713813983</v>
      </c>
    </row>
    <row r="49" spans="1:8" ht="36">
      <c r="A49" s="16" t="s">
        <v>47</v>
      </c>
      <c r="B49" s="17" t="s">
        <v>142</v>
      </c>
      <c r="C49" s="63" t="s">
        <v>136</v>
      </c>
      <c r="D49" s="209">
        <v>16.5</v>
      </c>
      <c r="E49" s="207">
        <v>102.76</v>
      </c>
      <c r="F49" s="210">
        <f t="shared" si="1"/>
        <v>1695.54</v>
      </c>
      <c r="G49" s="18" t="s">
        <v>83</v>
      </c>
      <c r="H49" s="198">
        <f>F49/F271</f>
        <v>0.002097365826197144</v>
      </c>
    </row>
    <row r="50" spans="1:8" s="84" customFormat="1" ht="15">
      <c r="A50" s="91" t="s">
        <v>671</v>
      </c>
      <c r="B50" s="92" t="s">
        <v>672</v>
      </c>
      <c r="C50" s="93"/>
      <c r="D50" s="205"/>
      <c r="E50" s="205"/>
      <c r="F50" s="205"/>
      <c r="G50" s="94"/>
      <c r="H50" s="198"/>
    </row>
    <row r="51" spans="1:8" ht="51" customHeight="1">
      <c r="A51" s="19" t="s">
        <v>673</v>
      </c>
      <c r="B51" s="20" t="s">
        <v>120</v>
      </c>
      <c r="C51" s="61" t="s">
        <v>136</v>
      </c>
      <c r="D51" s="211">
        <v>344</v>
      </c>
      <c r="E51" s="212">
        <v>81.22</v>
      </c>
      <c r="F51" s="213">
        <f>ROUND(D51*E51,2)</f>
        <v>27939.68</v>
      </c>
      <c r="G51" s="21" t="s">
        <v>121</v>
      </c>
      <c r="H51" s="198">
        <f>F51/F271</f>
        <v>0.034561101493850825</v>
      </c>
    </row>
    <row r="52" spans="1:8" ht="36">
      <c r="A52" s="10" t="s">
        <v>674</v>
      </c>
      <c r="B52" s="11" t="s">
        <v>167</v>
      </c>
      <c r="C52" s="62" t="s">
        <v>148</v>
      </c>
      <c r="D52" s="201">
        <v>39.7</v>
      </c>
      <c r="E52" s="202">
        <v>606.52</v>
      </c>
      <c r="F52" s="203">
        <f>ROUND(D52*E52,2)</f>
        <v>24078.84</v>
      </c>
      <c r="G52" s="12" t="s">
        <v>268</v>
      </c>
      <c r="H52" s="198">
        <f>F52/F271</f>
        <v>0.02978528147402529</v>
      </c>
    </row>
    <row r="53" spans="1:8" ht="36" customHeight="1">
      <c r="A53" s="10" t="s">
        <v>675</v>
      </c>
      <c r="B53" s="11" t="s">
        <v>150</v>
      </c>
      <c r="C53" s="62" t="s">
        <v>148</v>
      </c>
      <c r="D53" s="201">
        <v>4.1</v>
      </c>
      <c r="E53" s="207">
        <v>447.17</v>
      </c>
      <c r="F53" s="203">
        <f>ROUND(D53*E53,2)</f>
        <v>1833.4</v>
      </c>
      <c r="G53" s="12" t="s">
        <v>265</v>
      </c>
      <c r="H53" s="198">
        <f>F53/F271</f>
        <v>0.0022678972514655177</v>
      </c>
    </row>
    <row r="54" spans="1:8" ht="24">
      <c r="A54" s="10" t="s">
        <v>676</v>
      </c>
      <c r="B54" s="17" t="s">
        <v>170</v>
      </c>
      <c r="C54" s="63" t="s">
        <v>169</v>
      </c>
      <c r="D54" s="209">
        <v>313</v>
      </c>
      <c r="E54" s="202">
        <v>7.33</v>
      </c>
      <c r="F54" s="210">
        <f>ROUND(D54*E54,2)</f>
        <v>2294.29</v>
      </c>
      <c r="G54" s="18" t="s">
        <v>271</v>
      </c>
      <c r="H54" s="198">
        <f>F54/F271</f>
        <v>0.0028380135186346802</v>
      </c>
    </row>
    <row r="55" spans="1:8" ht="24.75" thickBot="1">
      <c r="A55" s="10" t="s">
        <v>677</v>
      </c>
      <c r="B55" s="11" t="s">
        <v>168</v>
      </c>
      <c r="C55" s="62" t="s">
        <v>169</v>
      </c>
      <c r="D55" s="201">
        <v>1851</v>
      </c>
      <c r="E55" s="202">
        <v>8.08</v>
      </c>
      <c r="F55" s="203">
        <f>ROUND(D55*E55,2)</f>
        <v>14956.08</v>
      </c>
      <c r="G55" s="12" t="s">
        <v>269</v>
      </c>
      <c r="H55" s="198">
        <f>F55/F271</f>
        <v>0.01850051964912098</v>
      </c>
    </row>
    <row r="56" spans="1:8" s="133" customFormat="1" ht="15.75" thickBot="1">
      <c r="A56" s="130" t="s">
        <v>421</v>
      </c>
      <c r="B56" s="131" t="s">
        <v>420</v>
      </c>
      <c r="C56" s="132"/>
      <c r="D56" s="199"/>
      <c r="E56" s="199"/>
      <c r="F56" s="199">
        <f>SUM(F57:F60)</f>
        <v>7363.35</v>
      </c>
      <c r="G56" s="177"/>
      <c r="H56" s="198"/>
    </row>
    <row r="57" spans="1:8" s="84" customFormat="1" ht="15">
      <c r="A57" s="87" t="s">
        <v>422</v>
      </c>
      <c r="B57" s="88" t="s">
        <v>173</v>
      </c>
      <c r="C57" s="89"/>
      <c r="D57" s="200"/>
      <c r="E57" s="200"/>
      <c r="F57" s="200"/>
      <c r="G57" s="90"/>
      <c r="H57" s="198"/>
    </row>
    <row r="58" spans="1:8" ht="36">
      <c r="A58" s="10" t="s">
        <v>423</v>
      </c>
      <c r="B58" s="11" t="s">
        <v>174</v>
      </c>
      <c r="C58" s="62" t="s">
        <v>153</v>
      </c>
      <c r="D58" s="201">
        <v>10</v>
      </c>
      <c r="E58" s="202">
        <v>7.23</v>
      </c>
      <c r="F58" s="203">
        <f t="shared" si="1"/>
        <v>72.3</v>
      </c>
      <c r="G58" s="12" t="s">
        <v>272</v>
      </c>
      <c r="H58" s="198">
        <f>F58/F271</f>
        <v>8.943436853984778E-05</v>
      </c>
    </row>
    <row r="59" spans="1:8" s="84" customFormat="1" ht="24">
      <c r="A59" s="91" t="s">
        <v>424</v>
      </c>
      <c r="B59" s="92" t="s">
        <v>175</v>
      </c>
      <c r="C59" s="93"/>
      <c r="D59" s="205"/>
      <c r="E59" s="205"/>
      <c r="F59" s="205"/>
      <c r="G59" s="94"/>
      <c r="H59" s="198"/>
    </row>
    <row r="60" spans="1:8" ht="60.75" thickBot="1">
      <c r="A60" s="16" t="s">
        <v>425</v>
      </c>
      <c r="B60" s="17" t="s">
        <v>176</v>
      </c>
      <c r="C60" s="63" t="s">
        <v>136</v>
      </c>
      <c r="D60" s="209">
        <v>138.93</v>
      </c>
      <c r="E60" s="207">
        <v>52.48</v>
      </c>
      <c r="F60" s="210">
        <f>ROUND(D60*E60,2)</f>
        <v>7291.05</v>
      </c>
      <c r="G60" s="18" t="s">
        <v>273</v>
      </c>
      <c r="H60" s="198">
        <f>F60/F271</f>
        <v>0.00901895508634104</v>
      </c>
    </row>
    <row r="61" spans="1:8" s="133" customFormat="1" ht="15.75" thickBot="1">
      <c r="A61" s="130" t="s">
        <v>426</v>
      </c>
      <c r="B61" s="131" t="s">
        <v>178</v>
      </c>
      <c r="C61" s="132"/>
      <c r="D61" s="199"/>
      <c r="E61" s="199"/>
      <c r="F61" s="199">
        <f>SUM(F62:F66)</f>
        <v>1811.53</v>
      </c>
      <c r="G61" s="177"/>
      <c r="H61" s="198"/>
    </row>
    <row r="62" spans="1:8" s="84" customFormat="1" ht="60">
      <c r="A62" s="87" t="s">
        <v>427</v>
      </c>
      <c r="B62" s="95" t="s">
        <v>179</v>
      </c>
      <c r="C62" s="89"/>
      <c r="D62" s="200"/>
      <c r="E62" s="200"/>
      <c r="F62" s="200"/>
      <c r="G62" s="90"/>
      <c r="H62" s="198"/>
    </row>
    <row r="63" spans="1:8" ht="15">
      <c r="A63" s="10" t="s">
        <v>428</v>
      </c>
      <c r="B63" s="11" t="s">
        <v>177</v>
      </c>
      <c r="C63" s="62" t="s">
        <v>154</v>
      </c>
      <c r="D63" s="201">
        <v>2</v>
      </c>
      <c r="E63" s="202">
        <v>562.87</v>
      </c>
      <c r="F63" s="203">
        <f>ROUND(D63*E63,2)</f>
        <v>1125.74</v>
      </c>
      <c r="G63" s="12" t="s">
        <v>274</v>
      </c>
      <c r="H63" s="198">
        <f>F63/F271</f>
        <v>0.0013925289908720366</v>
      </c>
    </row>
    <row r="64" spans="1:8" s="84" customFormat="1" ht="15">
      <c r="A64" s="91" t="s">
        <v>429</v>
      </c>
      <c r="B64" s="92" t="s">
        <v>143</v>
      </c>
      <c r="C64" s="93"/>
      <c r="D64" s="205"/>
      <c r="E64" s="205"/>
      <c r="F64" s="205"/>
      <c r="G64" s="94"/>
      <c r="H64" s="198"/>
    </row>
    <row r="65" spans="1:8" ht="48">
      <c r="A65" s="10" t="s">
        <v>430</v>
      </c>
      <c r="B65" s="11" t="s">
        <v>180</v>
      </c>
      <c r="C65" s="62" t="s">
        <v>136</v>
      </c>
      <c r="D65" s="201">
        <v>2.2</v>
      </c>
      <c r="E65" s="202">
        <v>243.65</v>
      </c>
      <c r="F65" s="203">
        <f>ROUND(D65*E65,2)</f>
        <v>536.03</v>
      </c>
      <c r="G65" s="12" t="s">
        <v>275</v>
      </c>
      <c r="H65" s="198">
        <f>F65/F271</f>
        <v>0.0006630636869766889</v>
      </c>
    </row>
    <row r="66" spans="1:8" ht="36.75" thickBot="1">
      <c r="A66" s="16" t="s">
        <v>431</v>
      </c>
      <c r="B66" s="17" t="s">
        <v>181</v>
      </c>
      <c r="C66" s="63" t="s">
        <v>136</v>
      </c>
      <c r="D66" s="209">
        <v>0.5</v>
      </c>
      <c r="E66" s="207">
        <v>299.51</v>
      </c>
      <c r="F66" s="210">
        <f>ROUND(D66*E66,2)</f>
        <v>149.76</v>
      </c>
      <c r="G66" s="18" t="s">
        <v>276</v>
      </c>
      <c r="H66" s="198">
        <f>F66/F271</f>
        <v>0.00018525160487590047</v>
      </c>
    </row>
    <row r="67" spans="1:8" s="133" customFormat="1" ht="15.75" thickBot="1">
      <c r="A67" s="130" t="s">
        <v>432</v>
      </c>
      <c r="B67" s="131" t="s">
        <v>182</v>
      </c>
      <c r="C67" s="132"/>
      <c r="D67" s="199"/>
      <c r="E67" s="199"/>
      <c r="F67" s="199">
        <f>SUM(F68:F72)</f>
        <v>443.96500000000003</v>
      </c>
      <c r="G67" s="177"/>
      <c r="H67" s="198"/>
    </row>
    <row r="68" spans="1:8" s="84" customFormat="1" ht="15">
      <c r="A68" s="87" t="s">
        <v>433</v>
      </c>
      <c r="B68" s="88" t="s">
        <v>183</v>
      </c>
      <c r="C68" s="89"/>
      <c r="D68" s="200"/>
      <c r="E68" s="200"/>
      <c r="F68" s="200"/>
      <c r="G68" s="90"/>
      <c r="H68" s="198"/>
    </row>
    <row r="69" spans="1:8" ht="24">
      <c r="A69" s="10" t="s">
        <v>434</v>
      </c>
      <c r="B69" s="11" t="s">
        <v>184</v>
      </c>
      <c r="C69" s="62" t="s">
        <v>136</v>
      </c>
      <c r="D69" s="201">
        <v>2.2</v>
      </c>
      <c r="E69" s="202">
        <v>94.55</v>
      </c>
      <c r="F69" s="203">
        <f>ROUND(D69*E69,2)</f>
        <v>208.01</v>
      </c>
      <c r="G69" s="12" t="s">
        <v>277</v>
      </c>
      <c r="H69" s="198">
        <f>F69/F271</f>
        <v>0.0002573062655598027</v>
      </c>
    </row>
    <row r="70" spans="1:8" ht="15">
      <c r="A70" s="10" t="s">
        <v>656</v>
      </c>
      <c r="B70" s="11" t="s">
        <v>657</v>
      </c>
      <c r="C70" s="62" t="s">
        <v>148</v>
      </c>
      <c r="D70" s="201">
        <v>0.5</v>
      </c>
      <c r="E70" s="202">
        <v>109.35</v>
      </c>
      <c r="F70" s="203">
        <f>E70*D70</f>
        <v>54.675</v>
      </c>
      <c r="G70" s="12" t="s">
        <v>67</v>
      </c>
      <c r="H70" s="198">
        <f>F70/F271</f>
        <v>6.763242185222929E-05</v>
      </c>
    </row>
    <row r="71" spans="1:8" s="84" customFormat="1" ht="15">
      <c r="A71" s="91" t="s">
        <v>435</v>
      </c>
      <c r="B71" s="92" t="s">
        <v>185</v>
      </c>
      <c r="C71" s="93"/>
      <c r="D71" s="205"/>
      <c r="E71" s="205"/>
      <c r="F71" s="205"/>
      <c r="G71" s="94"/>
      <c r="H71" s="198"/>
    </row>
    <row r="72" spans="1:8" ht="36.75" thickBot="1">
      <c r="A72" s="16" t="s">
        <v>436</v>
      </c>
      <c r="B72" s="11" t="s">
        <v>682</v>
      </c>
      <c r="C72" s="63" t="s">
        <v>136</v>
      </c>
      <c r="D72" s="209">
        <v>0.4</v>
      </c>
      <c r="E72" s="207">
        <v>453.21</v>
      </c>
      <c r="F72" s="210">
        <f>ROUND(D72*E72,2)</f>
        <v>181.28</v>
      </c>
      <c r="G72" s="18" t="s">
        <v>68</v>
      </c>
      <c r="H72" s="198">
        <f>F72/F271</f>
        <v>0.00022424152598760175</v>
      </c>
    </row>
    <row r="73" spans="1:8" s="133" customFormat="1" ht="15.75" thickBot="1">
      <c r="A73" s="130" t="s">
        <v>437</v>
      </c>
      <c r="B73" s="131" t="s">
        <v>186</v>
      </c>
      <c r="C73" s="132"/>
      <c r="D73" s="199"/>
      <c r="E73" s="199"/>
      <c r="F73" s="199">
        <f>SUM(F74:F79)</f>
        <v>16646.121</v>
      </c>
      <c r="G73" s="177"/>
      <c r="H73" s="198"/>
    </row>
    <row r="74" spans="1:8" s="84" customFormat="1" ht="15">
      <c r="A74" s="87" t="s">
        <v>439</v>
      </c>
      <c r="B74" s="88" t="s">
        <v>187</v>
      </c>
      <c r="C74" s="89"/>
      <c r="D74" s="200"/>
      <c r="E74" s="200"/>
      <c r="F74" s="200"/>
      <c r="G74" s="90"/>
      <c r="H74" s="198"/>
    </row>
    <row r="75" spans="1:8" ht="60">
      <c r="A75" s="10" t="s">
        <v>438</v>
      </c>
      <c r="B75" s="11" t="s">
        <v>188</v>
      </c>
      <c r="C75" s="62" t="s">
        <v>136</v>
      </c>
      <c r="D75" s="201">
        <v>41.25</v>
      </c>
      <c r="E75" s="202">
        <v>149.15</v>
      </c>
      <c r="F75" s="203">
        <f>ROUND(D75*E75,2)</f>
        <v>6152.44</v>
      </c>
      <c r="G75" s="12" t="s">
        <v>278</v>
      </c>
      <c r="H75" s="198">
        <f>F75/F271</f>
        <v>0.007610506035674981</v>
      </c>
    </row>
    <row r="76" spans="1:8" ht="36">
      <c r="A76" s="10" t="s">
        <v>24</v>
      </c>
      <c r="B76" s="11" t="s">
        <v>26</v>
      </c>
      <c r="C76" s="62" t="s">
        <v>153</v>
      </c>
      <c r="D76" s="201">
        <v>11.7</v>
      </c>
      <c r="E76" s="202">
        <v>224.53</v>
      </c>
      <c r="F76" s="203">
        <f>D76*E76</f>
        <v>2627.0009999999997</v>
      </c>
      <c r="G76" s="30" t="s">
        <v>696</v>
      </c>
      <c r="H76" s="198">
        <f>F76/F271</f>
        <v>0.003249573659592651</v>
      </c>
    </row>
    <row r="77" spans="1:8" ht="36">
      <c r="A77" s="22" t="s">
        <v>48</v>
      </c>
      <c r="B77" s="23" t="s">
        <v>49</v>
      </c>
      <c r="C77" s="62" t="s">
        <v>153</v>
      </c>
      <c r="D77" s="201">
        <v>22</v>
      </c>
      <c r="E77" s="202">
        <v>184.72</v>
      </c>
      <c r="F77" s="201">
        <f>D77*E77</f>
        <v>4063.84</v>
      </c>
      <c r="G77" s="175" t="s">
        <v>697</v>
      </c>
      <c r="H77" s="198">
        <f>F77/F271</f>
        <v>0.005026928966071578</v>
      </c>
    </row>
    <row r="78" spans="1:8" s="84" customFormat="1" ht="15">
      <c r="A78" s="91" t="s">
        <v>442</v>
      </c>
      <c r="B78" s="92" t="s">
        <v>189</v>
      </c>
      <c r="C78" s="93"/>
      <c r="D78" s="205"/>
      <c r="E78" s="205"/>
      <c r="F78" s="205"/>
      <c r="G78" s="94"/>
      <c r="H78" s="198"/>
    </row>
    <row r="79" spans="1:8" ht="36.75" thickBot="1">
      <c r="A79" s="16" t="s">
        <v>443</v>
      </c>
      <c r="B79" s="17" t="s">
        <v>190</v>
      </c>
      <c r="C79" s="63" t="s">
        <v>136</v>
      </c>
      <c r="D79" s="209">
        <v>41.25</v>
      </c>
      <c r="E79" s="207">
        <v>92.19</v>
      </c>
      <c r="F79" s="210">
        <f>ROUND(D79*E79,2)</f>
        <v>3802.84</v>
      </c>
      <c r="G79" s="18" t="s">
        <v>279</v>
      </c>
      <c r="H79" s="198">
        <f>F79/F271</f>
        <v>0.004704074606612376</v>
      </c>
    </row>
    <row r="80" spans="1:8" s="133" customFormat="1" ht="15.75" thickBot="1">
      <c r="A80" s="130" t="s">
        <v>440</v>
      </c>
      <c r="B80" s="131" t="s">
        <v>191</v>
      </c>
      <c r="C80" s="132"/>
      <c r="D80" s="199"/>
      <c r="E80" s="199"/>
      <c r="F80" s="199">
        <f>SUM(F81:F82)</f>
        <v>8447.24</v>
      </c>
      <c r="G80" s="177"/>
      <c r="H80" s="198"/>
    </row>
    <row r="81" spans="1:8" s="84" customFormat="1" ht="24">
      <c r="A81" s="87" t="s">
        <v>441</v>
      </c>
      <c r="B81" s="88" t="s">
        <v>192</v>
      </c>
      <c r="C81" s="89"/>
      <c r="D81" s="200"/>
      <c r="E81" s="200"/>
      <c r="F81" s="200"/>
      <c r="G81" s="90"/>
      <c r="H81" s="198"/>
    </row>
    <row r="82" spans="1:8" ht="24.75" thickBot="1">
      <c r="A82" s="16" t="s">
        <v>608</v>
      </c>
      <c r="B82" s="17" t="s">
        <v>193</v>
      </c>
      <c r="C82" s="63" t="s">
        <v>136</v>
      </c>
      <c r="D82" s="209">
        <v>230.17</v>
      </c>
      <c r="E82" s="207">
        <v>36.7</v>
      </c>
      <c r="F82" s="210">
        <f aca="true" t="shared" si="2" ref="F82:F98">ROUND(D82*E82,2)</f>
        <v>8447.24</v>
      </c>
      <c r="G82" s="18" t="s">
        <v>280</v>
      </c>
      <c r="H82" s="198">
        <f>F82/F271</f>
        <v>0.010449150419149983</v>
      </c>
    </row>
    <row r="83" spans="1:8" s="133" customFormat="1" ht="15.75" thickBot="1">
      <c r="A83" s="130" t="s">
        <v>444</v>
      </c>
      <c r="B83" s="131" t="s">
        <v>194</v>
      </c>
      <c r="C83" s="132"/>
      <c r="D83" s="199"/>
      <c r="E83" s="199"/>
      <c r="F83" s="199">
        <f>SUM(F84:F86)</f>
        <v>800.2099999999999</v>
      </c>
      <c r="G83" s="177"/>
      <c r="H83" s="198"/>
    </row>
    <row r="84" spans="1:8" s="84" customFormat="1" ht="15">
      <c r="A84" s="87" t="s">
        <v>445</v>
      </c>
      <c r="B84" s="88" t="s">
        <v>195</v>
      </c>
      <c r="C84" s="89"/>
      <c r="D84" s="200"/>
      <c r="E84" s="200"/>
      <c r="F84" s="200"/>
      <c r="G84" s="90"/>
      <c r="H84" s="198"/>
    </row>
    <row r="85" spans="1:8" ht="24">
      <c r="A85" s="10" t="s">
        <v>606</v>
      </c>
      <c r="B85" s="11" t="s">
        <v>196</v>
      </c>
      <c r="C85" s="62" t="s">
        <v>136</v>
      </c>
      <c r="D85" s="201">
        <v>13.63</v>
      </c>
      <c r="E85" s="202">
        <v>9.88</v>
      </c>
      <c r="F85" s="203">
        <f t="shared" si="2"/>
        <v>134.66</v>
      </c>
      <c r="G85" s="12" t="s">
        <v>281</v>
      </c>
      <c r="H85" s="198">
        <f>F85/F271</f>
        <v>0.00016657305764282022</v>
      </c>
    </row>
    <row r="86" spans="1:8" ht="36.75" thickBot="1">
      <c r="A86" s="16" t="s">
        <v>607</v>
      </c>
      <c r="B86" s="17" t="s">
        <v>197</v>
      </c>
      <c r="C86" s="63" t="s">
        <v>136</v>
      </c>
      <c r="D86" s="209">
        <v>13.63</v>
      </c>
      <c r="E86" s="207">
        <v>48.83</v>
      </c>
      <c r="F86" s="210">
        <f t="shared" si="2"/>
        <v>665.55</v>
      </c>
      <c r="G86" s="18" t="s">
        <v>282</v>
      </c>
      <c r="H86" s="198">
        <f>F86/F271</f>
        <v>0.0008232786166209639</v>
      </c>
    </row>
    <row r="87" spans="1:8" s="133" customFormat="1" ht="15.75" thickBot="1">
      <c r="A87" s="130" t="s">
        <v>446</v>
      </c>
      <c r="B87" s="131" t="s">
        <v>199</v>
      </c>
      <c r="C87" s="132"/>
      <c r="D87" s="199"/>
      <c r="E87" s="199"/>
      <c r="F87" s="199">
        <f>SUM(F88:F94)</f>
        <v>23091.44</v>
      </c>
      <c r="G87" s="177"/>
      <c r="H87" s="198"/>
    </row>
    <row r="88" spans="1:8" s="84" customFormat="1" ht="15">
      <c r="A88" s="87" t="s">
        <v>447</v>
      </c>
      <c r="B88" s="88" t="s">
        <v>195</v>
      </c>
      <c r="C88" s="89"/>
      <c r="D88" s="200"/>
      <c r="E88" s="200"/>
      <c r="F88" s="200"/>
      <c r="G88" s="90"/>
      <c r="H88" s="198"/>
    </row>
    <row r="89" spans="1:8" ht="24">
      <c r="A89" s="10" t="s">
        <v>605</v>
      </c>
      <c r="B89" s="11" t="s">
        <v>200</v>
      </c>
      <c r="C89" s="62" t="s">
        <v>136</v>
      </c>
      <c r="D89" s="201">
        <v>483.89</v>
      </c>
      <c r="E89" s="202">
        <v>5.06</v>
      </c>
      <c r="F89" s="203">
        <f t="shared" si="2"/>
        <v>2448.48</v>
      </c>
      <c r="G89" s="12" t="s">
        <v>283</v>
      </c>
      <c r="H89" s="198">
        <f>F89/F271</f>
        <v>0.003028744988692206</v>
      </c>
    </row>
    <row r="90" spans="1:8" s="84" customFormat="1" ht="15">
      <c r="A90" s="91" t="s">
        <v>448</v>
      </c>
      <c r="B90" s="92" t="s">
        <v>201</v>
      </c>
      <c r="C90" s="93"/>
      <c r="D90" s="205"/>
      <c r="E90" s="205"/>
      <c r="F90" s="205"/>
      <c r="G90" s="94"/>
      <c r="H90" s="198"/>
    </row>
    <row r="91" spans="1:8" ht="48">
      <c r="A91" s="10" t="s">
        <v>604</v>
      </c>
      <c r="B91" s="11" t="s">
        <v>202</v>
      </c>
      <c r="C91" s="62" t="s">
        <v>136</v>
      </c>
      <c r="D91" s="201">
        <v>13.58</v>
      </c>
      <c r="E91" s="202">
        <v>44.19</v>
      </c>
      <c r="F91" s="203">
        <f t="shared" si="2"/>
        <v>600.1</v>
      </c>
      <c r="G91" s="12" t="s">
        <v>284</v>
      </c>
      <c r="H91" s="198">
        <f>F91/F271</f>
        <v>0.0007423176287795665</v>
      </c>
    </row>
    <row r="92" spans="1:8" s="84" customFormat="1" ht="24">
      <c r="A92" s="91" t="s">
        <v>449</v>
      </c>
      <c r="B92" s="92" t="s">
        <v>198</v>
      </c>
      <c r="C92" s="93"/>
      <c r="D92" s="205"/>
      <c r="E92" s="205"/>
      <c r="F92" s="205"/>
      <c r="G92" s="94"/>
      <c r="H92" s="198"/>
    </row>
    <row r="93" spans="1:8" ht="36">
      <c r="A93" s="10" t="s">
        <v>602</v>
      </c>
      <c r="B93" s="11" t="s">
        <v>203</v>
      </c>
      <c r="C93" s="62" t="s">
        <v>136</v>
      </c>
      <c r="D93" s="201">
        <v>13.58</v>
      </c>
      <c r="E93" s="202">
        <v>24.46</v>
      </c>
      <c r="F93" s="203">
        <f t="shared" si="2"/>
        <v>332.17</v>
      </c>
      <c r="G93" s="12" t="s">
        <v>285</v>
      </c>
      <c r="H93" s="198">
        <f>F93/F271</f>
        <v>0.00041089092943127583</v>
      </c>
    </row>
    <row r="94" spans="1:8" ht="36.75" thickBot="1">
      <c r="A94" s="16" t="s">
        <v>603</v>
      </c>
      <c r="B94" s="17" t="s">
        <v>204</v>
      </c>
      <c r="C94" s="63" t="s">
        <v>136</v>
      </c>
      <c r="D94" s="209">
        <v>470.31</v>
      </c>
      <c r="E94" s="207">
        <v>41.91</v>
      </c>
      <c r="F94" s="210">
        <f t="shared" si="2"/>
        <v>19710.69</v>
      </c>
      <c r="G94" s="18" t="s">
        <v>286</v>
      </c>
      <c r="H94" s="198">
        <f>F94/F271</f>
        <v>0.02438192411666241</v>
      </c>
    </row>
    <row r="95" spans="1:8" s="134" customFormat="1" ht="15.75" thickBot="1">
      <c r="A95" s="130" t="s">
        <v>450</v>
      </c>
      <c r="B95" s="131" t="s">
        <v>205</v>
      </c>
      <c r="C95" s="132"/>
      <c r="D95" s="199"/>
      <c r="E95" s="199"/>
      <c r="F95" s="199">
        <f>SUM(F96:F103)</f>
        <v>23876.72</v>
      </c>
      <c r="G95" s="177"/>
      <c r="H95" s="198"/>
    </row>
    <row r="96" spans="1:8" s="85" customFormat="1" ht="15">
      <c r="A96" s="87" t="s">
        <v>451</v>
      </c>
      <c r="B96" s="88" t="s">
        <v>206</v>
      </c>
      <c r="C96" s="89"/>
      <c r="D96" s="200"/>
      <c r="E96" s="200"/>
      <c r="F96" s="200"/>
      <c r="G96" s="90"/>
      <c r="H96" s="198"/>
    </row>
    <row r="97" spans="1:8" s="4" customFormat="1" ht="36">
      <c r="A97" s="10" t="s">
        <v>600</v>
      </c>
      <c r="B97" s="11" t="s">
        <v>207</v>
      </c>
      <c r="C97" s="62" t="s">
        <v>136</v>
      </c>
      <c r="D97" s="201">
        <v>13.63</v>
      </c>
      <c r="E97" s="202">
        <v>17.37</v>
      </c>
      <c r="F97" s="203">
        <f t="shared" si="2"/>
        <v>236.75</v>
      </c>
      <c r="G97" s="12" t="s">
        <v>287</v>
      </c>
      <c r="H97" s="198">
        <f>F97/F271</f>
        <v>0.0002928573547968045</v>
      </c>
    </row>
    <row r="98" spans="1:8" s="4" customFormat="1" ht="24">
      <c r="A98" s="10" t="s">
        <v>601</v>
      </c>
      <c r="B98" s="11" t="s">
        <v>679</v>
      </c>
      <c r="C98" s="62" t="s">
        <v>136</v>
      </c>
      <c r="D98" s="201">
        <v>644.75</v>
      </c>
      <c r="E98" s="202">
        <v>34.87</v>
      </c>
      <c r="F98" s="203">
        <f t="shared" si="2"/>
        <v>22482.43</v>
      </c>
      <c r="G98" s="12" t="s">
        <v>9</v>
      </c>
      <c r="H98" s="198">
        <f>F98/F271</f>
        <v>0.027810538454928493</v>
      </c>
    </row>
    <row r="99" spans="1:8" s="85" customFormat="1" ht="15">
      <c r="A99" s="91" t="s">
        <v>452</v>
      </c>
      <c r="B99" s="92" t="s">
        <v>201</v>
      </c>
      <c r="C99" s="93"/>
      <c r="D99" s="205"/>
      <c r="E99" s="205"/>
      <c r="F99" s="205"/>
      <c r="G99" s="94"/>
      <c r="H99" s="198"/>
    </row>
    <row r="100" spans="1:8" s="4" customFormat="1" ht="48">
      <c r="A100" s="10" t="s">
        <v>599</v>
      </c>
      <c r="B100" s="11" t="s">
        <v>10</v>
      </c>
      <c r="C100" s="62" t="s">
        <v>136</v>
      </c>
      <c r="D100" s="201">
        <v>13.63</v>
      </c>
      <c r="E100" s="202">
        <v>65.13</v>
      </c>
      <c r="F100" s="203">
        <f>ROUND(D100*E100,2)</f>
        <v>887.72</v>
      </c>
      <c r="G100" s="12" t="s">
        <v>288</v>
      </c>
      <c r="H100" s="198">
        <f>F100/F271</f>
        <v>0.0010981006589238407</v>
      </c>
    </row>
    <row r="101" spans="1:8" s="85" customFormat="1" ht="15">
      <c r="A101" s="91" t="s">
        <v>453</v>
      </c>
      <c r="B101" s="92" t="s">
        <v>209</v>
      </c>
      <c r="C101" s="93"/>
      <c r="D101" s="205"/>
      <c r="E101" s="205"/>
      <c r="F101" s="205"/>
      <c r="G101" s="94"/>
      <c r="H101" s="198"/>
    </row>
    <row r="102" spans="1:8" s="4" customFormat="1" ht="24">
      <c r="A102" s="10" t="s">
        <v>597</v>
      </c>
      <c r="B102" s="11" t="s">
        <v>243</v>
      </c>
      <c r="C102" s="62" t="s">
        <v>153</v>
      </c>
      <c r="D102" s="201">
        <v>1.6</v>
      </c>
      <c r="E102" s="202">
        <v>42.04</v>
      </c>
      <c r="F102" s="203">
        <f>ROUND(D102*E102,2)</f>
        <v>67.26</v>
      </c>
      <c r="G102" s="12" t="s">
        <v>289</v>
      </c>
      <c r="H102" s="198">
        <f>F102/F271</f>
        <v>8.319993952960115E-05</v>
      </c>
    </row>
    <row r="103" spans="1:8" s="2" customFormat="1" ht="15.75" thickBot="1">
      <c r="A103" s="10" t="s">
        <v>598</v>
      </c>
      <c r="B103" s="17" t="s">
        <v>210</v>
      </c>
      <c r="C103" s="63" t="s">
        <v>153</v>
      </c>
      <c r="D103" s="209">
        <v>3</v>
      </c>
      <c r="E103" s="207">
        <v>67.52</v>
      </c>
      <c r="F103" s="210">
        <f>ROUND(D103*E103,2)</f>
        <v>202.56</v>
      </c>
      <c r="G103" s="18" t="s">
        <v>290</v>
      </c>
      <c r="H103" s="198">
        <f>F103/F271</f>
        <v>0.00025056467069753207</v>
      </c>
    </row>
    <row r="104" spans="1:8" s="134" customFormat="1" ht="15.75" thickBot="1">
      <c r="A104" s="135">
        <v>12</v>
      </c>
      <c r="B104" s="131" t="s">
        <v>211</v>
      </c>
      <c r="C104" s="136"/>
      <c r="D104" s="214"/>
      <c r="E104" s="214"/>
      <c r="F104" s="199">
        <f>SUM(F106:F129)</f>
        <v>21055.653100000003</v>
      </c>
      <c r="G104" s="178"/>
      <c r="H104" s="198"/>
    </row>
    <row r="105" spans="1:8" s="85" customFormat="1" ht="15">
      <c r="A105" s="96" t="s">
        <v>454</v>
      </c>
      <c r="B105" s="97" t="s">
        <v>306</v>
      </c>
      <c r="C105" s="98"/>
      <c r="D105" s="215"/>
      <c r="E105" s="215"/>
      <c r="F105" s="216"/>
      <c r="G105" s="99"/>
      <c r="H105" s="198"/>
    </row>
    <row r="106" spans="1:8" s="4" customFormat="1" ht="48">
      <c r="A106" s="25" t="s">
        <v>596</v>
      </c>
      <c r="B106" s="26" t="s">
        <v>307</v>
      </c>
      <c r="C106" s="64" t="s">
        <v>154</v>
      </c>
      <c r="D106" s="217">
        <v>1</v>
      </c>
      <c r="E106" s="218">
        <v>339.75</v>
      </c>
      <c r="F106" s="206">
        <f>D106*E106</f>
        <v>339.75</v>
      </c>
      <c r="G106" s="27" t="s">
        <v>698</v>
      </c>
      <c r="H106" s="198">
        <f>F106/F271</f>
        <v>0.0004202673127443055</v>
      </c>
    </row>
    <row r="107" spans="1:8" s="85" customFormat="1" ht="15">
      <c r="A107" s="100" t="s">
        <v>456</v>
      </c>
      <c r="B107" s="101" t="s">
        <v>308</v>
      </c>
      <c r="C107" s="102"/>
      <c r="D107" s="219"/>
      <c r="E107" s="219"/>
      <c r="F107" s="220"/>
      <c r="G107" s="103"/>
      <c r="H107" s="198"/>
    </row>
    <row r="108" spans="1:8" s="4" customFormat="1" ht="24">
      <c r="A108" s="28" t="s">
        <v>594</v>
      </c>
      <c r="B108" s="26" t="s">
        <v>309</v>
      </c>
      <c r="C108" s="65" t="s">
        <v>153</v>
      </c>
      <c r="D108" s="221">
        <v>6.38</v>
      </c>
      <c r="E108" s="222">
        <v>41.5</v>
      </c>
      <c r="F108" s="206">
        <f>D108*E108</f>
        <v>264.77</v>
      </c>
      <c r="G108" s="29" t="s">
        <v>336</v>
      </c>
      <c r="H108" s="198">
        <f>F108/F271</f>
        <v>0.00032751781131805667</v>
      </c>
    </row>
    <row r="109" spans="1:8" s="4" customFormat="1" ht="24">
      <c r="A109" s="28" t="s">
        <v>595</v>
      </c>
      <c r="B109" s="26" t="s">
        <v>310</v>
      </c>
      <c r="C109" s="65" t="s">
        <v>153</v>
      </c>
      <c r="D109" s="221">
        <v>60.49</v>
      </c>
      <c r="E109" s="222">
        <v>95.67</v>
      </c>
      <c r="F109" s="206">
        <f>D109*E109</f>
        <v>5787.0783</v>
      </c>
      <c r="G109" s="29" t="s">
        <v>626</v>
      </c>
      <c r="H109" s="198">
        <f>F109/F271</f>
        <v>0.007158557309144617</v>
      </c>
    </row>
    <row r="110" spans="1:8" s="85" customFormat="1" ht="24">
      <c r="A110" s="104" t="s">
        <v>455</v>
      </c>
      <c r="B110" s="101" t="s">
        <v>311</v>
      </c>
      <c r="C110" s="102"/>
      <c r="D110" s="219"/>
      <c r="E110" s="219"/>
      <c r="F110" s="220"/>
      <c r="G110" s="105"/>
      <c r="H110" s="198"/>
    </row>
    <row r="111" spans="1:8" s="2" customFormat="1" ht="60">
      <c r="A111" s="28" t="s">
        <v>590</v>
      </c>
      <c r="B111" s="26" t="s">
        <v>312</v>
      </c>
      <c r="C111" s="65" t="s">
        <v>154</v>
      </c>
      <c r="D111" s="221">
        <v>1</v>
      </c>
      <c r="E111" s="222">
        <v>509.16</v>
      </c>
      <c r="F111" s="206">
        <f>D111*E111</f>
        <v>509.16</v>
      </c>
      <c r="G111" s="29" t="s">
        <v>627</v>
      </c>
      <c r="H111" s="198">
        <f>F111/F271</f>
        <v>0.00062982576882087</v>
      </c>
    </row>
    <row r="112" spans="1:8" s="4" customFormat="1" ht="60">
      <c r="A112" s="28" t="s">
        <v>591</v>
      </c>
      <c r="B112" s="26" t="s">
        <v>313</v>
      </c>
      <c r="C112" s="65" t="s">
        <v>154</v>
      </c>
      <c r="D112" s="221">
        <v>4</v>
      </c>
      <c r="E112" s="222">
        <v>503.59</v>
      </c>
      <c r="F112" s="206">
        <f>D112*E112</f>
        <v>2014.36</v>
      </c>
      <c r="G112" s="29" t="s">
        <v>628</v>
      </c>
      <c r="H112" s="198">
        <f>F112/F271</f>
        <v>0.002491742940690564</v>
      </c>
    </row>
    <row r="113" spans="1:8" s="4" customFormat="1" ht="60">
      <c r="A113" s="28" t="s">
        <v>592</v>
      </c>
      <c r="B113" s="11" t="s">
        <v>620</v>
      </c>
      <c r="C113" s="65" t="s">
        <v>154</v>
      </c>
      <c r="D113" s="221">
        <v>1</v>
      </c>
      <c r="E113" s="222">
        <v>383.29</v>
      </c>
      <c r="F113" s="206">
        <f>D113*E113</f>
        <v>383.29</v>
      </c>
      <c r="G113" s="27" t="s">
        <v>699</v>
      </c>
      <c r="H113" s="198">
        <f>F113/F271</f>
        <v>0.00047412585224949184</v>
      </c>
    </row>
    <row r="114" spans="1:8" s="4" customFormat="1" ht="48">
      <c r="A114" s="28" t="s">
        <v>593</v>
      </c>
      <c r="B114" s="26" t="s">
        <v>314</v>
      </c>
      <c r="C114" s="66" t="s">
        <v>154</v>
      </c>
      <c r="D114" s="221">
        <v>5</v>
      </c>
      <c r="E114" s="222">
        <v>377.15</v>
      </c>
      <c r="F114" s="206">
        <f>D114*E114</f>
        <v>1885.75</v>
      </c>
      <c r="G114" s="27" t="s">
        <v>700</v>
      </c>
      <c r="H114" s="198">
        <f>F114/F271</f>
        <v>0.002332653671839806</v>
      </c>
    </row>
    <row r="115" spans="1:8" s="85" customFormat="1" ht="15">
      <c r="A115" s="104" t="s">
        <v>457</v>
      </c>
      <c r="B115" s="101" t="s">
        <v>315</v>
      </c>
      <c r="C115" s="102"/>
      <c r="D115" s="219"/>
      <c r="E115" s="219"/>
      <c r="F115" s="220"/>
      <c r="G115" s="105"/>
      <c r="H115" s="198"/>
    </row>
    <row r="116" spans="1:8" s="4" customFormat="1" ht="16.5" customHeight="1">
      <c r="A116" s="28" t="s">
        <v>589</v>
      </c>
      <c r="B116" s="11" t="s">
        <v>316</v>
      </c>
      <c r="C116" s="65" t="s">
        <v>153</v>
      </c>
      <c r="D116" s="221">
        <v>25.3</v>
      </c>
      <c r="E116" s="222">
        <v>17.33</v>
      </c>
      <c r="F116" s="206">
        <f aca="true" t="shared" si="3" ref="F116:F129">D116*E116</f>
        <v>438.44899999999996</v>
      </c>
      <c r="G116" s="29" t="s">
        <v>629</v>
      </c>
      <c r="H116" s="198">
        <f>F116/F271</f>
        <v>0.000542356977205086</v>
      </c>
    </row>
    <row r="117" spans="1:8" s="4" customFormat="1" ht="24">
      <c r="A117" s="28" t="s">
        <v>21</v>
      </c>
      <c r="B117" s="11" t="s">
        <v>317</v>
      </c>
      <c r="C117" s="65" t="s">
        <v>153</v>
      </c>
      <c r="D117" s="221">
        <v>5.38</v>
      </c>
      <c r="E117" s="222">
        <v>35.93</v>
      </c>
      <c r="F117" s="206">
        <f t="shared" si="3"/>
        <v>193.30339999999998</v>
      </c>
      <c r="G117" s="29" t="s">
        <v>630</v>
      </c>
      <c r="H117" s="198">
        <f>F117/F271</f>
        <v>0.00023911435014668895</v>
      </c>
    </row>
    <row r="118" spans="1:8" s="84" customFormat="1" ht="15">
      <c r="A118" s="106" t="s">
        <v>458</v>
      </c>
      <c r="B118" s="101" t="s">
        <v>318</v>
      </c>
      <c r="C118" s="107"/>
      <c r="D118" s="223"/>
      <c r="E118" s="223"/>
      <c r="F118" s="224"/>
      <c r="G118" s="108"/>
      <c r="H118" s="198"/>
    </row>
    <row r="119" spans="1:8" s="3" customFormat="1" ht="24">
      <c r="A119" s="28" t="s">
        <v>585</v>
      </c>
      <c r="B119" s="11" t="s">
        <v>319</v>
      </c>
      <c r="C119" s="65" t="s">
        <v>153</v>
      </c>
      <c r="D119" s="221">
        <v>2.42</v>
      </c>
      <c r="E119" s="222">
        <v>25.52</v>
      </c>
      <c r="F119" s="206">
        <f t="shared" si="3"/>
        <v>61.758399999999995</v>
      </c>
      <c r="G119" s="29" t="s">
        <v>631</v>
      </c>
      <c r="H119" s="198">
        <f>F119/F271</f>
        <v>7.63945159893684E-05</v>
      </c>
    </row>
    <row r="120" spans="1:8" s="3" customFormat="1" ht="24">
      <c r="A120" s="28" t="s">
        <v>586</v>
      </c>
      <c r="B120" s="11" t="s">
        <v>320</v>
      </c>
      <c r="C120" s="65" t="s">
        <v>153</v>
      </c>
      <c r="D120" s="221">
        <v>1.36</v>
      </c>
      <c r="E120" s="222">
        <v>32.93</v>
      </c>
      <c r="F120" s="206">
        <f t="shared" si="3"/>
        <v>44.784800000000004</v>
      </c>
      <c r="G120" s="29" t="s">
        <v>632</v>
      </c>
      <c r="H120" s="198">
        <f>F120/F271</f>
        <v>5.5398344511526634E-05</v>
      </c>
    </row>
    <row r="121" spans="1:8" s="5" customFormat="1" ht="24">
      <c r="A121" s="28" t="s">
        <v>587</v>
      </c>
      <c r="B121" s="11" t="s">
        <v>321</v>
      </c>
      <c r="C121" s="65" t="s">
        <v>153</v>
      </c>
      <c r="D121" s="221">
        <v>3.9</v>
      </c>
      <c r="E121" s="222">
        <v>52.95</v>
      </c>
      <c r="F121" s="206">
        <f t="shared" si="3"/>
        <v>206.505</v>
      </c>
      <c r="G121" s="29" t="s">
        <v>633</v>
      </c>
      <c r="H121" s="198">
        <f>F121/F271</f>
        <v>0.00025544459578590966</v>
      </c>
    </row>
    <row r="122" spans="1:8" ht="48" customHeight="1">
      <c r="A122" s="28" t="s">
        <v>588</v>
      </c>
      <c r="B122" s="26" t="s">
        <v>41</v>
      </c>
      <c r="C122" s="67" t="s">
        <v>153</v>
      </c>
      <c r="D122" s="225">
        <v>120.39</v>
      </c>
      <c r="E122" s="226">
        <v>70.06</v>
      </c>
      <c r="F122" s="206">
        <f>ROUND(D122*E122,2)</f>
        <v>8434.52</v>
      </c>
      <c r="G122" s="30" t="s">
        <v>701</v>
      </c>
      <c r="H122" s="198">
        <f>F122/F271</f>
        <v>0.01043341590783841</v>
      </c>
    </row>
    <row r="123" spans="1:8" s="84" customFormat="1" ht="16.5" customHeight="1">
      <c r="A123" s="106" t="s">
        <v>459</v>
      </c>
      <c r="B123" s="101" t="s">
        <v>322</v>
      </c>
      <c r="C123" s="107"/>
      <c r="D123" s="223"/>
      <c r="E123" s="223"/>
      <c r="F123" s="224"/>
      <c r="G123" s="108"/>
      <c r="H123" s="198"/>
    </row>
    <row r="124" spans="1:8" ht="24">
      <c r="A124" s="28" t="s">
        <v>582</v>
      </c>
      <c r="B124" s="26" t="s">
        <v>323</v>
      </c>
      <c r="C124" s="65" t="s">
        <v>154</v>
      </c>
      <c r="D124" s="221">
        <v>1</v>
      </c>
      <c r="E124" s="222">
        <v>79.53</v>
      </c>
      <c r="F124" s="206">
        <f>D124*E124</f>
        <v>79.53</v>
      </c>
      <c r="G124" s="29" t="s">
        <v>634</v>
      </c>
      <c r="H124" s="198">
        <f>F124/F271</f>
        <v>9.837780539383257E-05</v>
      </c>
    </row>
    <row r="125" spans="1:8" ht="15">
      <c r="A125" s="28" t="s">
        <v>583</v>
      </c>
      <c r="B125" s="11" t="s">
        <v>324</v>
      </c>
      <c r="C125" s="65" t="s">
        <v>154</v>
      </c>
      <c r="D125" s="221">
        <v>1</v>
      </c>
      <c r="E125" s="222">
        <v>101.56</v>
      </c>
      <c r="F125" s="206">
        <f t="shared" si="3"/>
        <v>101.56</v>
      </c>
      <c r="G125" s="29" t="s">
        <v>635</v>
      </c>
      <c r="H125" s="198">
        <f>F125/F271</f>
        <v>0.00012562869251600195</v>
      </c>
    </row>
    <row r="126" spans="1:8" ht="15">
      <c r="A126" s="28" t="s">
        <v>584</v>
      </c>
      <c r="B126" s="11" t="s">
        <v>325</v>
      </c>
      <c r="C126" s="65" t="s">
        <v>154</v>
      </c>
      <c r="D126" s="221">
        <v>1</v>
      </c>
      <c r="E126" s="222">
        <v>85.54</v>
      </c>
      <c r="F126" s="206">
        <f t="shared" si="3"/>
        <v>85.54</v>
      </c>
      <c r="G126" s="29" t="s">
        <v>636</v>
      </c>
      <c r="H126" s="198">
        <f>F126/F271</f>
        <v>0.0001058121145905751</v>
      </c>
    </row>
    <row r="127" spans="1:8" s="84" customFormat="1" ht="24">
      <c r="A127" s="106" t="s">
        <v>460</v>
      </c>
      <c r="B127" s="101" t="s">
        <v>326</v>
      </c>
      <c r="C127" s="107"/>
      <c r="D127" s="223"/>
      <c r="E127" s="223"/>
      <c r="F127" s="224"/>
      <c r="G127" s="108"/>
      <c r="H127" s="198"/>
    </row>
    <row r="128" spans="1:8" ht="24">
      <c r="A128" s="28" t="s">
        <v>581</v>
      </c>
      <c r="B128" s="26" t="s">
        <v>327</v>
      </c>
      <c r="C128" s="65" t="s">
        <v>153</v>
      </c>
      <c r="D128" s="221">
        <v>17.43</v>
      </c>
      <c r="E128" s="222">
        <v>9.06</v>
      </c>
      <c r="F128" s="206">
        <f t="shared" si="3"/>
        <v>157.91580000000002</v>
      </c>
      <c r="G128" s="29" t="s">
        <v>637</v>
      </c>
      <c r="H128" s="198">
        <f>F128/F271</f>
        <v>0.00019534024696355321</v>
      </c>
    </row>
    <row r="129" spans="1:8" s="2" customFormat="1" ht="24.75" thickBot="1">
      <c r="A129" s="28" t="s">
        <v>638</v>
      </c>
      <c r="B129" s="26" t="s">
        <v>639</v>
      </c>
      <c r="C129" s="65" t="s">
        <v>153</v>
      </c>
      <c r="D129" s="221">
        <v>4.98</v>
      </c>
      <c r="E129" s="222">
        <v>13.58</v>
      </c>
      <c r="F129" s="206">
        <f t="shared" si="3"/>
        <v>67.6284</v>
      </c>
      <c r="G129" s="29" t="s">
        <v>640</v>
      </c>
      <c r="H129" s="198">
        <f>F129/F271</f>
        <v>8.365564660249297E-05</v>
      </c>
    </row>
    <row r="130" spans="1:8" s="134" customFormat="1" ht="15.75" thickBot="1">
      <c r="A130" s="130" t="s">
        <v>461</v>
      </c>
      <c r="B130" s="131" t="s">
        <v>212</v>
      </c>
      <c r="C130" s="137"/>
      <c r="D130" s="227"/>
      <c r="E130" s="227"/>
      <c r="F130" s="199">
        <f>SUM(F131:F163)</f>
        <v>36702.08000000001</v>
      </c>
      <c r="G130" s="177"/>
      <c r="H130" s="198"/>
    </row>
    <row r="131" spans="1:8" s="86" customFormat="1" ht="15">
      <c r="A131" s="109" t="s">
        <v>462</v>
      </c>
      <c r="B131" s="88" t="s">
        <v>339</v>
      </c>
      <c r="C131" s="110"/>
      <c r="D131" s="228"/>
      <c r="E131" s="229"/>
      <c r="F131" s="230"/>
      <c r="G131" s="111"/>
      <c r="H131" s="198"/>
    </row>
    <row r="132" spans="1:8" s="2" customFormat="1" ht="24">
      <c r="A132" s="31" t="s">
        <v>580</v>
      </c>
      <c r="B132" s="26" t="s">
        <v>341</v>
      </c>
      <c r="C132" s="68" t="s">
        <v>154</v>
      </c>
      <c r="D132" s="231">
        <v>1</v>
      </c>
      <c r="E132" s="232">
        <v>293.56</v>
      </c>
      <c r="F132" s="233">
        <f>(D132*E132)</f>
        <v>293.56</v>
      </c>
      <c r="G132" s="32" t="s">
        <v>342</v>
      </c>
      <c r="H132" s="198">
        <f>F132/F271</f>
        <v>0.0003631307500492077</v>
      </c>
    </row>
    <row r="133" spans="1:8" s="84" customFormat="1" ht="15">
      <c r="A133" s="112" t="s">
        <v>463</v>
      </c>
      <c r="B133" s="97" t="s">
        <v>343</v>
      </c>
      <c r="C133" s="113"/>
      <c r="D133" s="234"/>
      <c r="E133" s="235"/>
      <c r="F133" s="236"/>
      <c r="G133" s="114"/>
      <c r="H133" s="198"/>
    </row>
    <row r="134" spans="1:8" ht="60">
      <c r="A134" s="31" t="s">
        <v>579</v>
      </c>
      <c r="B134" s="26" t="s">
        <v>151</v>
      </c>
      <c r="C134" s="68" t="s">
        <v>153</v>
      </c>
      <c r="D134" s="231">
        <v>30</v>
      </c>
      <c r="E134" s="232">
        <v>39.83</v>
      </c>
      <c r="F134" s="237">
        <f>E134*D134</f>
        <v>1194.8999999999999</v>
      </c>
      <c r="G134" s="32" t="s">
        <v>344</v>
      </c>
      <c r="H134" s="198">
        <f>F134/F271</f>
        <v>0.00147807921117931</v>
      </c>
    </row>
    <row r="135" spans="1:8" s="84" customFormat="1" ht="15">
      <c r="A135" s="112" t="s">
        <v>464</v>
      </c>
      <c r="B135" s="101" t="s">
        <v>345</v>
      </c>
      <c r="C135" s="113"/>
      <c r="D135" s="234"/>
      <c r="E135" s="238"/>
      <c r="F135" s="236"/>
      <c r="G135" s="114"/>
      <c r="H135" s="198"/>
    </row>
    <row r="136" spans="1:8" ht="24">
      <c r="A136" s="34" t="s">
        <v>578</v>
      </c>
      <c r="B136" s="26" t="s">
        <v>644</v>
      </c>
      <c r="C136" s="69" t="s">
        <v>154</v>
      </c>
      <c r="D136" s="239">
        <v>1</v>
      </c>
      <c r="E136" s="240">
        <v>42.84</v>
      </c>
      <c r="F136" s="237">
        <f>E136*D136</f>
        <v>42.84</v>
      </c>
      <c r="G136" s="33" t="s">
        <v>702</v>
      </c>
      <c r="H136" s="198">
        <f>F136/F271</f>
        <v>5.299264658709654E-05</v>
      </c>
    </row>
    <row r="137" spans="1:8" s="86" customFormat="1" ht="15">
      <c r="A137" s="112" t="s">
        <v>465</v>
      </c>
      <c r="B137" s="101" t="s">
        <v>346</v>
      </c>
      <c r="C137" s="113"/>
      <c r="D137" s="234"/>
      <c r="E137" s="235"/>
      <c r="F137" s="236"/>
      <c r="G137" s="115"/>
      <c r="H137" s="198"/>
    </row>
    <row r="138" spans="1:8" s="2" customFormat="1" ht="24">
      <c r="A138" s="31" t="s">
        <v>575</v>
      </c>
      <c r="B138" s="26" t="s">
        <v>347</v>
      </c>
      <c r="C138" s="68" t="s">
        <v>153</v>
      </c>
      <c r="D138" s="231">
        <v>9</v>
      </c>
      <c r="E138" s="232">
        <v>13.96</v>
      </c>
      <c r="F138" s="233">
        <f>E138*D138</f>
        <v>125.64000000000001</v>
      </c>
      <c r="G138" s="32" t="s">
        <v>348</v>
      </c>
      <c r="H138" s="198">
        <f>F138/F271</f>
        <v>0.00015541540889829153</v>
      </c>
    </row>
    <row r="139" spans="1:8" s="2" customFormat="1" ht="36">
      <c r="A139" s="31" t="s">
        <v>576</v>
      </c>
      <c r="B139" s="26" t="s">
        <v>70</v>
      </c>
      <c r="C139" s="68" t="s">
        <v>154</v>
      </c>
      <c r="D139" s="231">
        <v>3</v>
      </c>
      <c r="E139" s="226">
        <v>16.06</v>
      </c>
      <c r="F139" s="233">
        <f>E139*D139</f>
        <v>48.17999999999999</v>
      </c>
      <c r="G139" s="32" t="s">
        <v>349</v>
      </c>
      <c r="H139" s="198">
        <f>F139/F271</f>
        <v>5.9598172562238805E-05</v>
      </c>
    </row>
    <row r="140" spans="1:8" ht="36">
      <c r="A140" s="31" t="s">
        <v>577</v>
      </c>
      <c r="B140" s="26" t="s">
        <v>69</v>
      </c>
      <c r="C140" s="68" t="s">
        <v>154</v>
      </c>
      <c r="D140" s="239">
        <v>1</v>
      </c>
      <c r="E140" s="241">
        <v>17.01</v>
      </c>
      <c r="F140" s="233">
        <f>E140*D140</f>
        <v>17.01</v>
      </c>
      <c r="G140" s="32" t="s">
        <v>350</v>
      </c>
      <c r="H140" s="198">
        <f>F140/F271</f>
        <v>2.1041197909582447E-05</v>
      </c>
    </row>
    <row r="141" spans="1:8" s="84" customFormat="1" ht="15">
      <c r="A141" s="112" t="s">
        <v>466</v>
      </c>
      <c r="B141" s="101" t="s">
        <v>351</v>
      </c>
      <c r="C141" s="113"/>
      <c r="D141" s="234"/>
      <c r="E141" s="235"/>
      <c r="F141" s="236"/>
      <c r="G141" s="115"/>
      <c r="H141" s="198"/>
    </row>
    <row r="142" spans="1:8" ht="24">
      <c r="A142" s="31" t="s">
        <v>573</v>
      </c>
      <c r="B142" s="26" t="s">
        <v>352</v>
      </c>
      <c r="C142" s="68" t="s">
        <v>154</v>
      </c>
      <c r="D142" s="231">
        <v>22</v>
      </c>
      <c r="E142" s="232">
        <v>47.22</v>
      </c>
      <c r="F142" s="233">
        <f>E142*D142</f>
        <v>1038.84</v>
      </c>
      <c r="G142" s="32" t="s">
        <v>353</v>
      </c>
      <c r="H142" s="198">
        <f>F142/F271</f>
        <v>0.0012850345700406013</v>
      </c>
    </row>
    <row r="143" spans="1:8" ht="15">
      <c r="A143" s="31" t="s">
        <v>574</v>
      </c>
      <c r="B143" s="35" t="s">
        <v>354</v>
      </c>
      <c r="C143" s="68" t="s">
        <v>153</v>
      </c>
      <c r="D143" s="231">
        <v>414</v>
      </c>
      <c r="E143" s="232">
        <v>3.35</v>
      </c>
      <c r="F143" s="233">
        <f>E143*D143</f>
        <v>1386.9</v>
      </c>
      <c r="G143" s="32" t="s">
        <v>355</v>
      </c>
      <c r="H143" s="198">
        <f>F143/F271</f>
        <v>0.0017155812687125159</v>
      </c>
    </row>
    <row r="144" spans="1:8" s="84" customFormat="1" ht="24">
      <c r="A144" s="112" t="s">
        <v>467</v>
      </c>
      <c r="B144" s="97" t="s">
        <v>356</v>
      </c>
      <c r="C144" s="113"/>
      <c r="D144" s="234"/>
      <c r="E144" s="235"/>
      <c r="F144" s="236"/>
      <c r="G144" s="114"/>
      <c r="H144" s="198"/>
    </row>
    <row r="145" spans="1:8" ht="24.75" customHeight="1">
      <c r="A145" s="359" t="s">
        <v>571</v>
      </c>
      <c r="B145" s="387" t="s">
        <v>357</v>
      </c>
      <c r="C145" s="389" t="s">
        <v>154</v>
      </c>
      <c r="D145" s="391">
        <v>22</v>
      </c>
      <c r="E145" s="357">
        <v>90.62</v>
      </c>
      <c r="F145" s="361">
        <f>E145*D145</f>
        <v>1993.64</v>
      </c>
      <c r="G145" s="363" t="s">
        <v>358</v>
      </c>
      <c r="H145" s="198">
        <f>F145/F271</f>
        <v>0.002466112510315106</v>
      </c>
    </row>
    <row r="146" spans="1:8" ht="24.75" customHeight="1">
      <c r="A146" s="360"/>
      <c r="B146" s="388"/>
      <c r="C146" s="390"/>
      <c r="D146" s="392"/>
      <c r="E146" s="358"/>
      <c r="F146" s="362"/>
      <c r="G146" s="364"/>
      <c r="H146" s="198"/>
    </row>
    <row r="147" spans="1:8" ht="60">
      <c r="A147" s="31" t="s">
        <v>572</v>
      </c>
      <c r="B147" s="26" t="s">
        <v>359</v>
      </c>
      <c r="C147" s="68" t="s">
        <v>154</v>
      </c>
      <c r="D147" s="231">
        <v>4</v>
      </c>
      <c r="E147" s="232">
        <v>204.66</v>
      </c>
      <c r="F147" s="233">
        <f>E147*D147</f>
        <v>818.64</v>
      </c>
      <c r="G147" s="32" t="s">
        <v>360</v>
      </c>
      <c r="H147" s="198">
        <f>F147/F271</f>
        <v>0.001012649397807206</v>
      </c>
    </row>
    <row r="148" spans="1:8" s="84" customFormat="1" ht="15">
      <c r="A148" s="116" t="s">
        <v>468</v>
      </c>
      <c r="B148" s="101" t="s">
        <v>361</v>
      </c>
      <c r="C148" s="117"/>
      <c r="D148" s="244"/>
      <c r="E148" s="224"/>
      <c r="F148" s="245"/>
      <c r="G148" s="118"/>
      <c r="H148" s="198"/>
    </row>
    <row r="149" spans="1:8" ht="24">
      <c r="A149" s="31" t="s">
        <v>568</v>
      </c>
      <c r="B149" s="26" t="s">
        <v>670</v>
      </c>
      <c r="C149" s="68" t="s">
        <v>153</v>
      </c>
      <c r="D149" s="231">
        <v>22</v>
      </c>
      <c r="E149" s="246">
        <v>12.3</v>
      </c>
      <c r="F149" s="233">
        <f>E149*D149</f>
        <v>270.6</v>
      </c>
      <c r="G149" s="32" t="s">
        <v>362</v>
      </c>
      <c r="H149" s="198">
        <f>F149/F271</f>
        <v>0.0003347294623358619</v>
      </c>
    </row>
    <row r="150" spans="1:8" ht="24">
      <c r="A150" s="31" t="s">
        <v>569</v>
      </c>
      <c r="B150" s="26" t="s">
        <v>363</v>
      </c>
      <c r="C150" s="68" t="s">
        <v>153</v>
      </c>
      <c r="D150" s="231">
        <v>364</v>
      </c>
      <c r="E150" s="246">
        <v>23.87</v>
      </c>
      <c r="F150" s="233">
        <f>E150*D150</f>
        <v>8688.68</v>
      </c>
      <c r="G150" s="32" t="s">
        <v>703</v>
      </c>
      <c r="H150" s="198">
        <f>F150/F271</f>
        <v>0.01074780925649799</v>
      </c>
    </row>
    <row r="151" spans="1:8" ht="24">
      <c r="A151" s="31" t="s">
        <v>570</v>
      </c>
      <c r="B151" s="26" t="s">
        <v>364</v>
      </c>
      <c r="C151" s="70" t="s">
        <v>153</v>
      </c>
      <c r="D151" s="242">
        <v>30</v>
      </c>
      <c r="E151" s="247">
        <v>27.43</v>
      </c>
      <c r="F151" s="243">
        <f>E151*D151</f>
        <v>822.9</v>
      </c>
      <c r="G151" s="32" t="s">
        <v>704</v>
      </c>
      <c r="H151" s="198">
        <f>F151/F271</f>
        <v>0.001017918974708724</v>
      </c>
    </row>
    <row r="152" spans="1:8" s="84" customFormat="1" ht="15">
      <c r="A152" s="54" t="s">
        <v>469</v>
      </c>
      <c r="B152" s="119" t="s">
        <v>365</v>
      </c>
      <c r="C152" s="120"/>
      <c r="D152" s="248"/>
      <c r="E152" s="249"/>
      <c r="F152" s="250"/>
      <c r="G152" s="121"/>
      <c r="H152" s="198"/>
    </row>
    <row r="153" spans="1:8" ht="15">
      <c r="A153" s="31" t="s">
        <v>566</v>
      </c>
      <c r="B153" s="26" t="s">
        <v>366</v>
      </c>
      <c r="C153" s="68" t="s">
        <v>154</v>
      </c>
      <c r="D153" s="231">
        <v>3</v>
      </c>
      <c r="E153" s="246">
        <v>15.52</v>
      </c>
      <c r="F153" s="233">
        <f>E153*D153</f>
        <v>46.56</v>
      </c>
      <c r="G153" s="32" t="s">
        <v>705</v>
      </c>
      <c r="H153" s="198">
        <f>F153/F271</f>
        <v>5.7594248951802394E-05</v>
      </c>
    </row>
    <row r="154" spans="1:8" ht="16.5" customHeight="1">
      <c r="A154" s="31" t="s">
        <v>567</v>
      </c>
      <c r="B154" s="26" t="s">
        <v>367</v>
      </c>
      <c r="C154" s="68" t="s">
        <v>154</v>
      </c>
      <c r="D154" s="231">
        <v>1</v>
      </c>
      <c r="E154" s="246">
        <v>60.9</v>
      </c>
      <c r="F154" s="233">
        <f>E154*D154</f>
        <v>60.9</v>
      </c>
      <c r="G154" s="33" t="s">
        <v>706</v>
      </c>
      <c r="H154" s="198">
        <f>F154/F271</f>
        <v>7.53326838738137E-05</v>
      </c>
    </row>
    <row r="155" spans="1:8" s="84" customFormat="1" ht="15">
      <c r="A155" s="112" t="s">
        <v>470</v>
      </c>
      <c r="B155" s="97" t="s">
        <v>368</v>
      </c>
      <c r="C155" s="113"/>
      <c r="D155" s="234"/>
      <c r="E155" s="216"/>
      <c r="F155" s="236"/>
      <c r="G155" s="114"/>
      <c r="H155" s="198"/>
    </row>
    <row r="156" spans="1:8" ht="24">
      <c r="A156" s="31" t="s">
        <v>564</v>
      </c>
      <c r="B156" s="26" t="s">
        <v>144</v>
      </c>
      <c r="C156" s="68" t="s">
        <v>153</v>
      </c>
      <c r="D156" s="231">
        <v>42</v>
      </c>
      <c r="E156" s="246">
        <v>4.58</v>
      </c>
      <c r="F156" s="233">
        <f>E156*D156</f>
        <v>192.36</v>
      </c>
      <c r="G156" s="30" t="s">
        <v>369</v>
      </c>
      <c r="H156" s="198">
        <f>F156/F271</f>
        <v>0.00023794737389108052</v>
      </c>
    </row>
    <row r="157" spans="1:8" ht="24">
      <c r="A157" s="31" t="s">
        <v>565</v>
      </c>
      <c r="B157" s="26" t="s">
        <v>145</v>
      </c>
      <c r="C157" s="68" t="s">
        <v>153</v>
      </c>
      <c r="D157" s="231">
        <v>1826</v>
      </c>
      <c r="E157" s="246">
        <v>9.33</v>
      </c>
      <c r="F157" s="233">
        <f>E157*D157</f>
        <v>17036.58</v>
      </c>
      <c r="G157" s="32" t="s">
        <v>370</v>
      </c>
      <c r="H157" s="198">
        <f>F157/F271</f>
        <v>0.021074077100672203</v>
      </c>
    </row>
    <row r="158" spans="1:8" ht="24">
      <c r="A158" s="31" t="s">
        <v>651</v>
      </c>
      <c r="B158" s="26" t="s">
        <v>146</v>
      </c>
      <c r="C158" s="68" t="s">
        <v>153</v>
      </c>
      <c r="D158" s="231">
        <v>30</v>
      </c>
      <c r="E158" s="246">
        <v>12.7</v>
      </c>
      <c r="F158" s="233">
        <f>E158*D158</f>
        <v>381</v>
      </c>
      <c r="G158" s="32" t="s">
        <v>649</v>
      </c>
      <c r="H158" s="198">
        <f>F158/F271</f>
        <v>0.00047129314541745517</v>
      </c>
    </row>
    <row r="159" spans="1:8" ht="24">
      <c r="A159" s="31" t="s">
        <v>652</v>
      </c>
      <c r="B159" s="26" t="s">
        <v>147</v>
      </c>
      <c r="C159" s="68" t="s">
        <v>153</v>
      </c>
      <c r="D159" s="231">
        <v>120</v>
      </c>
      <c r="E159" s="246">
        <v>17.15</v>
      </c>
      <c r="F159" s="233">
        <f>E159*D159</f>
        <v>2058</v>
      </c>
      <c r="G159" s="32" t="s">
        <v>650</v>
      </c>
      <c r="H159" s="198">
        <f>F159/F271</f>
        <v>0.002545725179184049</v>
      </c>
    </row>
    <row r="160" spans="1:8" s="84" customFormat="1" ht="15">
      <c r="A160" s="116" t="s">
        <v>471</v>
      </c>
      <c r="B160" s="101" t="s">
        <v>371</v>
      </c>
      <c r="C160" s="122" t="s">
        <v>372</v>
      </c>
      <c r="D160" s="251"/>
      <c r="E160" s="252"/>
      <c r="F160" s="253"/>
      <c r="G160" s="118"/>
      <c r="H160" s="198"/>
    </row>
    <row r="161" spans="1:8" ht="15">
      <c r="A161" s="31" t="s">
        <v>563</v>
      </c>
      <c r="B161" s="26" t="s">
        <v>373</v>
      </c>
      <c r="C161" s="68" t="s">
        <v>154</v>
      </c>
      <c r="D161" s="231">
        <v>1</v>
      </c>
      <c r="E161" s="246">
        <v>102.63</v>
      </c>
      <c r="F161" s="233">
        <f>E161*D161</f>
        <v>102.63</v>
      </c>
      <c r="G161" s="32" t="s">
        <v>374</v>
      </c>
      <c r="H161" s="198">
        <f>F161/F271</f>
        <v>0.00012695227169079638</v>
      </c>
    </row>
    <row r="162" spans="1:8" s="84" customFormat="1" ht="24">
      <c r="A162" s="116" t="s">
        <v>472</v>
      </c>
      <c r="B162" s="101" t="s">
        <v>375</v>
      </c>
      <c r="C162" s="122" t="s">
        <v>372</v>
      </c>
      <c r="D162" s="251"/>
      <c r="E162" s="252"/>
      <c r="F162" s="253"/>
      <c r="G162" s="118"/>
      <c r="H162" s="198"/>
    </row>
    <row r="163" spans="1:8" ht="24.75" thickBot="1">
      <c r="A163" s="36" t="s">
        <v>562</v>
      </c>
      <c r="B163" s="37" t="s">
        <v>376</v>
      </c>
      <c r="C163" s="70" t="s">
        <v>153</v>
      </c>
      <c r="D163" s="242">
        <v>9</v>
      </c>
      <c r="E163" s="247">
        <v>9.08</v>
      </c>
      <c r="F163" s="243">
        <f>E163*D163</f>
        <v>81.72</v>
      </c>
      <c r="G163" s="38" t="s">
        <v>377</v>
      </c>
      <c r="H163" s="198">
        <f>F163/F271</f>
        <v>0.0001010868132375707</v>
      </c>
    </row>
    <row r="164" spans="1:8" s="133" customFormat="1" ht="15.75" thickBot="1">
      <c r="A164" s="130" t="s">
        <v>473</v>
      </c>
      <c r="B164" s="131" t="s">
        <v>213</v>
      </c>
      <c r="C164" s="137"/>
      <c r="D164" s="227"/>
      <c r="E164" s="227"/>
      <c r="F164" s="199">
        <f>SUM(F165:F183)</f>
        <v>7961.080000000001</v>
      </c>
      <c r="G164" s="177"/>
      <c r="H164" s="198"/>
    </row>
    <row r="165" spans="1:8" s="85" customFormat="1" ht="15">
      <c r="A165" s="123" t="s">
        <v>474</v>
      </c>
      <c r="B165" s="57" t="s">
        <v>214</v>
      </c>
      <c r="C165" s="124"/>
      <c r="D165" s="254"/>
      <c r="E165" s="254"/>
      <c r="F165" s="254"/>
      <c r="G165" s="125"/>
      <c r="H165" s="198"/>
    </row>
    <row r="166" spans="1:8" s="4" customFormat="1" ht="24">
      <c r="A166" s="10" t="s">
        <v>476</v>
      </c>
      <c r="B166" s="11" t="s">
        <v>215</v>
      </c>
      <c r="C166" s="62" t="s">
        <v>154</v>
      </c>
      <c r="D166" s="201">
        <v>1</v>
      </c>
      <c r="E166" s="202">
        <v>61.25</v>
      </c>
      <c r="F166" s="203">
        <f>ROUND(D166*E166,2)</f>
        <v>61.25</v>
      </c>
      <c r="G166" s="12" t="s">
        <v>291</v>
      </c>
      <c r="H166" s="198">
        <f>F166/F271</f>
        <v>7.57656303328586E-05</v>
      </c>
    </row>
    <row r="167" spans="1:8" s="4" customFormat="1" ht="60">
      <c r="A167" s="10" t="s">
        <v>477</v>
      </c>
      <c r="B167" s="11" t="s">
        <v>216</v>
      </c>
      <c r="C167" s="62" t="s">
        <v>154</v>
      </c>
      <c r="D167" s="201">
        <v>1</v>
      </c>
      <c r="E167" s="202">
        <v>587.11</v>
      </c>
      <c r="F167" s="203">
        <f>ROUND(D167*E167,2)</f>
        <v>587.11</v>
      </c>
      <c r="G167" s="12" t="s">
        <v>292</v>
      </c>
      <c r="H167" s="198">
        <f>F167/F271</f>
        <v>0.0007262491301995856</v>
      </c>
    </row>
    <row r="168" spans="1:8" ht="48">
      <c r="A168" s="10" t="s">
        <v>478</v>
      </c>
      <c r="B168" s="11" t="s">
        <v>217</v>
      </c>
      <c r="C168" s="62" t="s">
        <v>154</v>
      </c>
      <c r="D168" s="201">
        <v>1</v>
      </c>
      <c r="E168" s="202">
        <v>1271.45</v>
      </c>
      <c r="F168" s="203">
        <f>ROUND(D168*E168,2)</f>
        <v>1271.45</v>
      </c>
      <c r="G168" s="12" t="s">
        <v>293</v>
      </c>
      <c r="H168" s="198">
        <f>F168/F271</f>
        <v>0.0015727707867218461</v>
      </c>
    </row>
    <row r="169" spans="1:8" s="84" customFormat="1" ht="15">
      <c r="A169" s="91" t="s">
        <v>475</v>
      </c>
      <c r="B169" s="92" t="s">
        <v>218</v>
      </c>
      <c r="C169" s="93"/>
      <c r="D169" s="205"/>
      <c r="E169" s="205"/>
      <c r="F169" s="205"/>
      <c r="G169" s="94"/>
      <c r="H169" s="198"/>
    </row>
    <row r="170" spans="1:8" ht="24">
      <c r="A170" s="39" t="s">
        <v>559</v>
      </c>
      <c r="B170" s="11" t="s">
        <v>621</v>
      </c>
      <c r="C170" s="62" t="s">
        <v>154</v>
      </c>
      <c r="D170" s="225">
        <v>1</v>
      </c>
      <c r="E170" s="226">
        <v>280.86</v>
      </c>
      <c r="F170" s="206">
        <f>D170*E170</f>
        <v>280.86</v>
      </c>
      <c r="G170" s="30" t="s">
        <v>707</v>
      </c>
      <c r="H170" s="198">
        <f>F170/F271</f>
        <v>0.00034742097853529254</v>
      </c>
    </row>
    <row r="171" spans="1:8" ht="36">
      <c r="A171" s="39" t="s">
        <v>658</v>
      </c>
      <c r="B171" s="11" t="s">
        <v>221</v>
      </c>
      <c r="C171" s="62" t="s">
        <v>154</v>
      </c>
      <c r="D171" s="201">
        <v>1</v>
      </c>
      <c r="E171" s="202">
        <v>207.63</v>
      </c>
      <c r="F171" s="203">
        <f>ROUND(D171*E171,2)</f>
        <v>207.63</v>
      </c>
      <c r="G171" s="12" t="s">
        <v>295</v>
      </c>
      <c r="H171" s="198">
        <f>F171/F271</f>
        <v>0.00025683620940426826</v>
      </c>
    </row>
    <row r="172" spans="1:8" ht="36">
      <c r="A172" s="39" t="s">
        <v>560</v>
      </c>
      <c r="B172" s="11" t="s">
        <v>680</v>
      </c>
      <c r="C172" s="62" t="s">
        <v>154</v>
      </c>
      <c r="D172" s="225">
        <v>2</v>
      </c>
      <c r="E172" s="226">
        <v>126.8</v>
      </c>
      <c r="F172" s="206">
        <f>D172*E172</f>
        <v>253.6</v>
      </c>
      <c r="G172" s="12" t="s">
        <v>659</v>
      </c>
      <c r="H172" s="198">
        <f>F172/F271</f>
        <v>0.00031370063432510924</v>
      </c>
    </row>
    <row r="173" spans="1:8" ht="24">
      <c r="A173" s="39" t="s">
        <v>561</v>
      </c>
      <c r="B173" s="26" t="s">
        <v>625</v>
      </c>
      <c r="C173" s="62" t="s">
        <v>154</v>
      </c>
      <c r="D173" s="225">
        <v>1</v>
      </c>
      <c r="E173" s="226">
        <v>506.08</v>
      </c>
      <c r="F173" s="206">
        <f>D173*E173</f>
        <v>506.08</v>
      </c>
      <c r="G173" s="32" t="s">
        <v>708</v>
      </c>
      <c r="H173" s="198">
        <f>F173/F271</f>
        <v>0.0006260158399812748</v>
      </c>
    </row>
    <row r="174" spans="1:8" ht="24">
      <c r="A174" s="40" t="s">
        <v>622</v>
      </c>
      <c r="B174" s="23" t="s">
        <v>328</v>
      </c>
      <c r="C174" s="65" t="s">
        <v>154</v>
      </c>
      <c r="D174" s="221">
        <v>1</v>
      </c>
      <c r="E174" s="222">
        <v>63.67</v>
      </c>
      <c r="F174" s="225">
        <f>D174*E174</f>
        <v>63.67</v>
      </c>
      <c r="G174" s="41" t="s">
        <v>641</v>
      </c>
      <c r="H174" s="198">
        <f>F174/F271</f>
        <v>7.875914584968339E-05</v>
      </c>
    </row>
    <row r="175" spans="1:8" ht="15">
      <c r="A175" s="40" t="s">
        <v>660</v>
      </c>
      <c r="B175" s="23" t="s">
        <v>329</v>
      </c>
      <c r="C175" s="65" t="s">
        <v>154</v>
      </c>
      <c r="D175" s="221">
        <v>4</v>
      </c>
      <c r="E175" s="222">
        <v>41.95</v>
      </c>
      <c r="F175" s="225">
        <f>D175*E175</f>
        <v>167.8</v>
      </c>
      <c r="G175" s="41" t="s">
        <v>642</v>
      </c>
      <c r="H175" s="198">
        <f>F175/F271</f>
        <v>0.00020756690236495794</v>
      </c>
    </row>
    <row r="176" spans="1:8" ht="15">
      <c r="A176" s="40" t="s">
        <v>661</v>
      </c>
      <c r="B176" s="23" t="s">
        <v>330</v>
      </c>
      <c r="C176" s="65" t="s">
        <v>154</v>
      </c>
      <c r="D176" s="221">
        <v>1</v>
      </c>
      <c r="E176" s="222">
        <v>87.33</v>
      </c>
      <c r="F176" s="225">
        <f>D176*E176</f>
        <v>87.33</v>
      </c>
      <c r="G176" s="41" t="s">
        <v>643</v>
      </c>
      <c r="H176" s="198">
        <f>F176/F271</f>
        <v>0.00010802632648111905</v>
      </c>
    </row>
    <row r="177" spans="1:8" s="84" customFormat="1" ht="15">
      <c r="A177" s="91" t="s">
        <v>479</v>
      </c>
      <c r="B177" s="92" t="s">
        <v>219</v>
      </c>
      <c r="C177" s="93"/>
      <c r="D177" s="205"/>
      <c r="E177" s="205"/>
      <c r="F177" s="205"/>
      <c r="G177" s="94"/>
      <c r="H177" s="198"/>
    </row>
    <row r="178" spans="1:8" ht="48">
      <c r="A178" s="10" t="s">
        <v>555</v>
      </c>
      <c r="B178" s="11" t="s">
        <v>220</v>
      </c>
      <c r="C178" s="62" t="s">
        <v>154</v>
      </c>
      <c r="D178" s="201">
        <v>1</v>
      </c>
      <c r="E178" s="202">
        <v>2896.35</v>
      </c>
      <c r="F178" s="203">
        <f>ROUND(D178*E178,2)</f>
        <v>2896.35</v>
      </c>
      <c r="G178" s="12" t="s">
        <v>294</v>
      </c>
      <c r="H178" s="198">
        <f>F178/F271</f>
        <v>0.003582755647584898</v>
      </c>
    </row>
    <row r="179" spans="1:8" ht="24">
      <c r="A179" s="10" t="s">
        <v>556</v>
      </c>
      <c r="B179" s="26" t="s">
        <v>623</v>
      </c>
      <c r="C179" s="62" t="s">
        <v>154</v>
      </c>
      <c r="D179" s="225">
        <v>1</v>
      </c>
      <c r="E179" s="226">
        <v>71.88</v>
      </c>
      <c r="F179" s="206">
        <f>D179*E179</f>
        <v>71.88</v>
      </c>
      <c r="G179" s="32" t="s">
        <v>624</v>
      </c>
      <c r="H179" s="198">
        <f>F179/F271</f>
        <v>8.891483278899389E-05</v>
      </c>
    </row>
    <row r="180" spans="1:8" ht="24">
      <c r="A180" s="10" t="s">
        <v>557</v>
      </c>
      <c r="B180" s="11" t="s">
        <v>681</v>
      </c>
      <c r="C180" s="62" t="s">
        <v>154</v>
      </c>
      <c r="D180" s="225">
        <v>1</v>
      </c>
      <c r="E180" s="226">
        <v>373.76</v>
      </c>
      <c r="F180" s="206">
        <f>D180*E180</f>
        <v>373.76</v>
      </c>
      <c r="G180" s="12" t="s">
        <v>709</v>
      </c>
      <c r="H180" s="198">
        <f>F180/F271</f>
        <v>0.0004623373386646405</v>
      </c>
    </row>
    <row r="181" spans="1:8" ht="36">
      <c r="A181" s="22" t="s">
        <v>558</v>
      </c>
      <c r="B181" s="42" t="s">
        <v>331</v>
      </c>
      <c r="C181" s="63" t="s">
        <v>154</v>
      </c>
      <c r="D181" s="255">
        <v>1</v>
      </c>
      <c r="E181" s="256">
        <v>453.09</v>
      </c>
      <c r="F181" s="255">
        <f>D181*E181</f>
        <v>453.09</v>
      </c>
      <c r="G181" s="43" t="s">
        <v>337</v>
      </c>
      <c r="H181" s="198">
        <f>F181/F271</f>
        <v>0.000560467746081876</v>
      </c>
    </row>
    <row r="182" spans="1:8" s="84" customFormat="1" ht="15">
      <c r="A182" s="126" t="s">
        <v>22</v>
      </c>
      <c r="B182" s="101" t="s">
        <v>16</v>
      </c>
      <c r="C182" s="93"/>
      <c r="D182" s="224"/>
      <c r="E182" s="224"/>
      <c r="F182" s="224"/>
      <c r="G182" s="118"/>
      <c r="H182" s="198"/>
    </row>
    <row r="183" spans="1:8" ht="48">
      <c r="A183" s="44" t="s">
        <v>17</v>
      </c>
      <c r="B183" s="45" t="s">
        <v>18</v>
      </c>
      <c r="C183" s="62" t="s">
        <v>154</v>
      </c>
      <c r="D183" s="225">
        <v>1</v>
      </c>
      <c r="E183" s="204">
        <v>679.22</v>
      </c>
      <c r="F183" s="225">
        <f>D183*E183</f>
        <v>679.22</v>
      </c>
      <c r="G183" s="46" t="s">
        <v>19</v>
      </c>
      <c r="H183" s="198">
        <f>F183/F271</f>
        <v>0.0008401882683213751</v>
      </c>
    </row>
    <row r="184" spans="1:8" s="133" customFormat="1" ht="15.75" thickBot="1">
      <c r="A184" s="138" t="s">
        <v>480</v>
      </c>
      <c r="B184" s="139" t="s">
        <v>222</v>
      </c>
      <c r="C184" s="140"/>
      <c r="D184" s="257"/>
      <c r="E184" s="258"/>
      <c r="F184" s="259">
        <f>SUM(F185:F198)</f>
        <v>43303.09</v>
      </c>
      <c r="G184" s="179"/>
      <c r="H184" s="198"/>
    </row>
    <row r="185" spans="1:8" s="84" customFormat="1" ht="15">
      <c r="A185" s="112" t="s">
        <v>481</v>
      </c>
      <c r="B185" s="97" t="s">
        <v>379</v>
      </c>
      <c r="C185" s="113"/>
      <c r="D185" s="260"/>
      <c r="E185" s="235"/>
      <c r="F185" s="236"/>
      <c r="G185" s="114"/>
      <c r="H185" s="198"/>
    </row>
    <row r="186" spans="1:8" ht="24">
      <c r="A186" s="34" t="s">
        <v>549</v>
      </c>
      <c r="B186" s="47" t="s">
        <v>645</v>
      </c>
      <c r="C186" s="68" t="s">
        <v>154</v>
      </c>
      <c r="D186" s="231">
        <v>5</v>
      </c>
      <c r="E186" s="226">
        <v>212.16</v>
      </c>
      <c r="F186" s="233">
        <f aca="true" t="shared" si="4" ref="F186:F191">E186*D186</f>
        <v>1060.8</v>
      </c>
      <c r="G186" s="30" t="s">
        <v>716</v>
      </c>
      <c r="H186" s="198">
        <f>F186/F271</f>
        <v>0.0013121988678709616</v>
      </c>
    </row>
    <row r="187" spans="1:8" ht="24">
      <c r="A187" s="34" t="s">
        <v>550</v>
      </c>
      <c r="B187" s="26" t="s">
        <v>646</v>
      </c>
      <c r="C187" s="68" t="s">
        <v>154</v>
      </c>
      <c r="D187" s="231">
        <v>2</v>
      </c>
      <c r="E187" s="226">
        <v>253.65</v>
      </c>
      <c r="F187" s="233">
        <f t="shared" si="4"/>
        <v>507.3</v>
      </c>
      <c r="G187" s="30" t="s">
        <v>715</v>
      </c>
      <c r="H187" s="198">
        <f>F187/F271</f>
        <v>0.000627524967638517</v>
      </c>
    </row>
    <row r="188" spans="1:8" ht="36">
      <c r="A188" s="34" t="s">
        <v>551</v>
      </c>
      <c r="B188" s="26" t="s">
        <v>647</v>
      </c>
      <c r="C188" s="69" t="s">
        <v>154</v>
      </c>
      <c r="D188" s="261">
        <v>4</v>
      </c>
      <c r="E188" s="262">
        <v>3103.14</v>
      </c>
      <c r="F188" s="237">
        <f t="shared" si="4"/>
        <v>12412.56</v>
      </c>
      <c r="G188" s="30" t="s">
        <v>714</v>
      </c>
      <c r="H188" s="198">
        <f>F188/F271</f>
        <v>0.015354211141949833</v>
      </c>
    </row>
    <row r="189" spans="1:8" ht="24">
      <c r="A189" s="34" t="s">
        <v>552</v>
      </c>
      <c r="B189" s="26" t="s">
        <v>648</v>
      </c>
      <c r="C189" s="68" t="s">
        <v>154</v>
      </c>
      <c r="D189" s="231">
        <v>10</v>
      </c>
      <c r="E189" s="246">
        <v>102.48</v>
      </c>
      <c r="F189" s="233">
        <f t="shared" si="4"/>
        <v>1024.8</v>
      </c>
      <c r="G189" s="30" t="s">
        <v>713</v>
      </c>
      <c r="H189" s="198">
        <f>F189/F271</f>
        <v>0.0012676672320834856</v>
      </c>
    </row>
    <row r="190" spans="1:8" ht="84">
      <c r="A190" s="34" t="s">
        <v>553</v>
      </c>
      <c r="B190" s="26" t="s">
        <v>42</v>
      </c>
      <c r="C190" s="68" t="s">
        <v>154</v>
      </c>
      <c r="D190" s="231">
        <v>18</v>
      </c>
      <c r="E190" s="246">
        <v>1232.14</v>
      </c>
      <c r="F190" s="233">
        <f t="shared" si="4"/>
        <v>22178.52</v>
      </c>
      <c r="G190" s="30" t="s">
        <v>712</v>
      </c>
      <c r="H190" s="198">
        <f>F190/F271</f>
        <v>0.027434604859590386</v>
      </c>
    </row>
    <row r="191" spans="1:8" ht="15">
      <c r="A191" s="34" t="s">
        <v>554</v>
      </c>
      <c r="B191" s="26" t="s">
        <v>380</v>
      </c>
      <c r="C191" s="68" t="s">
        <v>154</v>
      </c>
      <c r="D191" s="231">
        <v>22</v>
      </c>
      <c r="E191" s="246">
        <v>33.43</v>
      </c>
      <c r="F191" s="233">
        <f t="shared" si="4"/>
        <v>735.46</v>
      </c>
      <c r="G191" s="30" t="s">
        <v>711</v>
      </c>
      <c r="H191" s="198">
        <f>F191/F271</f>
        <v>0.0009097565793404766</v>
      </c>
    </row>
    <row r="192" spans="1:8" s="84" customFormat="1" ht="15">
      <c r="A192" s="116" t="s">
        <v>338</v>
      </c>
      <c r="B192" s="101" t="s">
        <v>381</v>
      </c>
      <c r="C192" s="117"/>
      <c r="D192" s="263"/>
      <c r="E192" s="264"/>
      <c r="F192" s="265"/>
      <c r="G192" s="118"/>
      <c r="H192" s="198"/>
    </row>
    <row r="193" spans="1:8" ht="24">
      <c r="A193" s="31" t="s">
        <v>340</v>
      </c>
      <c r="B193" s="26" t="s">
        <v>382</v>
      </c>
      <c r="C193" s="68" t="s">
        <v>154</v>
      </c>
      <c r="D193" s="231">
        <v>5</v>
      </c>
      <c r="E193" s="246">
        <v>25.31</v>
      </c>
      <c r="F193" s="233">
        <f>E193*D193</f>
        <v>126.55</v>
      </c>
      <c r="G193" s="32" t="s">
        <v>383</v>
      </c>
      <c r="H193" s="198">
        <f>F193/F271</f>
        <v>0.00015654106969180826</v>
      </c>
    </row>
    <row r="194" spans="1:8" ht="24">
      <c r="A194" s="31" t="s">
        <v>548</v>
      </c>
      <c r="B194" s="26" t="s">
        <v>384</v>
      </c>
      <c r="C194" s="68" t="s">
        <v>154</v>
      </c>
      <c r="D194" s="231">
        <v>3</v>
      </c>
      <c r="E194" s="246">
        <v>15.96</v>
      </c>
      <c r="F194" s="233">
        <f>E194*D194</f>
        <v>47.88</v>
      </c>
      <c r="G194" s="30" t="s">
        <v>385</v>
      </c>
      <c r="H194" s="198">
        <f>F194/F271</f>
        <v>5.9227075597343185E-05</v>
      </c>
    </row>
    <row r="195" spans="1:8" s="84" customFormat="1" ht="15">
      <c r="A195" s="116" t="s">
        <v>482</v>
      </c>
      <c r="B195" s="101" t="s">
        <v>386</v>
      </c>
      <c r="C195" s="120"/>
      <c r="D195" s="248"/>
      <c r="E195" s="266"/>
      <c r="F195" s="250"/>
      <c r="G195" s="121"/>
      <c r="H195" s="198"/>
    </row>
    <row r="196" spans="1:8" ht="48">
      <c r="A196" s="31" t="s">
        <v>547</v>
      </c>
      <c r="B196" s="26" t="s">
        <v>387</v>
      </c>
      <c r="C196" s="68" t="s">
        <v>154</v>
      </c>
      <c r="D196" s="231">
        <v>1</v>
      </c>
      <c r="E196" s="246">
        <v>141.76</v>
      </c>
      <c r="F196" s="233">
        <f>E196*D196</f>
        <v>141.76</v>
      </c>
      <c r="G196" s="32" t="s">
        <v>388</v>
      </c>
      <c r="H196" s="198">
        <f>F196/F271</f>
        <v>0.0001753556858120169</v>
      </c>
    </row>
    <row r="197" spans="1:8" s="84" customFormat="1" ht="15">
      <c r="A197" s="116" t="s">
        <v>483</v>
      </c>
      <c r="B197" s="101" t="s">
        <v>389</v>
      </c>
      <c r="C197" s="117"/>
      <c r="D197" s="244"/>
      <c r="E197" s="264"/>
      <c r="F197" s="245"/>
      <c r="G197" s="118"/>
      <c r="H197" s="198"/>
    </row>
    <row r="198" spans="1:8" ht="36" customHeight="1" thickBot="1">
      <c r="A198" s="36" t="s">
        <v>546</v>
      </c>
      <c r="B198" s="37" t="s">
        <v>663</v>
      </c>
      <c r="C198" s="71" t="s">
        <v>154</v>
      </c>
      <c r="D198" s="242">
        <v>1</v>
      </c>
      <c r="E198" s="247">
        <v>5067.46</v>
      </c>
      <c r="F198" s="243">
        <f>E198*D198</f>
        <v>5067.46</v>
      </c>
      <c r="G198" s="48" t="s">
        <v>710</v>
      </c>
      <c r="H198" s="198">
        <f>F198/F271</f>
        <v>0.006268396752433431</v>
      </c>
    </row>
    <row r="199" spans="1:8" s="133" customFormat="1" ht="15.75" thickBot="1">
      <c r="A199" s="130" t="s">
        <v>484</v>
      </c>
      <c r="B199" s="131" t="s">
        <v>223</v>
      </c>
      <c r="C199" s="137"/>
      <c r="D199" s="227"/>
      <c r="E199" s="227"/>
      <c r="F199" s="199">
        <f>SUM(F200:F206)</f>
        <v>16695.75</v>
      </c>
      <c r="G199" s="177"/>
      <c r="H199" s="198"/>
    </row>
    <row r="200" spans="1:8" s="84" customFormat="1" ht="15">
      <c r="A200" s="87" t="s">
        <v>485</v>
      </c>
      <c r="B200" s="88" t="s">
        <v>224</v>
      </c>
      <c r="C200" s="89"/>
      <c r="D200" s="200"/>
      <c r="E200" s="200"/>
      <c r="F200" s="200"/>
      <c r="G200" s="90"/>
      <c r="H200" s="198"/>
    </row>
    <row r="201" spans="1:8" ht="36">
      <c r="A201" s="10" t="s">
        <v>543</v>
      </c>
      <c r="B201" s="11" t="s">
        <v>244</v>
      </c>
      <c r="C201" s="62" t="s">
        <v>136</v>
      </c>
      <c r="D201" s="201">
        <v>13.63</v>
      </c>
      <c r="E201" s="202">
        <v>10.98</v>
      </c>
      <c r="F201" s="203">
        <f aca="true" t="shared" si="5" ref="F201:F206">ROUND(D201*E201,2)</f>
        <v>149.66</v>
      </c>
      <c r="G201" s="12" t="s">
        <v>296</v>
      </c>
      <c r="H201" s="198">
        <f>F201/F271</f>
        <v>0.00018512790588760193</v>
      </c>
    </row>
    <row r="202" spans="1:8" ht="36">
      <c r="A202" s="10" t="s">
        <v>544</v>
      </c>
      <c r="B202" s="11" t="s">
        <v>245</v>
      </c>
      <c r="C202" s="62" t="s">
        <v>136</v>
      </c>
      <c r="D202" s="201">
        <v>470.31</v>
      </c>
      <c r="E202" s="202">
        <v>14.46</v>
      </c>
      <c r="F202" s="203">
        <f t="shared" si="5"/>
        <v>6800.68</v>
      </c>
      <c r="G202" s="12" t="s">
        <v>297</v>
      </c>
      <c r="H202" s="198">
        <f>F202/F271</f>
        <v>0.008412372357421467</v>
      </c>
    </row>
    <row r="203" spans="1:8" ht="36">
      <c r="A203" s="10" t="s">
        <v>545</v>
      </c>
      <c r="B203" s="11" t="s">
        <v>225</v>
      </c>
      <c r="C203" s="62" t="s">
        <v>136</v>
      </c>
      <c r="D203" s="201">
        <v>470.31</v>
      </c>
      <c r="E203" s="202">
        <v>19.19</v>
      </c>
      <c r="F203" s="203">
        <f t="shared" si="5"/>
        <v>9025.25</v>
      </c>
      <c r="G203" s="12" t="s">
        <v>298</v>
      </c>
      <c r="H203" s="198">
        <f>F203/F271</f>
        <v>0.011164142941414401</v>
      </c>
    </row>
    <row r="204" spans="1:8" ht="36">
      <c r="A204" s="10" t="s">
        <v>683</v>
      </c>
      <c r="B204" s="11" t="s">
        <v>684</v>
      </c>
      <c r="C204" s="62" t="s">
        <v>136</v>
      </c>
      <c r="D204" s="201">
        <v>13.63</v>
      </c>
      <c r="E204" s="202">
        <v>19.07</v>
      </c>
      <c r="F204" s="203">
        <f>ROUND(D204*E204,2)</f>
        <v>259.92</v>
      </c>
      <c r="G204" s="12" t="s">
        <v>685</v>
      </c>
      <c r="H204" s="198">
        <f>F204/F271</f>
        <v>0.0003215184103855773</v>
      </c>
    </row>
    <row r="205" spans="1:8" s="84" customFormat="1" ht="15">
      <c r="A205" s="91" t="s">
        <v>486</v>
      </c>
      <c r="B205" s="92" t="s">
        <v>226</v>
      </c>
      <c r="C205" s="93"/>
      <c r="D205" s="205"/>
      <c r="E205" s="205"/>
      <c r="F205" s="205"/>
      <c r="G205" s="94"/>
      <c r="H205" s="198"/>
    </row>
    <row r="206" spans="1:8" ht="48.75" thickBot="1">
      <c r="A206" s="16" t="s">
        <v>542</v>
      </c>
      <c r="B206" s="17" t="s">
        <v>227</v>
      </c>
      <c r="C206" s="63" t="s">
        <v>136</v>
      </c>
      <c r="D206" s="209">
        <v>30.52</v>
      </c>
      <c r="E206" s="207">
        <v>15.08</v>
      </c>
      <c r="F206" s="210">
        <f t="shared" si="5"/>
        <v>460.24</v>
      </c>
      <c r="G206" s="18" t="s">
        <v>299</v>
      </c>
      <c r="H206" s="198">
        <f>F206/F271</f>
        <v>0.000569312223745222</v>
      </c>
    </row>
    <row r="207" spans="1:8" s="133" customFormat="1" ht="15.75" thickBot="1">
      <c r="A207" s="130" t="s">
        <v>487</v>
      </c>
      <c r="B207" s="131" t="s">
        <v>228</v>
      </c>
      <c r="C207" s="137"/>
      <c r="D207" s="227"/>
      <c r="E207" s="227"/>
      <c r="F207" s="199">
        <f>SUM(F208:F264)</f>
        <v>360063.95</v>
      </c>
      <c r="G207" s="177"/>
      <c r="H207" s="198"/>
    </row>
    <row r="208" spans="1:8" s="84" customFormat="1" ht="15">
      <c r="A208" s="87" t="s">
        <v>488</v>
      </c>
      <c r="B208" s="88" t="s">
        <v>229</v>
      </c>
      <c r="C208" s="89"/>
      <c r="D208" s="200"/>
      <c r="E208" s="200"/>
      <c r="F208" s="200"/>
      <c r="G208" s="90"/>
      <c r="H208" s="198"/>
    </row>
    <row r="209" spans="1:8" ht="48">
      <c r="A209" s="10" t="s">
        <v>534</v>
      </c>
      <c r="B209" s="11" t="s">
        <v>230</v>
      </c>
      <c r="C209" s="62" t="s">
        <v>153</v>
      </c>
      <c r="D209" s="201">
        <v>182.4</v>
      </c>
      <c r="E209" s="202">
        <v>60.03</v>
      </c>
      <c r="F209" s="203">
        <f aca="true" t="shared" si="6" ref="F209:F262">ROUND(D209*E209,2)</f>
        <v>10949.47</v>
      </c>
      <c r="G209" s="12" t="s">
        <v>300</v>
      </c>
      <c r="H209" s="198">
        <f>F209/F271</f>
        <v>0.013544383614052658</v>
      </c>
    </row>
    <row r="210" spans="1:8" ht="48">
      <c r="A210" s="10" t="s">
        <v>535</v>
      </c>
      <c r="B210" s="11" t="s">
        <v>231</v>
      </c>
      <c r="C210" s="62" t="s">
        <v>136</v>
      </c>
      <c r="D210" s="201">
        <v>240.82</v>
      </c>
      <c r="E210" s="202">
        <v>52.63</v>
      </c>
      <c r="F210" s="203">
        <f t="shared" si="6"/>
        <v>12674.36</v>
      </c>
      <c r="G210" s="12" t="s">
        <v>301</v>
      </c>
      <c r="H210" s="198">
        <f>F210/F271</f>
        <v>0.015678055093315425</v>
      </c>
    </row>
    <row r="211" spans="1:8" ht="60">
      <c r="A211" s="22" t="s">
        <v>536</v>
      </c>
      <c r="B211" s="23" t="s">
        <v>208</v>
      </c>
      <c r="C211" s="62" t="s">
        <v>136</v>
      </c>
      <c r="D211" s="201">
        <v>69.96</v>
      </c>
      <c r="E211" s="202">
        <v>93.07</v>
      </c>
      <c r="F211" s="201">
        <f t="shared" si="6"/>
        <v>6511.18</v>
      </c>
      <c r="G211" s="24" t="s">
        <v>46</v>
      </c>
      <c r="H211" s="198">
        <f>F211/F271</f>
        <v>0.008054263786297181</v>
      </c>
    </row>
    <row r="212" spans="1:8" ht="60">
      <c r="A212" s="10" t="s">
        <v>537</v>
      </c>
      <c r="B212" s="11" t="s">
        <v>28</v>
      </c>
      <c r="C212" s="62" t="s">
        <v>136</v>
      </c>
      <c r="D212" s="201">
        <v>7.2</v>
      </c>
      <c r="E212" s="202">
        <v>124.58</v>
      </c>
      <c r="F212" s="203">
        <f aca="true" t="shared" si="7" ref="F212:F221">ROUND(D212*E212,2)</f>
        <v>896.98</v>
      </c>
      <c r="G212" s="30" t="s">
        <v>717</v>
      </c>
      <c r="H212" s="198">
        <f>F212/F271</f>
        <v>0.001109555185240286</v>
      </c>
    </row>
    <row r="213" spans="1:8" ht="60">
      <c r="A213" s="10" t="s">
        <v>538</v>
      </c>
      <c r="B213" s="11" t="s">
        <v>29</v>
      </c>
      <c r="C213" s="62" t="s">
        <v>136</v>
      </c>
      <c r="D213" s="201">
        <v>11.3</v>
      </c>
      <c r="E213" s="202">
        <v>124.58</v>
      </c>
      <c r="F213" s="203">
        <f t="shared" si="7"/>
        <v>1407.75</v>
      </c>
      <c r="G213" s="30" t="s">
        <v>718</v>
      </c>
      <c r="H213" s="198">
        <f>F213/F271</f>
        <v>0.0017413725077727624</v>
      </c>
    </row>
    <row r="214" spans="1:8" ht="72">
      <c r="A214" s="10" t="s">
        <v>539</v>
      </c>
      <c r="B214" s="11" t="s">
        <v>30</v>
      </c>
      <c r="C214" s="62" t="s">
        <v>136</v>
      </c>
      <c r="D214" s="201">
        <v>12.3</v>
      </c>
      <c r="E214" s="202">
        <v>124.58</v>
      </c>
      <c r="F214" s="203">
        <f t="shared" si="7"/>
        <v>1532.33</v>
      </c>
      <c r="G214" s="30" t="s">
        <v>719</v>
      </c>
      <c r="H214" s="198">
        <f>F214/F271</f>
        <v>0.0018954767073950892</v>
      </c>
    </row>
    <row r="215" spans="1:8" ht="72">
      <c r="A215" s="10" t="s">
        <v>540</v>
      </c>
      <c r="B215" s="11" t="s">
        <v>32</v>
      </c>
      <c r="C215" s="62" t="s">
        <v>136</v>
      </c>
      <c r="D215" s="201">
        <v>74.12</v>
      </c>
      <c r="E215" s="202">
        <v>124.58</v>
      </c>
      <c r="F215" s="203">
        <f t="shared" si="7"/>
        <v>9233.87</v>
      </c>
      <c r="G215" s="30" t="s">
        <v>720</v>
      </c>
      <c r="H215" s="198">
        <f>F215/F271</f>
        <v>0.011422203770802827</v>
      </c>
    </row>
    <row r="216" spans="1:8" ht="72">
      <c r="A216" s="191" t="s">
        <v>541</v>
      </c>
      <c r="B216" s="192" t="s">
        <v>33</v>
      </c>
      <c r="C216" s="193" t="s">
        <v>136</v>
      </c>
      <c r="D216" s="267">
        <v>469.62</v>
      </c>
      <c r="E216" s="267">
        <v>124.58</v>
      </c>
      <c r="F216" s="267">
        <f t="shared" si="7"/>
        <v>58505.26</v>
      </c>
      <c r="G216" s="194" t="s">
        <v>721</v>
      </c>
      <c r="H216" s="198">
        <f>F216/F271</f>
        <v>0.07237041472143313</v>
      </c>
    </row>
    <row r="217" spans="1:8" ht="60">
      <c r="A217" s="191" t="s">
        <v>14</v>
      </c>
      <c r="B217" s="192" t="s">
        <v>122</v>
      </c>
      <c r="C217" s="193" t="s">
        <v>136</v>
      </c>
      <c r="D217" s="267">
        <v>78.54</v>
      </c>
      <c r="E217" s="267">
        <v>249.98</v>
      </c>
      <c r="F217" s="267">
        <f t="shared" si="7"/>
        <v>19633.43</v>
      </c>
      <c r="G217" s="194" t="s">
        <v>722</v>
      </c>
      <c r="H217" s="198">
        <f>F217/F271</f>
        <v>0.024286354278302957</v>
      </c>
    </row>
    <row r="218" spans="1:8" ht="48">
      <c r="A218" s="10" t="s">
        <v>53</v>
      </c>
      <c r="B218" s="11" t="s">
        <v>54</v>
      </c>
      <c r="C218" s="62" t="s">
        <v>136</v>
      </c>
      <c r="D218" s="201">
        <v>266.24</v>
      </c>
      <c r="E218" s="202">
        <v>93.73</v>
      </c>
      <c r="F218" s="203">
        <f t="shared" si="7"/>
        <v>24954.68</v>
      </c>
      <c r="G218" s="12" t="s">
        <v>58</v>
      </c>
      <c r="H218" s="198">
        <f>F218/F271</f>
        <v>0.030868686693139264</v>
      </c>
    </row>
    <row r="219" spans="1:8" ht="24">
      <c r="A219" s="10" t="s">
        <v>55</v>
      </c>
      <c r="B219" s="11" t="s">
        <v>56</v>
      </c>
      <c r="C219" s="62" t="s">
        <v>136</v>
      </c>
      <c r="D219" s="201">
        <v>70.4</v>
      </c>
      <c r="E219" s="202">
        <v>45.91</v>
      </c>
      <c r="F219" s="203">
        <f t="shared" si="7"/>
        <v>3232.06</v>
      </c>
      <c r="G219" s="12" t="s">
        <v>57</v>
      </c>
      <c r="H219" s="198">
        <f>F219/F271</f>
        <v>0.003998025521201942</v>
      </c>
    </row>
    <row r="220" spans="1:8" ht="24">
      <c r="A220" s="10" t="s">
        <v>59</v>
      </c>
      <c r="B220" s="11" t="s">
        <v>152</v>
      </c>
      <c r="C220" s="62" t="s">
        <v>136</v>
      </c>
      <c r="D220" s="201">
        <v>70.4</v>
      </c>
      <c r="E220" s="202">
        <v>78.09</v>
      </c>
      <c r="F220" s="203">
        <f t="shared" si="7"/>
        <v>5497.54</v>
      </c>
      <c r="G220" s="30" t="s">
        <v>63</v>
      </c>
      <c r="H220" s="198">
        <f>F220/F271</f>
        <v>0.006800401361307812</v>
      </c>
    </row>
    <row r="221" spans="1:8" ht="36">
      <c r="A221" s="10" t="s">
        <v>60</v>
      </c>
      <c r="B221" s="11" t="s">
        <v>61</v>
      </c>
      <c r="C221" s="62" t="s">
        <v>153</v>
      </c>
      <c r="D221" s="201">
        <v>176</v>
      </c>
      <c r="E221" s="202">
        <v>40.17</v>
      </c>
      <c r="F221" s="203">
        <f t="shared" si="7"/>
        <v>7069.92</v>
      </c>
      <c r="G221" s="12" t="s">
        <v>62</v>
      </c>
      <c r="H221" s="198">
        <f>F221/F271</f>
        <v>0.008745419513516468</v>
      </c>
    </row>
    <row r="222" spans="1:8" s="84" customFormat="1" ht="15">
      <c r="A222" s="91" t="s">
        <v>489</v>
      </c>
      <c r="B222" s="92" t="s">
        <v>232</v>
      </c>
      <c r="C222" s="93"/>
      <c r="D222" s="205"/>
      <c r="E222" s="205"/>
      <c r="F222" s="205"/>
      <c r="G222" s="94"/>
      <c r="H222" s="198"/>
    </row>
    <row r="223" spans="1:8" ht="24">
      <c r="A223" s="49" t="s">
        <v>524</v>
      </c>
      <c r="B223" s="11" t="s">
        <v>253</v>
      </c>
      <c r="C223" s="62" t="s">
        <v>154</v>
      </c>
      <c r="D223" s="201">
        <v>1</v>
      </c>
      <c r="E223" s="202">
        <v>364.14</v>
      </c>
      <c r="F223" s="203">
        <f t="shared" si="6"/>
        <v>364.14</v>
      </c>
      <c r="G223" s="32" t="s">
        <v>723</v>
      </c>
      <c r="H223" s="198">
        <f>F223/F271</f>
        <v>0.0004504374959903205</v>
      </c>
    </row>
    <row r="224" spans="1:8" ht="24">
      <c r="A224" s="49" t="s">
        <v>525</v>
      </c>
      <c r="B224" s="11" t="s">
        <v>254</v>
      </c>
      <c r="C224" s="62" t="s">
        <v>154</v>
      </c>
      <c r="D224" s="201">
        <v>1</v>
      </c>
      <c r="E224" s="202">
        <v>364.14</v>
      </c>
      <c r="F224" s="203">
        <f t="shared" si="6"/>
        <v>364.14</v>
      </c>
      <c r="G224" s="32" t="s">
        <v>724</v>
      </c>
      <c r="H224" s="198">
        <f>F224/F271</f>
        <v>0.0004504374959903205</v>
      </c>
    </row>
    <row r="225" spans="1:8" ht="36">
      <c r="A225" s="49" t="s">
        <v>526</v>
      </c>
      <c r="B225" s="11" t="s">
        <v>255</v>
      </c>
      <c r="C225" s="62" t="s">
        <v>154</v>
      </c>
      <c r="D225" s="201">
        <v>2</v>
      </c>
      <c r="E225" s="202">
        <v>280.58</v>
      </c>
      <c r="F225" s="203">
        <f t="shared" si="6"/>
        <v>561.16</v>
      </c>
      <c r="G225" s="32" t="s">
        <v>725</v>
      </c>
      <c r="H225" s="198">
        <f>F225/F271</f>
        <v>0.0006941492427361131</v>
      </c>
    </row>
    <row r="226" spans="1:8" ht="24">
      <c r="A226" s="49" t="s">
        <v>527</v>
      </c>
      <c r="B226" s="11" t="s">
        <v>256</v>
      </c>
      <c r="C226" s="62" t="s">
        <v>154</v>
      </c>
      <c r="D226" s="201">
        <v>4</v>
      </c>
      <c r="E226" s="202">
        <v>255.73</v>
      </c>
      <c r="F226" s="203">
        <f t="shared" si="6"/>
        <v>1022.92</v>
      </c>
      <c r="G226" s="32" t="s">
        <v>726</v>
      </c>
      <c r="H226" s="198">
        <f>F226/F271</f>
        <v>0.001265341691103473</v>
      </c>
    </row>
    <row r="227" spans="1:8" ht="24">
      <c r="A227" s="49" t="s">
        <v>528</v>
      </c>
      <c r="B227" s="11" t="s">
        <v>246</v>
      </c>
      <c r="C227" s="62" t="s">
        <v>154</v>
      </c>
      <c r="D227" s="201">
        <v>1</v>
      </c>
      <c r="E227" s="202">
        <v>21.19</v>
      </c>
      <c r="F227" s="203">
        <f t="shared" si="6"/>
        <v>21.19</v>
      </c>
      <c r="G227" s="32" t="s">
        <v>727</v>
      </c>
      <c r="H227" s="198">
        <f>F227/F271</f>
        <v>2.6211815620461615E-05</v>
      </c>
    </row>
    <row r="228" spans="1:8" ht="24">
      <c r="A228" s="49" t="s">
        <v>529</v>
      </c>
      <c r="B228" s="11" t="s">
        <v>247</v>
      </c>
      <c r="C228" s="62" t="s">
        <v>154</v>
      </c>
      <c r="D228" s="201">
        <v>6</v>
      </c>
      <c r="E228" s="202">
        <v>51.09</v>
      </c>
      <c r="F228" s="203">
        <f t="shared" si="6"/>
        <v>306.54</v>
      </c>
      <c r="G228" s="32" t="s">
        <v>728</v>
      </c>
      <c r="H228" s="198">
        <f>F228/F271</f>
        <v>0.0003791868787303588</v>
      </c>
    </row>
    <row r="229" spans="1:8" s="3" customFormat="1" ht="24">
      <c r="A229" s="49" t="s">
        <v>530</v>
      </c>
      <c r="B229" s="11" t="s">
        <v>248</v>
      </c>
      <c r="C229" s="62" t="s">
        <v>154</v>
      </c>
      <c r="D229" s="201">
        <v>6</v>
      </c>
      <c r="E229" s="202">
        <v>45.18</v>
      </c>
      <c r="F229" s="203">
        <f>ROUND(D229*E229,2)</f>
        <v>271.08</v>
      </c>
      <c r="G229" s="32" t="s">
        <v>729</v>
      </c>
      <c r="H229" s="198">
        <f>F229/F271</f>
        <v>0.00033532321747969484</v>
      </c>
    </row>
    <row r="230" spans="1:8" s="2" customFormat="1" ht="24">
      <c r="A230" s="49" t="s">
        <v>531</v>
      </c>
      <c r="B230" s="11" t="s">
        <v>249</v>
      </c>
      <c r="C230" s="62" t="s">
        <v>154</v>
      </c>
      <c r="D230" s="201">
        <v>65</v>
      </c>
      <c r="E230" s="202">
        <v>34.5</v>
      </c>
      <c r="F230" s="203">
        <f>ROUND(D230*E230,2)</f>
        <v>2242.5</v>
      </c>
      <c r="G230" s="32" t="s">
        <v>730</v>
      </c>
      <c r="H230" s="198">
        <f>F230/F271</f>
        <v>0.002773949812594864</v>
      </c>
    </row>
    <row r="231" spans="1:8" s="2" customFormat="1" ht="24">
      <c r="A231" s="49" t="s">
        <v>532</v>
      </c>
      <c r="B231" s="11" t="s">
        <v>250</v>
      </c>
      <c r="C231" s="62" t="s">
        <v>154</v>
      </c>
      <c r="D231" s="201">
        <v>5</v>
      </c>
      <c r="E231" s="202">
        <v>17.43</v>
      </c>
      <c r="F231" s="203">
        <f>ROUND(D231*E231,2)</f>
        <v>87.15</v>
      </c>
      <c r="G231" s="32" t="s">
        <v>731</v>
      </c>
      <c r="H231" s="198">
        <f>F231/F271</f>
        <v>0.00010780366830218167</v>
      </c>
    </row>
    <row r="232" spans="1:8" s="2" customFormat="1" ht="24">
      <c r="A232" s="49" t="s">
        <v>533</v>
      </c>
      <c r="B232" s="11" t="s">
        <v>233</v>
      </c>
      <c r="C232" s="62" t="s">
        <v>136</v>
      </c>
      <c r="D232" s="201">
        <v>94.89</v>
      </c>
      <c r="E232" s="202">
        <v>16.01</v>
      </c>
      <c r="F232" s="203">
        <f t="shared" si="6"/>
        <v>1519.19</v>
      </c>
      <c r="G232" s="12" t="s">
        <v>302</v>
      </c>
      <c r="H232" s="198">
        <f>F232/F271</f>
        <v>0.0018792226603326606</v>
      </c>
    </row>
    <row r="233" spans="1:8" s="84" customFormat="1" ht="15">
      <c r="A233" s="91" t="s">
        <v>490</v>
      </c>
      <c r="B233" s="92" t="s">
        <v>234</v>
      </c>
      <c r="C233" s="93"/>
      <c r="D233" s="205"/>
      <c r="E233" s="205"/>
      <c r="F233" s="205"/>
      <c r="G233" s="94"/>
      <c r="H233" s="198"/>
    </row>
    <row r="234" spans="1:8" ht="15">
      <c r="A234" s="10" t="s">
        <v>523</v>
      </c>
      <c r="B234" s="11" t="s">
        <v>235</v>
      </c>
      <c r="C234" s="62" t="s">
        <v>136</v>
      </c>
      <c r="D234" s="201">
        <v>1836</v>
      </c>
      <c r="E234" s="202">
        <v>0.87</v>
      </c>
      <c r="F234" s="203">
        <f t="shared" si="6"/>
        <v>1597.32</v>
      </c>
      <c r="G234" s="12" t="s">
        <v>390</v>
      </c>
      <c r="H234" s="198">
        <f>F234/F271</f>
        <v>0.0019758686798903133</v>
      </c>
    </row>
    <row r="235" spans="1:8" s="84" customFormat="1" ht="15">
      <c r="A235" s="91" t="s">
        <v>491</v>
      </c>
      <c r="B235" s="92" t="s">
        <v>236</v>
      </c>
      <c r="C235" s="93"/>
      <c r="D235" s="205"/>
      <c r="E235" s="205"/>
      <c r="F235" s="205"/>
      <c r="G235" s="94"/>
      <c r="H235" s="198"/>
    </row>
    <row r="236" spans="1:8" ht="24">
      <c r="A236" s="10" t="s">
        <v>498</v>
      </c>
      <c r="B236" s="11" t="s">
        <v>34</v>
      </c>
      <c r="C236" s="62" t="s">
        <v>154</v>
      </c>
      <c r="D236" s="201">
        <v>1</v>
      </c>
      <c r="E236" s="202">
        <v>3930.03</v>
      </c>
      <c r="F236" s="203">
        <f t="shared" si="6"/>
        <v>3930.03</v>
      </c>
      <c r="G236" s="30" t="s">
        <v>732</v>
      </c>
      <c r="H236" s="198">
        <f>F236/F271</f>
        <v>0.004861407349829295</v>
      </c>
    </row>
    <row r="237" spans="1:8" ht="24">
      <c r="A237" s="10" t="s">
        <v>499</v>
      </c>
      <c r="B237" s="11" t="s">
        <v>35</v>
      </c>
      <c r="C237" s="62" t="s">
        <v>154</v>
      </c>
      <c r="D237" s="201">
        <v>1</v>
      </c>
      <c r="E237" s="202">
        <v>10982.77</v>
      </c>
      <c r="F237" s="203">
        <f t="shared" si="6"/>
        <v>10982.77</v>
      </c>
      <c r="G237" s="30" t="s">
        <v>733</v>
      </c>
      <c r="H237" s="198">
        <f>F237/F271</f>
        <v>0.013585575377156075</v>
      </c>
    </row>
    <row r="238" spans="1:8" ht="24">
      <c r="A238" s="10" t="s">
        <v>500</v>
      </c>
      <c r="B238" s="11" t="s">
        <v>36</v>
      </c>
      <c r="C238" s="62" t="s">
        <v>154</v>
      </c>
      <c r="D238" s="201">
        <v>1</v>
      </c>
      <c r="E238" s="202">
        <v>2736.28</v>
      </c>
      <c r="F238" s="203">
        <f t="shared" si="6"/>
        <v>2736.28</v>
      </c>
      <c r="G238" s="30" t="s">
        <v>734</v>
      </c>
      <c r="H238" s="198">
        <f>F238/F271</f>
        <v>0.003384750677015418</v>
      </c>
    </row>
    <row r="239" spans="1:8" ht="24">
      <c r="A239" s="10" t="s">
        <v>501</v>
      </c>
      <c r="B239" s="11" t="s">
        <v>65</v>
      </c>
      <c r="C239" s="62" t="s">
        <v>154</v>
      </c>
      <c r="D239" s="201">
        <v>1</v>
      </c>
      <c r="E239" s="202">
        <v>5555.3</v>
      </c>
      <c r="F239" s="203">
        <f t="shared" si="6"/>
        <v>5555.3</v>
      </c>
      <c r="G239" s="30" t="s">
        <v>735</v>
      </c>
      <c r="H239" s="198">
        <f>F239/F271</f>
        <v>0.006871849896949052</v>
      </c>
    </row>
    <row r="240" spans="1:8" ht="24">
      <c r="A240" s="10" t="s">
        <v>502</v>
      </c>
      <c r="B240" s="11" t="s">
        <v>72</v>
      </c>
      <c r="C240" s="62" t="s">
        <v>154</v>
      </c>
      <c r="D240" s="201">
        <v>1</v>
      </c>
      <c r="E240" s="202">
        <v>5337.94</v>
      </c>
      <c r="F240" s="203">
        <f t="shared" si="6"/>
        <v>5337.94</v>
      </c>
      <c r="G240" s="30" t="s">
        <v>736</v>
      </c>
      <c r="H240" s="198">
        <f>F240/F271</f>
        <v>0.006602977775983334</v>
      </c>
    </row>
    <row r="241" spans="1:8" ht="24">
      <c r="A241" s="10" t="s">
        <v>503</v>
      </c>
      <c r="B241" s="11" t="s">
        <v>71</v>
      </c>
      <c r="C241" s="62" t="s">
        <v>154</v>
      </c>
      <c r="D241" s="201">
        <v>1</v>
      </c>
      <c r="E241" s="202">
        <v>5652.39</v>
      </c>
      <c r="F241" s="203">
        <f t="shared" si="6"/>
        <v>5652.39</v>
      </c>
      <c r="G241" s="30" t="s">
        <v>737</v>
      </c>
      <c r="H241" s="198">
        <f>F241/F271</f>
        <v>0.006991949244688109</v>
      </c>
    </row>
    <row r="242" spans="1:8" ht="24">
      <c r="A242" s="10" t="s">
        <v>504</v>
      </c>
      <c r="B242" s="11" t="s">
        <v>73</v>
      </c>
      <c r="C242" s="62" t="s">
        <v>154</v>
      </c>
      <c r="D242" s="201">
        <v>1</v>
      </c>
      <c r="E242" s="202">
        <v>5776.27</v>
      </c>
      <c r="F242" s="203">
        <f t="shared" si="6"/>
        <v>5776.27</v>
      </c>
      <c r="G242" s="30" t="s">
        <v>738</v>
      </c>
      <c r="H242" s="198">
        <f>F242/F271</f>
        <v>0.007145187551392346</v>
      </c>
    </row>
    <row r="243" spans="1:8" ht="36">
      <c r="A243" s="10" t="s">
        <v>505</v>
      </c>
      <c r="B243" s="11" t="s">
        <v>64</v>
      </c>
      <c r="C243" s="62" t="s">
        <v>154</v>
      </c>
      <c r="D243" s="201">
        <v>1</v>
      </c>
      <c r="E243" s="202">
        <v>5623.29</v>
      </c>
      <c r="F243" s="203">
        <f t="shared" si="6"/>
        <v>5623.29</v>
      </c>
      <c r="G243" s="30" t="s">
        <v>739</v>
      </c>
      <c r="H243" s="198">
        <f>F243/F271</f>
        <v>0.006955952839093232</v>
      </c>
    </row>
    <row r="244" spans="1:8" ht="36">
      <c r="A244" s="10" t="s">
        <v>506</v>
      </c>
      <c r="B244" s="11" t="s">
        <v>74</v>
      </c>
      <c r="C244" s="62" t="s">
        <v>154</v>
      </c>
      <c r="D244" s="201">
        <v>1</v>
      </c>
      <c r="E244" s="202">
        <v>5596.1</v>
      </c>
      <c r="F244" s="203">
        <f t="shared" si="6"/>
        <v>5596.1</v>
      </c>
      <c r="G244" s="30" t="s">
        <v>740</v>
      </c>
      <c r="H244" s="198">
        <f>F244/F271</f>
        <v>0.006922319084174858</v>
      </c>
    </row>
    <row r="245" spans="1:8" ht="36">
      <c r="A245" s="10" t="s">
        <v>507</v>
      </c>
      <c r="B245" s="11" t="s">
        <v>75</v>
      </c>
      <c r="C245" s="62" t="s">
        <v>154</v>
      </c>
      <c r="D245" s="201">
        <v>1</v>
      </c>
      <c r="E245" s="202">
        <v>6116.22</v>
      </c>
      <c r="F245" s="203">
        <f t="shared" si="6"/>
        <v>6116.22</v>
      </c>
      <c r="G245" s="30" t="s">
        <v>741</v>
      </c>
      <c r="H245" s="198">
        <f>F245/F271</f>
        <v>0.007565702262113248</v>
      </c>
    </row>
    <row r="246" spans="1:8" ht="36">
      <c r="A246" s="10" t="s">
        <v>508</v>
      </c>
      <c r="B246" s="11" t="s">
        <v>76</v>
      </c>
      <c r="C246" s="62" t="s">
        <v>154</v>
      </c>
      <c r="D246" s="201">
        <v>1</v>
      </c>
      <c r="E246" s="202">
        <v>5438.02</v>
      </c>
      <c r="F246" s="203">
        <f t="shared" si="6"/>
        <v>5438.02</v>
      </c>
      <c r="G246" s="30" t="s">
        <v>742</v>
      </c>
      <c r="H246" s="198">
        <f>F246/F271</f>
        <v>0.006726775723472519</v>
      </c>
    </row>
    <row r="247" spans="1:8" ht="24">
      <c r="A247" s="10" t="s">
        <v>509</v>
      </c>
      <c r="B247" s="11" t="s">
        <v>8</v>
      </c>
      <c r="C247" s="62" t="s">
        <v>154</v>
      </c>
      <c r="D247" s="201">
        <v>1</v>
      </c>
      <c r="E247" s="202">
        <v>4851.81</v>
      </c>
      <c r="F247" s="203">
        <f t="shared" si="6"/>
        <v>4851.81</v>
      </c>
      <c r="G247" s="30" t="s">
        <v>743</v>
      </c>
      <c r="H247" s="198">
        <f>F247/F271</f>
        <v>0.00600163988416762</v>
      </c>
    </row>
    <row r="248" spans="1:8" ht="36">
      <c r="A248" s="10" t="s">
        <v>510</v>
      </c>
      <c r="B248" s="11" t="s">
        <v>77</v>
      </c>
      <c r="C248" s="62" t="s">
        <v>154</v>
      </c>
      <c r="D248" s="201">
        <v>1</v>
      </c>
      <c r="E248" s="202">
        <v>5928.3</v>
      </c>
      <c r="F248" s="203">
        <f t="shared" si="6"/>
        <v>5928.3</v>
      </c>
      <c r="G248" s="30" t="s">
        <v>744</v>
      </c>
      <c r="H248" s="198">
        <f>F248/F271</f>
        <v>0.0073332471233026235</v>
      </c>
    </row>
    <row r="249" spans="1:8" ht="24">
      <c r="A249" s="10" t="s">
        <v>511</v>
      </c>
      <c r="B249" s="11" t="s">
        <v>78</v>
      </c>
      <c r="C249" s="62" t="s">
        <v>154</v>
      </c>
      <c r="D249" s="201">
        <v>1</v>
      </c>
      <c r="E249" s="202">
        <v>4201.11</v>
      </c>
      <c r="F249" s="203">
        <f t="shared" si="6"/>
        <v>4201.11</v>
      </c>
      <c r="G249" s="30" t="s">
        <v>745</v>
      </c>
      <c r="H249" s="198">
        <f>F249/F271</f>
        <v>0.005196730567308989</v>
      </c>
    </row>
    <row r="250" spans="1:8" ht="36">
      <c r="A250" s="10" t="s">
        <v>512</v>
      </c>
      <c r="B250" s="11" t="s">
        <v>79</v>
      </c>
      <c r="C250" s="62" t="s">
        <v>154</v>
      </c>
      <c r="D250" s="201">
        <v>1</v>
      </c>
      <c r="E250" s="202">
        <v>9306.4</v>
      </c>
      <c r="F250" s="203">
        <f t="shared" si="6"/>
        <v>9306.4</v>
      </c>
      <c r="G250" s="30" t="s">
        <v>746</v>
      </c>
      <c r="H250" s="198">
        <f>F250/F271</f>
        <v>0.01151192264701576</v>
      </c>
    </row>
    <row r="251" spans="1:8" ht="36">
      <c r="A251" s="10" t="s">
        <v>513</v>
      </c>
      <c r="B251" s="11" t="s">
        <v>80</v>
      </c>
      <c r="C251" s="62" t="s">
        <v>154</v>
      </c>
      <c r="D251" s="201">
        <v>1</v>
      </c>
      <c r="E251" s="202">
        <v>8976.99</v>
      </c>
      <c r="F251" s="203">
        <f t="shared" si="6"/>
        <v>8976.99</v>
      </c>
      <c r="G251" s="30" t="s">
        <v>747</v>
      </c>
      <c r="H251" s="198">
        <f>F251/F271</f>
        <v>0.011104445809661525</v>
      </c>
    </row>
    <row r="252" spans="1:8" ht="24">
      <c r="A252" s="10" t="s">
        <v>514</v>
      </c>
      <c r="B252" s="11" t="s">
        <v>81</v>
      </c>
      <c r="C252" s="62" t="s">
        <v>154</v>
      </c>
      <c r="D252" s="201">
        <v>1</v>
      </c>
      <c r="E252" s="202">
        <v>2044.58</v>
      </c>
      <c r="F252" s="203">
        <f t="shared" si="6"/>
        <v>2044.58</v>
      </c>
      <c r="G252" s="30" t="s">
        <v>748</v>
      </c>
      <c r="H252" s="198">
        <f>F252/F271</f>
        <v>0.0025291247749543843</v>
      </c>
    </row>
    <row r="253" spans="1:8" ht="27" customHeight="1">
      <c r="A253" s="10" t="s">
        <v>515</v>
      </c>
      <c r="B253" s="11" t="s">
        <v>82</v>
      </c>
      <c r="C253" s="62" t="s">
        <v>154</v>
      </c>
      <c r="D253" s="201">
        <v>1</v>
      </c>
      <c r="E253" s="202">
        <v>1692.74</v>
      </c>
      <c r="F253" s="203">
        <f t="shared" si="6"/>
        <v>1692.74</v>
      </c>
      <c r="G253" s="30" t="s">
        <v>749</v>
      </c>
      <c r="H253" s="198">
        <f>F253/F271</f>
        <v>0.002093902254524785</v>
      </c>
    </row>
    <row r="254" spans="1:8" ht="36">
      <c r="A254" s="10" t="s">
        <v>516</v>
      </c>
      <c r="B254" s="11" t="s">
        <v>15</v>
      </c>
      <c r="C254" s="62" t="s">
        <v>154</v>
      </c>
      <c r="D254" s="201">
        <v>1</v>
      </c>
      <c r="E254" s="202">
        <v>607.95</v>
      </c>
      <c r="F254" s="203">
        <f t="shared" si="6"/>
        <v>607.95</v>
      </c>
      <c r="G254" s="12" t="s">
        <v>20</v>
      </c>
      <c r="H254" s="198">
        <f>F254/F271</f>
        <v>0.0007520279993610023</v>
      </c>
    </row>
    <row r="255" spans="1:8" ht="15">
      <c r="A255" s="10" t="s">
        <v>517</v>
      </c>
      <c r="B255" s="11" t="s">
        <v>251</v>
      </c>
      <c r="C255" s="62" t="s">
        <v>154</v>
      </c>
      <c r="D255" s="201">
        <v>1</v>
      </c>
      <c r="E255" s="202">
        <v>1188.88</v>
      </c>
      <c r="F255" s="203">
        <f t="shared" si="6"/>
        <v>1188.88</v>
      </c>
      <c r="G255" s="30" t="s">
        <v>750</v>
      </c>
      <c r="H255" s="198">
        <f>F255/F271</f>
        <v>0.001470632532083738</v>
      </c>
    </row>
    <row r="256" spans="1:8" ht="15">
      <c r="A256" s="10" t="s">
        <v>518</v>
      </c>
      <c r="B256" s="11" t="s">
        <v>252</v>
      </c>
      <c r="C256" s="62" t="s">
        <v>154</v>
      </c>
      <c r="D256" s="201">
        <v>11</v>
      </c>
      <c r="E256" s="202">
        <v>222.57</v>
      </c>
      <c r="F256" s="203">
        <f t="shared" si="6"/>
        <v>2448.27</v>
      </c>
      <c r="G256" s="30" t="s">
        <v>751</v>
      </c>
      <c r="H256" s="198">
        <f>F256/F271</f>
        <v>0.0030284852208167794</v>
      </c>
    </row>
    <row r="257" spans="1:8" ht="36">
      <c r="A257" s="10" t="s">
        <v>519</v>
      </c>
      <c r="B257" s="11" t="s">
        <v>237</v>
      </c>
      <c r="C257" s="62" t="s">
        <v>154</v>
      </c>
      <c r="D257" s="201">
        <v>20</v>
      </c>
      <c r="E257" s="202">
        <v>157.81</v>
      </c>
      <c r="F257" s="203">
        <f>ROUND(D257*E257,2)</f>
        <v>3156.2</v>
      </c>
      <c r="G257" s="12" t="s">
        <v>303</v>
      </c>
      <c r="H257" s="198">
        <f>F257/F271</f>
        <v>0.003904187468678666</v>
      </c>
    </row>
    <row r="258" spans="1:8" ht="60">
      <c r="A258" s="10" t="s">
        <v>520</v>
      </c>
      <c r="B258" s="11" t="s">
        <v>238</v>
      </c>
      <c r="C258" s="62" t="s">
        <v>154</v>
      </c>
      <c r="D258" s="201">
        <v>5</v>
      </c>
      <c r="E258" s="202">
        <v>427.67</v>
      </c>
      <c r="F258" s="203">
        <f>ROUND(D258*E258,2)</f>
        <v>2138.35</v>
      </c>
      <c r="G258" s="12" t="s">
        <v>304</v>
      </c>
      <c r="H258" s="198">
        <f>F258/F271</f>
        <v>0.0026451173162819297</v>
      </c>
    </row>
    <row r="259" spans="1:8" ht="36">
      <c r="A259" s="10" t="s">
        <v>521</v>
      </c>
      <c r="B259" s="11" t="s">
        <v>239</v>
      </c>
      <c r="C259" s="62" t="s">
        <v>153</v>
      </c>
      <c r="D259" s="201">
        <v>1</v>
      </c>
      <c r="E259" s="202">
        <v>101.82</v>
      </c>
      <c r="F259" s="203">
        <f t="shared" si="6"/>
        <v>101.82</v>
      </c>
      <c r="G259" s="12" t="s">
        <v>305</v>
      </c>
      <c r="H259" s="198">
        <f>F259/F271</f>
        <v>0.00012595030988557816</v>
      </c>
    </row>
    <row r="260" spans="1:8" ht="36">
      <c r="A260" s="10" t="s">
        <v>522</v>
      </c>
      <c r="B260" s="11" t="s">
        <v>43</v>
      </c>
      <c r="C260" s="62" t="s">
        <v>154</v>
      </c>
      <c r="D260" s="201">
        <v>1</v>
      </c>
      <c r="E260" s="202">
        <v>25826.64</v>
      </c>
      <c r="F260" s="203">
        <f t="shared" si="6"/>
        <v>25826.64</v>
      </c>
      <c r="G260" s="30" t="s">
        <v>752</v>
      </c>
      <c r="H260" s="198">
        <f>F260/F271</f>
        <v>0.03194729239150725</v>
      </c>
    </row>
    <row r="261" spans="1:8" s="84" customFormat="1" ht="15">
      <c r="A261" s="91" t="s">
        <v>492</v>
      </c>
      <c r="B261" s="92" t="s">
        <v>619</v>
      </c>
      <c r="C261" s="93"/>
      <c r="D261" s="205"/>
      <c r="E261" s="205"/>
      <c r="F261" s="205"/>
      <c r="G261" s="94"/>
      <c r="H261" s="198"/>
    </row>
    <row r="262" spans="1:8" ht="24">
      <c r="A262" s="10" t="s">
        <v>496</v>
      </c>
      <c r="B262" s="11" t="s">
        <v>39</v>
      </c>
      <c r="C262" s="62" t="s">
        <v>148</v>
      </c>
      <c r="D262" s="201">
        <v>150</v>
      </c>
      <c r="E262" s="202">
        <v>112.12</v>
      </c>
      <c r="F262" s="203">
        <f t="shared" si="6"/>
        <v>16818</v>
      </c>
      <c r="G262" s="12" t="s">
        <v>40</v>
      </c>
      <c r="H262" s="198">
        <f>F262/F271</f>
        <v>0.02080369585204924</v>
      </c>
    </row>
    <row r="263" spans="1:8" ht="60">
      <c r="A263" s="191" t="s">
        <v>497</v>
      </c>
      <c r="B263" s="195" t="s">
        <v>37</v>
      </c>
      <c r="C263" s="196" t="s">
        <v>136</v>
      </c>
      <c r="D263" s="268">
        <v>329.63</v>
      </c>
      <c r="E263" s="268">
        <v>107.74</v>
      </c>
      <c r="F263" s="268">
        <f>ROUND(D263*E263,2)</f>
        <v>35514.34</v>
      </c>
      <c r="G263" s="197" t="s">
        <v>753</v>
      </c>
      <c r="H263" s="198">
        <f>F263/F271</f>
        <v>0.04393087928090536</v>
      </c>
    </row>
    <row r="264" spans="1:8" ht="24.75" thickBot="1">
      <c r="A264" s="50" t="s">
        <v>50</v>
      </c>
      <c r="B264" s="17" t="s">
        <v>51</v>
      </c>
      <c r="C264" s="63" t="s">
        <v>154</v>
      </c>
      <c r="D264" s="209">
        <v>2</v>
      </c>
      <c r="E264" s="207">
        <v>1030.4</v>
      </c>
      <c r="F264" s="210">
        <f>ROUND(D264*E264,2)</f>
        <v>2060.8</v>
      </c>
      <c r="G264" s="18" t="s">
        <v>52</v>
      </c>
      <c r="H264" s="198">
        <f>F264/F271</f>
        <v>0.0025491887508564087</v>
      </c>
    </row>
    <row r="265" spans="1:8" s="133" customFormat="1" ht="15.75" thickBot="1">
      <c r="A265" s="130" t="s">
        <v>493</v>
      </c>
      <c r="B265" s="131" t="s">
        <v>240</v>
      </c>
      <c r="C265" s="132"/>
      <c r="D265" s="199"/>
      <c r="E265" s="199"/>
      <c r="F265" s="199">
        <f>SUM(F266:F267)</f>
        <v>1813.86</v>
      </c>
      <c r="G265" s="177"/>
      <c r="H265" s="198"/>
    </row>
    <row r="266" spans="1:8" s="84" customFormat="1" ht="15">
      <c r="A266" s="87" t="s">
        <v>378</v>
      </c>
      <c r="B266" s="88" t="s">
        <v>241</v>
      </c>
      <c r="C266" s="89"/>
      <c r="D266" s="200"/>
      <c r="E266" s="200"/>
      <c r="F266" s="200"/>
      <c r="G266" s="90"/>
      <c r="H266" s="198"/>
    </row>
    <row r="267" spans="1:8" ht="15.75" thickBot="1">
      <c r="A267" s="16" t="s">
        <v>662</v>
      </c>
      <c r="B267" s="17" t="s">
        <v>242</v>
      </c>
      <c r="C267" s="63" t="s">
        <v>136</v>
      </c>
      <c r="D267" s="209">
        <v>6.75</v>
      </c>
      <c r="E267" s="207">
        <v>268.72</v>
      </c>
      <c r="F267" s="210">
        <f>ROUND(D267*E267,2)</f>
        <v>1813.86</v>
      </c>
      <c r="G267" s="18" t="s">
        <v>391</v>
      </c>
      <c r="H267" s="198">
        <f>F267/F271</f>
        <v>0.002243726469151982</v>
      </c>
    </row>
    <row r="268" spans="1:8" s="133" customFormat="1" ht="25.5" thickBot="1">
      <c r="A268" s="141" t="s">
        <v>494</v>
      </c>
      <c r="B268" s="131" t="s">
        <v>334</v>
      </c>
      <c r="C268" s="132"/>
      <c r="D268" s="199"/>
      <c r="E268" s="199"/>
      <c r="F268" s="199">
        <f>SUM(F269:F270)</f>
        <v>1984.6000000000001</v>
      </c>
      <c r="G268" s="177"/>
      <c r="H268" s="198"/>
    </row>
    <row r="269" spans="1:8" s="84" customFormat="1" ht="15">
      <c r="A269" s="127" t="s">
        <v>495</v>
      </c>
      <c r="B269" s="97" t="s">
        <v>332</v>
      </c>
      <c r="C269" s="89"/>
      <c r="D269" s="216"/>
      <c r="E269" s="216"/>
      <c r="F269" s="216"/>
      <c r="G269" s="128"/>
      <c r="H269" s="198"/>
    </row>
    <row r="270" spans="1:8" ht="36.75" thickBot="1">
      <c r="A270" s="13" t="s">
        <v>616</v>
      </c>
      <c r="B270" s="14" t="s">
        <v>333</v>
      </c>
      <c r="C270" s="63" t="s">
        <v>154</v>
      </c>
      <c r="D270" s="255">
        <v>5</v>
      </c>
      <c r="E270" s="256">
        <v>396.92</v>
      </c>
      <c r="F270" s="255">
        <f>D270*E270</f>
        <v>1984.6000000000001</v>
      </c>
      <c r="G270" s="15" t="s">
        <v>335</v>
      </c>
      <c r="H270" s="198">
        <f>F270/F271</f>
        <v>0.0024549301217729174</v>
      </c>
    </row>
    <row r="271" spans="1:8" s="7" customFormat="1" ht="16.5" thickBot="1">
      <c r="A271" s="143"/>
      <c r="B271" s="144" t="s">
        <v>617</v>
      </c>
      <c r="C271" s="145"/>
      <c r="D271" s="269"/>
      <c r="E271" s="269"/>
      <c r="F271" s="270">
        <f>SUM(F11+F28+F35+F56+F61+F67+F73+F80+F83+F87+F95+F104+F130+F164+F184+F199+F207+F265+F268)</f>
        <v>808414.0491</v>
      </c>
      <c r="G271" s="146"/>
      <c r="H271" s="280">
        <f>SUM(H13:H270)</f>
        <v>0.9999999999999998</v>
      </c>
    </row>
    <row r="272" spans="1:7" ht="15" customHeight="1" thickBot="1">
      <c r="A272" s="51"/>
      <c r="B272" s="52"/>
      <c r="C272" s="72"/>
      <c r="D272" s="271"/>
      <c r="E272" s="272"/>
      <c r="F272" s="273"/>
      <c r="G272" s="53"/>
    </row>
    <row r="273" spans="1:7" ht="15" customHeight="1">
      <c r="A273" s="393" t="s">
        <v>609</v>
      </c>
      <c r="B273" s="342" t="s">
        <v>117</v>
      </c>
      <c r="C273" s="342" t="s">
        <v>11</v>
      </c>
      <c r="D273" s="342"/>
      <c r="E273" s="342"/>
      <c r="F273" s="342"/>
      <c r="G273" s="395"/>
    </row>
    <row r="274" spans="1:7" ht="15" customHeight="1">
      <c r="A274" s="394"/>
      <c r="B274" s="343"/>
      <c r="C274" s="328" t="s">
        <v>118</v>
      </c>
      <c r="D274" s="329"/>
      <c r="E274" s="330"/>
      <c r="F274" s="328" t="s">
        <v>119</v>
      </c>
      <c r="G274" s="344"/>
    </row>
    <row r="275" spans="1:7" ht="15" customHeight="1">
      <c r="A275" s="394"/>
      <c r="B275" s="343"/>
      <c r="C275" s="371" t="s">
        <v>116</v>
      </c>
      <c r="D275" s="371"/>
      <c r="E275" s="371"/>
      <c r="F275" s="371" t="s">
        <v>688</v>
      </c>
      <c r="G275" s="372"/>
    </row>
    <row r="276" spans="1:7" ht="64.5" customHeight="1">
      <c r="A276" s="54" t="s">
        <v>92</v>
      </c>
      <c r="B276" s="379" t="s">
        <v>689</v>
      </c>
      <c r="C276" s="365">
        <v>65</v>
      </c>
      <c r="D276" s="367"/>
      <c r="E276" s="368"/>
      <c r="F276" s="365">
        <v>73.55</v>
      </c>
      <c r="G276" s="366"/>
    </row>
    <row r="277" spans="1:7" ht="58.5" customHeight="1">
      <c r="A277" s="54" t="s">
        <v>93</v>
      </c>
      <c r="B277" s="380"/>
      <c r="C277" s="365">
        <v>2410</v>
      </c>
      <c r="D277" s="367"/>
      <c r="E277" s="368"/>
      <c r="F277" s="365">
        <v>2727.16</v>
      </c>
      <c r="G277" s="366"/>
    </row>
    <row r="278" spans="1:7" ht="15" customHeight="1">
      <c r="A278" s="381" t="s">
        <v>23</v>
      </c>
      <c r="B278" s="382"/>
      <c r="C278" s="382"/>
      <c r="D278" s="382"/>
      <c r="E278" s="382"/>
      <c r="F278" s="382"/>
      <c r="G278" s="383"/>
    </row>
    <row r="279" spans="1:7" ht="50.25" customHeight="1" thickBot="1">
      <c r="A279" s="384" t="s">
        <v>691</v>
      </c>
      <c r="B279" s="385"/>
      <c r="C279" s="385"/>
      <c r="D279" s="385"/>
      <c r="E279" s="385"/>
      <c r="F279" s="385"/>
      <c r="G279" s="386"/>
    </row>
    <row r="280" spans="1:7" ht="15" customHeight="1" thickBot="1">
      <c r="A280" s="55"/>
      <c r="B280" s="47"/>
      <c r="C280" s="73"/>
      <c r="D280" s="274"/>
      <c r="E280" s="274"/>
      <c r="F280" s="274"/>
      <c r="G280" s="56"/>
    </row>
    <row r="281" spans="1:7" ht="36">
      <c r="A281" s="76" t="s">
        <v>609</v>
      </c>
      <c r="B281" s="77" t="s">
        <v>88</v>
      </c>
      <c r="C281" s="77" t="s">
        <v>610</v>
      </c>
      <c r="D281" s="77" t="s">
        <v>89</v>
      </c>
      <c r="E281" s="77" t="s">
        <v>85</v>
      </c>
      <c r="F281" s="77" t="s">
        <v>86</v>
      </c>
      <c r="G281" s="58" t="s">
        <v>87</v>
      </c>
    </row>
    <row r="282" spans="1:7" ht="36" customHeight="1">
      <c r="A282" s="59" t="s">
        <v>59</v>
      </c>
      <c r="B282" s="60" t="s">
        <v>123</v>
      </c>
      <c r="C282" s="74" t="s">
        <v>84</v>
      </c>
      <c r="D282" s="275">
        <v>73.06</v>
      </c>
      <c r="E282" s="275">
        <f>D282/1.35</f>
        <v>54.11851851851851</v>
      </c>
      <c r="F282" s="276">
        <f>E282*1.28</f>
        <v>69.2717037037037</v>
      </c>
      <c r="G282" s="147">
        <v>78.09</v>
      </c>
    </row>
    <row r="283" spans="1:7" ht="15">
      <c r="A283" s="373" t="s">
        <v>23</v>
      </c>
      <c r="B283" s="374"/>
      <c r="C283" s="374"/>
      <c r="D283" s="374"/>
      <c r="E283" s="374"/>
      <c r="F283" s="374"/>
      <c r="G283" s="375"/>
    </row>
    <row r="284" spans="1:7" ht="47.25" customHeight="1" thickBot="1">
      <c r="A284" s="376" t="s">
        <v>690</v>
      </c>
      <c r="B284" s="377"/>
      <c r="C284" s="377"/>
      <c r="D284" s="377"/>
      <c r="E284" s="377"/>
      <c r="F284" s="377"/>
      <c r="G284" s="378"/>
    </row>
    <row r="285" spans="1:7" ht="15" customHeight="1" thickBot="1">
      <c r="A285" s="55"/>
      <c r="B285" s="47"/>
      <c r="C285" s="73"/>
      <c r="D285" s="274"/>
      <c r="E285" s="274"/>
      <c r="F285" s="274"/>
      <c r="G285" s="56"/>
    </row>
    <row r="286" spans="1:7" ht="15">
      <c r="A286" s="393" t="s">
        <v>609</v>
      </c>
      <c r="B286" s="342" t="s">
        <v>117</v>
      </c>
      <c r="C286" s="342" t="s">
        <v>11</v>
      </c>
      <c r="D286" s="342"/>
      <c r="E286" s="342"/>
      <c r="F286" s="342"/>
      <c r="G286" s="395"/>
    </row>
    <row r="287" spans="1:7" ht="15">
      <c r="A287" s="394"/>
      <c r="B287" s="343"/>
      <c r="C287" s="328" t="s">
        <v>118</v>
      </c>
      <c r="D287" s="329"/>
      <c r="E287" s="330"/>
      <c r="F287" s="328" t="s">
        <v>119</v>
      </c>
      <c r="G287" s="344"/>
    </row>
    <row r="288" spans="1:7" ht="15">
      <c r="A288" s="394"/>
      <c r="B288" s="343"/>
      <c r="C288" s="371" t="s">
        <v>12</v>
      </c>
      <c r="D288" s="371"/>
      <c r="E288" s="371"/>
      <c r="F288" s="371" t="s">
        <v>688</v>
      </c>
      <c r="G288" s="372"/>
    </row>
    <row r="289" spans="1:7" ht="24">
      <c r="A289" s="183" t="s">
        <v>13</v>
      </c>
      <c r="B289" s="17" t="s">
        <v>692</v>
      </c>
      <c r="C289" s="396">
        <v>328.22</v>
      </c>
      <c r="D289" s="397"/>
      <c r="E289" s="398"/>
      <c r="F289" s="399">
        <v>396.92</v>
      </c>
      <c r="G289" s="400"/>
    </row>
    <row r="290" spans="1:7" ht="15">
      <c r="A290" s="381" t="s">
        <v>23</v>
      </c>
      <c r="B290" s="382"/>
      <c r="C290" s="382"/>
      <c r="D290" s="382"/>
      <c r="E290" s="382"/>
      <c r="F290" s="382"/>
      <c r="G290" s="383"/>
    </row>
    <row r="291" spans="1:7" ht="75" customHeight="1" thickBot="1">
      <c r="A291" s="384" t="s">
        <v>693</v>
      </c>
      <c r="B291" s="385"/>
      <c r="C291" s="385"/>
      <c r="D291" s="385"/>
      <c r="E291" s="385"/>
      <c r="F291" s="385"/>
      <c r="G291" s="386"/>
    </row>
    <row r="292" spans="1:7" ht="15" customHeight="1" thickBot="1">
      <c r="A292" s="55"/>
      <c r="B292" s="47"/>
      <c r="C292" s="73"/>
      <c r="D292" s="274"/>
      <c r="E292" s="274"/>
      <c r="F292" s="274"/>
      <c r="G292" s="56"/>
    </row>
    <row r="293" spans="1:7" ht="15.75" thickBot="1">
      <c r="A293" s="348" t="s">
        <v>694</v>
      </c>
      <c r="B293" s="349"/>
      <c r="C293" s="349"/>
      <c r="D293" s="349"/>
      <c r="E293" s="349"/>
      <c r="F293" s="349"/>
      <c r="G293" s="350"/>
    </row>
  </sheetData>
  <sheetProtection/>
  <mergeCells count="47">
    <mergeCell ref="C289:E289"/>
    <mergeCell ref="F289:G289"/>
    <mergeCell ref="A286:A288"/>
    <mergeCell ref="B286:B288"/>
    <mergeCell ref="C286:G286"/>
    <mergeCell ref="C287:E287"/>
    <mergeCell ref="F287:G287"/>
    <mergeCell ref="A290:G290"/>
    <mergeCell ref="A291:G291"/>
    <mergeCell ref="B145:B146"/>
    <mergeCell ref="C145:C146"/>
    <mergeCell ref="D145:D146"/>
    <mergeCell ref="A273:A275"/>
    <mergeCell ref="C275:E275"/>
    <mergeCell ref="C273:G273"/>
    <mergeCell ref="C277:E277"/>
    <mergeCell ref="A279:G279"/>
    <mergeCell ref="C276:E276"/>
    <mergeCell ref="E9:G9"/>
    <mergeCell ref="F288:G288"/>
    <mergeCell ref="A283:G283"/>
    <mergeCell ref="A284:G284"/>
    <mergeCell ref="B276:B277"/>
    <mergeCell ref="F276:G276"/>
    <mergeCell ref="C288:E288"/>
    <mergeCell ref="F275:G275"/>
    <mergeCell ref="A278:G278"/>
    <mergeCell ref="A293:G293"/>
    <mergeCell ref="A9:A10"/>
    <mergeCell ref="B9:B10"/>
    <mergeCell ref="C9:C10"/>
    <mergeCell ref="D9:D10"/>
    <mergeCell ref="E145:E146"/>
    <mergeCell ref="A145:A146"/>
    <mergeCell ref="F145:F146"/>
    <mergeCell ref="G145:G146"/>
    <mergeCell ref="F277:G277"/>
    <mergeCell ref="C274:E274"/>
    <mergeCell ref="C5:F5"/>
    <mergeCell ref="C6:F6"/>
    <mergeCell ref="C7:F7"/>
    <mergeCell ref="B1:G2"/>
    <mergeCell ref="B3:G3"/>
    <mergeCell ref="B4:G4"/>
    <mergeCell ref="B273:B275"/>
    <mergeCell ref="F274:G274"/>
    <mergeCell ref="A8:G8"/>
  </mergeCells>
  <conditionalFormatting sqref="C179 E179:G179 B180:C180 E180:F180 C181:C183 E181:E182 F181:F183 G181:G182 B195 E170:F170 B170:C170 B172:C172 E172:F172 E174:F176 E173:G173 C173 E122:F129 B174:C176 A116:A117 A104:E106 E107 E116:E121 G104:G106 F104:F121 B107:C129 G116 G113:G114 E269:F271 B269:C271 C276:C277 F276:F277">
    <cfRule type="cellIs" priority="33" dxfId="0" operator="equal" stopIfTrue="1">
      <formula>"Subtotal"</formula>
    </cfRule>
  </conditionalFormatting>
  <printOptions horizontalCentered="1"/>
  <pageMargins left="0.18" right="0.21" top="0.46" bottom="0.56" header="0.31496062992125984" footer="0.31496062992125984"/>
  <pageSetup fitToHeight="0" horizontalDpi="600" verticalDpi="600" orientation="portrait" paperSize="9" scale="94" r:id="rId2"/>
  <headerFooter>
    <oddFooter>&amp;CPágina &amp;P de &amp;N</oddFooter>
  </headerFooter>
  <rowBreaks count="1" manualBreakCount="1">
    <brk id="27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 &amp; M CONSULTORIA E PROJETOS LTDA-ME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MACIEL</dc:creator>
  <cp:keywords/>
  <dc:description/>
  <cp:lastModifiedBy>Carlos Domingos Cunha</cp:lastModifiedBy>
  <cp:lastPrinted>2014-08-07T18:48:25Z</cp:lastPrinted>
  <dcterms:created xsi:type="dcterms:W3CDTF">2011-09-20T19:50:57Z</dcterms:created>
  <dcterms:modified xsi:type="dcterms:W3CDTF">2014-08-15T19:15:01Z</dcterms:modified>
  <cp:category/>
  <cp:version/>
  <cp:contentType/>
  <cp:contentStatus/>
</cp:coreProperties>
</file>