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7920" windowHeight="3780" tabRatio="599" firstSheet="30" activeTab="31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  <sheet name="Plan17" sheetId="17" r:id="rId17"/>
    <sheet name="Plan18" sheetId="18" r:id="rId18"/>
    <sheet name="Plan19" sheetId="19" r:id="rId19"/>
    <sheet name="Plan20" sheetId="20" r:id="rId20"/>
    <sheet name="Plan21" sheetId="21" r:id="rId21"/>
    <sheet name="Plan22" sheetId="22" r:id="rId22"/>
    <sheet name="Plan23" sheetId="23" r:id="rId23"/>
    <sheet name="Plan24" sheetId="24" r:id="rId24"/>
    <sheet name="Plan25" sheetId="25" r:id="rId25"/>
    <sheet name="Plan26" sheetId="26" r:id="rId26"/>
    <sheet name="Plan27" sheetId="27" r:id="rId27"/>
    <sheet name="Plan28" sheetId="28" r:id="rId28"/>
    <sheet name="Plan29" sheetId="29" r:id="rId29"/>
    <sheet name="Plan30" sheetId="30" r:id="rId30"/>
    <sheet name="Plan 1" sheetId="31" r:id="rId31"/>
    <sheet name="cronograma" sheetId="32" r:id="rId32"/>
  </sheets>
  <definedNames>
    <definedName name="_xlnm.Print_Area" localSheetId="31">'cronograma'!$A$1:$H$29</definedName>
    <definedName name="_xlnm.Print_Area" localSheetId="30">'Plan 1'!$A$1:$M$225</definedName>
  </definedNames>
  <calcPr fullCalcOnLoad="1"/>
</workbook>
</file>

<file path=xl/sharedStrings.xml><?xml version="1.0" encoding="utf-8"?>
<sst xmlns="http://schemas.openxmlformats.org/spreadsheetml/2006/main" count="3958" uniqueCount="1502">
  <si>
    <t>Báscula em alumínio natural, 0,80x0,60 m</t>
  </si>
  <si>
    <t>Báscula em alumínio natural, 2,0x0,60 m, inclusive grade proteção tela galv. e pintura</t>
  </si>
  <si>
    <t>Porta de aço de enrrolar, 2,0x1,50 m</t>
  </si>
  <si>
    <t xml:space="preserve">Quadro mural de aviso em azulejos, inclusive requadro de granito </t>
  </si>
  <si>
    <t xml:space="preserve">           TOTAL/ITEM</t>
  </si>
  <si>
    <t>AMBIENTES Nº14 - BANHEIRO DOS ALUNOS MASCULINO</t>
  </si>
  <si>
    <t>AMBIENTES Nº15 - BANHEIRO DOS ALUNOS FEMININO</t>
  </si>
  <si>
    <t>Mictório de aço inox (2,5x0,45)m, inclusive válvula e engates cromados</t>
  </si>
  <si>
    <t>Tanque em aço inóx, inclusive válvula, sifão e torneira cromada</t>
  </si>
  <si>
    <t>Tubo de pvc branco para esgoto diâmetro 75mm, inclusive conexões</t>
  </si>
  <si>
    <t>ESQUADRIAS</t>
  </si>
  <si>
    <t>Reservatório de água em fibra de vidro cap. 5000 l, inclusive adaptadores com flanges</t>
  </si>
  <si>
    <t>Tubo de pvc soldável marrom diâmetro 75mm (2 1/2"), inclusive conexões</t>
  </si>
  <si>
    <t>Registro de gaveta bruto diâmetro 75mm (2 1/2")</t>
  </si>
  <si>
    <t>Registro de gaveta bruto diâmetro 50mm (1 1/2")</t>
  </si>
  <si>
    <t>Registro de gaveta bruto diâmetro 32mm (1" )</t>
  </si>
  <si>
    <t>Tubo de pvc branco para esgoto diâmetro 150mm, inclusive conexões</t>
  </si>
  <si>
    <t>Caixa de insp. em alvenaria de blocos de concreto, 60x60x60, com tampa</t>
  </si>
  <si>
    <t>UN.</t>
  </si>
  <si>
    <t xml:space="preserve">de ferro fundido, revest. interno em chapisco e reboco, com arg.  de cimento e areia </t>
  </si>
  <si>
    <t>Caixa de gordura em alvenaria de blocos de concreto, 60x60x60, com tampa</t>
  </si>
  <si>
    <t>Fossa séptica em anéis pré-moldados concreto, diâm. 2m, h=1,70 m incl. tampa com visita</t>
  </si>
  <si>
    <t>Filtro anaeróbio anéis pré-moldados concreto, diâm. 2m, h=1,8 m, completo, incl. tampa</t>
  </si>
  <si>
    <t>SISTEMA ELÉTRICO</t>
  </si>
  <si>
    <t>Padrão de entrada trifásico em poste de concreto pré-moldado, inclusive eletrodutos,</t>
  </si>
  <si>
    <t>cabos e aterramento</t>
  </si>
  <si>
    <t>Cobertura em telhas cerâmicas tipo capa e canal, inclusive cumeeiras</t>
  </si>
  <si>
    <t>AMBIENTES Nº22 - ÁREA DE SERVIÇO</t>
  </si>
  <si>
    <t>Piso em cimentado camurçado executado com argamassa de cimento e areia,</t>
  </si>
  <si>
    <t>no traço 1:3, espessura de 3 cm , inclusive juntas plástica</t>
  </si>
  <si>
    <t>Passeio cimentado camurçado, arg. cimento e areia 1:3, lastro concreto 8 cm, preparo caixa</t>
  </si>
  <si>
    <t>Prateleiras em granito cinza, espessura 3 cm, inclusive alvenarias de apoio</t>
  </si>
  <si>
    <t>1.1</t>
  </si>
  <si>
    <t>2.1</t>
  </si>
  <si>
    <t>2</t>
  </si>
  <si>
    <t>2.1.1</t>
  </si>
  <si>
    <t>2.1.2</t>
  </si>
  <si>
    <t>2.1.3</t>
  </si>
  <si>
    <t>2.1.4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</si>
  <si>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</si>
  <si>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</si>
  <si>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</si>
  <si>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</si>
  <si>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</si>
  <si>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</si>
  <si>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</si>
  <si>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</si>
  <si>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2.3</t>
  </si>
  <si>
    <t>2.3.1</t>
  </si>
  <si>
    <t>2.3.2</t>
  </si>
  <si>
    <t>2.3.3</t>
  </si>
  <si>
    <t>2.3.4</t>
  </si>
  <si>
    <t>2.3.5</t>
  </si>
  <si>
    <t>2.3.6</t>
  </si>
  <si>
    <t>2.4</t>
  </si>
  <si>
    <t>2.4.1</t>
  </si>
  <si>
    <t>2.5</t>
  </si>
  <si>
    <t>2.5.1</t>
  </si>
  <si>
    <t>2.6</t>
  </si>
  <si>
    <t>2.6.1</t>
  </si>
  <si>
    <t>2.7</t>
  </si>
  <si>
    <t>2.7.1</t>
  </si>
  <si>
    <t>3.1</t>
  </si>
  <si>
    <t>3.2</t>
  </si>
  <si>
    <t>3.3</t>
  </si>
  <si>
    <t>3.2.1</t>
  </si>
  <si>
    <t>3.2.2</t>
  </si>
  <si>
    <t>3.2.3</t>
  </si>
  <si>
    <t>3.2.4</t>
  </si>
  <si>
    <t>3.3.1</t>
  </si>
  <si>
    <t>3.6</t>
  </si>
  <si>
    <t>3.6.1</t>
  </si>
  <si>
    <t>3.4</t>
  </si>
  <si>
    <t>3.4.1</t>
  </si>
  <si>
    <t>3.4.2</t>
  </si>
  <si>
    <t>3.4.3</t>
  </si>
  <si>
    <t>3.5</t>
  </si>
  <si>
    <t>3.5.1</t>
  </si>
  <si>
    <t>3.7</t>
  </si>
  <si>
    <t>3.7.1</t>
  </si>
  <si>
    <t>4</t>
  </si>
  <si>
    <t>4.1</t>
  </si>
  <si>
    <t>4.1.1</t>
  </si>
  <si>
    <t>4.1.2</t>
  </si>
  <si>
    <t>4.1.3</t>
  </si>
  <si>
    <t>4.2</t>
  </si>
  <si>
    <t>4.2.1</t>
  </si>
  <si>
    <t>4.2.2</t>
  </si>
  <si>
    <t>4.2.3</t>
  </si>
  <si>
    <t>4.2.4</t>
  </si>
  <si>
    <t>4.3</t>
  </si>
  <si>
    <t>4.3.1</t>
  </si>
  <si>
    <t>4.4</t>
  </si>
  <si>
    <t>4.4.1</t>
  </si>
  <si>
    <t>4.5</t>
  </si>
  <si>
    <t>4.5.1</t>
  </si>
  <si>
    <t>4.5.2</t>
  </si>
  <si>
    <t>4.5.3</t>
  </si>
  <si>
    <t>4.5.4</t>
  </si>
  <si>
    <t>4.5.5</t>
  </si>
  <si>
    <t>4.6</t>
  </si>
  <si>
    <t>4.6.1</t>
  </si>
  <si>
    <t>4.6.2</t>
  </si>
  <si>
    <t>4.6.3</t>
  </si>
  <si>
    <t>4.7</t>
  </si>
  <si>
    <t>4.7.1</t>
  </si>
  <si>
    <t>4.7.2</t>
  </si>
  <si>
    <t>4.8</t>
  </si>
  <si>
    <t>4.8.1</t>
  </si>
  <si>
    <t>4.9</t>
  </si>
  <si>
    <t>4.9.1</t>
  </si>
  <si>
    <t>4.9.2</t>
  </si>
  <si>
    <t>4.9.3</t>
  </si>
  <si>
    <t>4.10</t>
  </si>
  <si>
    <t>4.10.1</t>
  </si>
  <si>
    <t>4.10.2</t>
  </si>
  <si>
    <t>5</t>
  </si>
  <si>
    <t>5.1</t>
  </si>
  <si>
    <t>5.1.1</t>
  </si>
  <si>
    <t>5.1.2</t>
  </si>
  <si>
    <t>5.1.3</t>
  </si>
  <si>
    <t>5.2</t>
  </si>
  <si>
    <t>5.2.1</t>
  </si>
  <si>
    <t>5.2.2</t>
  </si>
  <si>
    <t>5.2.3</t>
  </si>
  <si>
    <t>5.2.4</t>
  </si>
  <si>
    <t>5.3</t>
  </si>
  <si>
    <t>5.3.1</t>
  </si>
  <si>
    <t>5.4</t>
  </si>
  <si>
    <t>5.4.1</t>
  </si>
  <si>
    <t>5.4.2</t>
  </si>
  <si>
    <t>5.4.3</t>
  </si>
  <si>
    <t>5.4.4</t>
  </si>
  <si>
    <t>5.4.5</t>
  </si>
  <si>
    <t>5.5</t>
  </si>
  <si>
    <t>5.5.1</t>
  </si>
  <si>
    <t>5.5.2</t>
  </si>
  <si>
    <t>5.5.3</t>
  </si>
  <si>
    <t>5.6</t>
  </si>
  <si>
    <t>5.6.1</t>
  </si>
  <si>
    <t>5.6.2</t>
  </si>
  <si>
    <t>5.6.3</t>
  </si>
  <si>
    <t>5.7</t>
  </si>
  <si>
    <t>5.7.1</t>
  </si>
  <si>
    <t>5.8</t>
  </si>
  <si>
    <t>5.8.1</t>
  </si>
  <si>
    <t>5.8.2</t>
  </si>
  <si>
    <t>5.8.3</t>
  </si>
  <si>
    <t>6</t>
  </si>
  <si>
    <t>6.1</t>
  </si>
  <si>
    <t>6.1.1</t>
  </si>
  <si>
    <t>6.1.2</t>
  </si>
  <si>
    <t>6.1.3</t>
  </si>
  <si>
    <t>6.2</t>
  </si>
  <si>
    <t>6.2.1</t>
  </si>
  <si>
    <t>6.2.2</t>
  </si>
  <si>
    <t>6.2.3</t>
  </si>
  <si>
    <t>6.2.4</t>
  </si>
  <si>
    <t>6.3</t>
  </si>
  <si>
    <t>6.3.1</t>
  </si>
  <si>
    <t>6.4</t>
  </si>
  <si>
    <t>6.4.1</t>
  </si>
  <si>
    <t>6.4.2</t>
  </si>
  <si>
    <t>6.4.3</t>
  </si>
  <si>
    <t>6.4.4</t>
  </si>
  <si>
    <t>6.4.5</t>
  </si>
  <si>
    <t>6.5</t>
  </si>
  <si>
    <t>6.5.1</t>
  </si>
  <si>
    <t>6.5.2</t>
  </si>
  <si>
    <t>6.5.3</t>
  </si>
  <si>
    <t>6.6</t>
  </si>
  <si>
    <t>6.6.1</t>
  </si>
  <si>
    <t>6.6.2</t>
  </si>
  <si>
    <t>6.7</t>
  </si>
  <si>
    <t>6.7.1</t>
  </si>
  <si>
    <t>6.8</t>
  </si>
  <si>
    <t>6.8.1</t>
  </si>
  <si>
    <t>6.8.2</t>
  </si>
  <si>
    <t>6.8.3</t>
  </si>
  <si>
    <t>7</t>
  </si>
  <si>
    <t>7.1</t>
  </si>
  <si>
    <t>7.1.1</t>
  </si>
  <si>
    <t>7.1.2</t>
  </si>
  <si>
    <t>7.1.3</t>
  </si>
  <si>
    <t>7.2</t>
  </si>
  <si>
    <t>7.2.1</t>
  </si>
  <si>
    <t>7.2.2</t>
  </si>
  <si>
    <t>7.2.3</t>
  </si>
  <si>
    <t>7.2.4</t>
  </si>
  <si>
    <t>7.3</t>
  </si>
  <si>
    <t>7.3.1</t>
  </si>
  <si>
    <t>7.4</t>
  </si>
  <si>
    <t>7.4.1</t>
  </si>
  <si>
    <t>7.4.2</t>
  </si>
  <si>
    <t>7.4.3</t>
  </si>
  <si>
    <t>7.4.4</t>
  </si>
  <si>
    <t>7.4.5</t>
  </si>
  <si>
    <t>7.5</t>
  </si>
  <si>
    <t>7.5.1</t>
  </si>
  <si>
    <t>7.5.2</t>
  </si>
  <si>
    <t>7.5.3</t>
  </si>
  <si>
    <t>7.6</t>
  </si>
  <si>
    <t>7.6.1</t>
  </si>
  <si>
    <t>7.6.2</t>
  </si>
  <si>
    <t>7.7</t>
  </si>
  <si>
    <t>7.7.1</t>
  </si>
  <si>
    <t>7.8</t>
  </si>
  <si>
    <t>7.8.1</t>
  </si>
  <si>
    <t>7.8.2</t>
  </si>
  <si>
    <t>7.8.3</t>
  </si>
  <si>
    <t>8</t>
  </si>
  <si>
    <t>8.1</t>
  </si>
  <si>
    <t>8.1.1</t>
  </si>
  <si>
    <t>8.1.2</t>
  </si>
  <si>
    <t>8.1.3</t>
  </si>
  <si>
    <t>8.2</t>
  </si>
  <si>
    <t>8.2.1</t>
  </si>
  <si>
    <t>8.2.2</t>
  </si>
  <si>
    <t>8.2.3</t>
  </si>
  <si>
    <t>8.2.4</t>
  </si>
  <si>
    <t>8.3</t>
  </si>
  <si>
    <t>8.3.1</t>
  </si>
  <si>
    <t>8.4</t>
  </si>
  <si>
    <t>8.4.1</t>
  </si>
  <si>
    <t>8.5</t>
  </si>
  <si>
    <t>8.5.1</t>
  </si>
  <si>
    <t>8.5.2</t>
  </si>
  <si>
    <t>8.5.3</t>
  </si>
  <si>
    <t>8.5.4</t>
  </si>
  <si>
    <t>8.5.5</t>
  </si>
  <si>
    <t>8.6</t>
  </si>
  <si>
    <t>8.6.1</t>
  </si>
  <si>
    <t>8.6.2</t>
  </si>
  <si>
    <t>8.6.3</t>
  </si>
  <si>
    <t>8.7</t>
  </si>
  <si>
    <t>8.7.1</t>
  </si>
  <si>
    <t>8.7.2</t>
  </si>
  <si>
    <t>8.8</t>
  </si>
  <si>
    <t>8.8.1</t>
  </si>
  <si>
    <t>8.9</t>
  </si>
  <si>
    <t>8.9.1</t>
  </si>
  <si>
    <t>8.9.2</t>
  </si>
  <si>
    <t>8.9.3</t>
  </si>
  <si>
    <t>8.10</t>
  </si>
  <si>
    <t>8.10.1</t>
  </si>
  <si>
    <t>8.10.2</t>
  </si>
  <si>
    <t>9</t>
  </si>
  <si>
    <t>9.1</t>
  </si>
  <si>
    <t>9.1.1</t>
  </si>
  <si>
    <t>9.1.2</t>
  </si>
  <si>
    <t>9.1.3</t>
  </si>
  <si>
    <t>9.1.4</t>
  </si>
  <si>
    <t>9.2</t>
  </si>
  <si>
    <t>9.2.1</t>
  </si>
  <si>
    <t>9.2.2</t>
  </si>
  <si>
    <t>9.2.3</t>
  </si>
  <si>
    <t>9.2.4</t>
  </si>
  <si>
    <t>9.3</t>
  </si>
  <si>
    <t>9.3.1</t>
  </si>
  <si>
    <t>9.4</t>
  </si>
  <si>
    <t>9.4.1</t>
  </si>
  <si>
    <t>9.5</t>
  </si>
  <si>
    <t>9.5.1</t>
  </si>
  <si>
    <t>9.5.2</t>
  </si>
  <si>
    <t>9.5.3</t>
  </si>
  <si>
    <t>9.5.4</t>
  </si>
  <si>
    <t>9.5.5</t>
  </si>
  <si>
    <t>9.6</t>
  </si>
  <si>
    <t>9.6.1</t>
  </si>
  <si>
    <t>9.6.2</t>
  </si>
  <si>
    <t>9.6.3</t>
  </si>
  <si>
    <t>9.7</t>
  </si>
  <si>
    <t>9.7.1</t>
  </si>
  <si>
    <t>9.7.2</t>
  </si>
  <si>
    <t>9.7.3</t>
  </si>
  <si>
    <t>9.8</t>
  </si>
  <si>
    <t>9.8.1</t>
  </si>
  <si>
    <t>9.9</t>
  </si>
  <si>
    <t>9.9.1</t>
  </si>
  <si>
    <t>9.9.2</t>
  </si>
  <si>
    <t>9.9.3</t>
  </si>
  <si>
    <t>9.10</t>
  </si>
  <si>
    <t>9.10.1</t>
  </si>
  <si>
    <t>9.10.2</t>
  </si>
  <si>
    <t>10</t>
  </si>
  <si>
    <t>10.1</t>
  </si>
  <si>
    <t>10.1.1</t>
  </si>
  <si>
    <t>10.1.2</t>
  </si>
  <si>
    <t>10.1.3</t>
  </si>
  <si>
    <t>10.1.4</t>
  </si>
  <si>
    <t>10.2</t>
  </si>
  <si>
    <t>10.2.1</t>
  </si>
  <si>
    <t>10.2.2</t>
  </si>
  <si>
    <t>10.2.3</t>
  </si>
  <si>
    <t>10.2.4</t>
  </si>
  <si>
    <t>10.3</t>
  </si>
  <si>
    <t>10.3.1</t>
  </si>
  <si>
    <t>10.4</t>
  </si>
  <si>
    <t>10.4.1</t>
  </si>
  <si>
    <t>10.5</t>
  </si>
  <si>
    <t>10.5.1</t>
  </si>
  <si>
    <t>10.5.2</t>
  </si>
  <si>
    <t>10.5.3</t>
  </si>
  <si>
    <t>10.5.4</t>
  </si>
  <si>
    <t>10.5.5</t>
  </si>
  <si>
    <t>10.6</t>
  </si>
  <si>
    <t>10.6.1</t>
  </si>
  <si>
    <t>10.6.2</t>
  </si>
  <si>
    <t>10.6.3</t>
  </si>
  <si>
    <t>10.7</t>
  </si>
  <si>
    <t>10.7.1</t>
  </si>
  <si>
    <t>10.7.2</t>
  </si>
  <si>
    <t>10.7.3</t>
  </si>
  <si>
    <t>10.8</t>
  </si>
  <si>
    <t>10.8.1</t>
  </si>
  <si>
    <t>10.9</t>
  </si>
  <si>
    <t>10.9.1</t>
  </si>
  <si>
    <t>10.9.2</t>
  </si>
  <si>
    <t>10.9.3</t>
  </si>
  <si>
    <t>10.10</t>
  </si>
  <si>
    <t>10.10.1</t>
  </si>
  <si>
    <t>10.10.2</t>
  </si>
  <si>
    <t>11</t>
  </si>
  <si>
    <t>11.1</t>
  </si>
  <si>
    <t>11.1.1</t>
  </si>
  <si>
    <t>11.1.2</t>
  </si>
  <si>
    <t>11.1.3</t>
  </si>
  <si>
    <t>11.1.4</t>
  </si>
  <si>
    <t>11.2</t>
  </si>
  <si>
    <t>11.2.1</t>
  </si>
  <si>
    <t>11.2.2</t>
  </si>
  <si>
    <t>11.2.3</t>
  </si>
  <si>
    <t>11.2.4</t>
  </si>
  <si>
    <t>11.3</t>
  </si>
  <si>
    <t>11.3.1</t>
  </si>
  <si>
    <t>11.4</t>
  </si>
  <si>
    <t>11.4.1</t>
  </si>
  <si>
    <t>11.5</t>
  </si>
  <si>
    <t>11.5.1</t>
  </si>
  <si>
    <t>11.5.2</t>
  </si>
  <si>
    <t>11.5.3</t>
  </si>
  <si>
    <t>11.5.4</t>
  </si>
  <si>
    <t>11.5.5</t>
  </si>
  <si>
    <t>11.6</t>
  </si>
  <si>
    <t>11.6.1</t>
  </si>
  <si>
    <t>11.6.2</t>
  </si>
  <si>
    <t>11.6.3</t>
  </si>
  <si>
    <t>11.7</t>
  </si>
  <si>
    <t>11.7.1</t>
  </si>
  <si>
    <t>11.7.2</t>
  </si>
  <si>
    <t>11.7.3</t>
  </si>
  <si>
    <t>11.8</t>
  </si>
  <si>
    <t>11.8.1</t>
  </si>
  <si>
    <t>11.9</t>
  </si>
  <si>
    <t>11.9.1</t>
  </si>
  <si>
    <t>11.9.2</t>
  </si>
  <si>
    <t>11.9.3</t>
  </si>
  <si>
    <t>11.10</t>
  </si>
  <si>
    <t>11.10.1</t>
  </si>
  <si>
    <t>11.10.2</t>
  </si>
  <si>
    <t>12</t>
  </si>
  <si>
    <t>12.1</t>
  </si>
  <si>
    <t>12.1.1</t>
  </si>
  <si>
    <t>12.1.2</t>
  </si>
  <si>
    <t>12.1.3</t>
  </si>
  <si>
    <t>12.1.4</t>
  </si>
  <si>
    <t>12.2</t>
  </si>
  <si>
    <t>12.2.1</t>
  </si>
  <si>
    <t>12.2.2</t>
  </si>
  <si>
    <t>12.2.3</t>
  </si>
  <si>
    <t>12.2.4</t>
  </si>
  <si>
    <t>12.3</t>
  </si>
  <si>
    <t>12.3.1</t>
  </si>
  <si>
    <t>12.4</t>
  </si>
  <si>
    <t>12.4.1</t>
  </si>
  <si>
    <t>12.5</t>
  </si>
  <si>
    <t>12.5.1</t>
  </si>
  <si>
    <t>12.5.2</t>
  </si>
  <si>
    <t>12.5.3</t>
  </si>
  <si>
    <t>12.5.4</t>
  </si>
  <si>
    <t>12.5.5</t>
  </si>
  <si>
    <t>12.6</t>
  </si>
  <si>
    <t>12.6.1</t>
  </si>
  <si>
    <t>12.6.2</t>
  </si>
  <si>
    <t>12.6.3</t>
  </si>
  <si>
    <t>12.7</t>
  </si>
  <si>
    <t>12.7.1</t>
  </si>
  <si>
    <t>12.7.2</t>
  </si>
  <si>
    <t>12.7.3</t>
  </si>
  <si>
    <t>12.8</t>
  </si>
  <si>
    <t>12.8.1</t>
  </si>
  <si>
    <t>12.9</t>
  </si>
  <si>
    <t>12.9.1</t>
  </si>
  <si>
    <t>12.9.2</t>
  </si>
  <si>
    <t>12.9.3</t>
  </si>
  <si>
    <t>12.10</t>
  </si>
  <si>
    <t>12.10.1</t>
  </si>
  <si>
    <t>12.10.2</t>
  </si>
  <si>
    <t>13</t>
  </si>
  <si>
    <t>13.1</t>
  </si>
  <si>
    <t>13.1.1</t>
  </si>
  <si>
    <t>13.1.2</t>
  </si>
  <si>
    <t>13.1.3</t>
  </si>
  <si>
    <t>13.1.4</t>
  </si>
  <si>
    <t>13.2</t>
  </si>
  <si>
    <t>13.2.1</t>
  </si>
  <si>
    <t>13.2.2</t>
  </si>
  <si>
    <t>13.2.3</t>
  </si>
  <si>
    <t>13.2.4</t>
  </si>
  <si>
    <t>13.3</t>
  </si>
  <si>
    <t>13.3.1</t>
  </si>
  <si>
    <t>13.4</t>
  </si>
  <si>
    <t>13.4.1</t>
  </si>
  <si>
    <t>13.5</t>
  </si>
  <si>
    <t>13.5.1</t>
  </si>
  <si>
    <t>13.5.2</t>
  </si>
  <si>
    <t>13.5.3</t>
  </si>
  <si>
    <t>13.5.4</t>
  </si>
  <si>
    <t>13.5.5</t>
  </si>
  <si>
    <t>13.6</t>
  </si>
  <si>
    <t>13.6.1</t>
  </si>
  <si>
    <t>13.6.2</t>
  </si>
  <si>
    <t>13.6.3</t>
  </si>
  <si>
    <t>13.7</t>
  </si>
  <si>
    <t>13.7.1</t>
  </si>
  <si>
    <t>13.7.2</t>
  </si>
  <si>
    <t>13.7.3</t>
  </si>
  <si>
    <t>13.8</t>
  </si>
  <si>
    <t>13.8.1</t>
  </si>
  <si>
    <t>13.9</t>
  </si>
  <si>
    <t>13.9.1</t>
  </si>
  <si>
    <t>13.9.2</t>
  </si>
  <si>
    <t>13.9.3</t>
  </si>
  <si>
    <t>13.10</t>
  </si>
  <si>
    <t>13.10.1</t>
  </si>
  <si>
    <t>13.10.2</t>
  </si>
  <si>
    <t>14</t>
  </si>
  <si>
    <t>14.1</t>
  </si>
  <si>
    <t>14.1.1</t>
  </si>
  <si>
    <t>14.1.2</t>
  </si>
  <si>
    <t>14.1.3</t>
  </si>
  <si>
    <t>14.2</t>
  </si>
  <si>
    <t>14.2.1</t>
  </si>
  <si>
    <t>14.2.2</t>
  </si>
  <si>
    <t>14.2.3</t>
  </si>
  <si>
    <t>14.2.4</t>
  </si>
  <si>
    <t>14.2.5</t>
  </si>
  <si>
    <t>14.2.6</t>
  </si>
  <si>
    <t>14.2.7</t>
  </si>
  <si>
    <t>14.2.8</t>
  </si>
  <si>
    <t>14.2.9</t>
  </si>
  <si>
    <t>14.2.10</t>
  </si>
  <si>
    <t>14.2.11</t>
  </si>
  <si>
    <t>14.2.12</t>
  </si>
  <si>
    <t>14.2.13</t>
  </si>
  <si>
    <t>14.3</t>
  </si>
  <si>
    <t>14.3.1</t>
  </si>
  <si>
    <t>14.3.2</t>
  </si>
  <si>
    <t>14.4</t>
  </si>
  <si>
    <t>14.4.1</t>
  </si>
  <si>
    <t>14.4.2</t>
  </si>
  <si>
    <t>14.4.3</t>
  </si>
  <si>
    <t xml:space="preserve">   TOTAL</t>
  </si>
  <si>
    <t>14.4.4</t>
  </si>
  <si>
    <t>14.5</t>
  </si>
  <si>
    <t>14.5.1</t>
  </si>
  <si>
    <t>14.5.2</t>
  </si>
  <si>
    <t>14.5.3</t>
  </si>
  <si>
    <t>14.5.4</t>
  </si>
  <si>
    <t>14.6</t>
  </si>
  <si>
    <t>14.6.1</t>
  </si>
  <si>
    <t>14.6.2</t>
  </si>
  <si>
    <t>14.7</t>
  </si>
  <si>
    <t>14.7.1</t>
  </si>
  <si>
    <t>14.8</t>
  </si>
  <si>
    <t>14.8.1</t>
  </si>
  <si>
    <t>14.8.2</t>
  </si>
  <si>
    <t>14.8.3</t>
  </si>
  <si>
    <t>15</t>
  </si>
  <si>
    <t>15.1</t>
  </si>
  <si>
    <t>15.1.1</t>
  </si>
  <si>
    <t>15.1.2</t>
  </si>
  <si>
    <t>15.1.3</t>
  </si>
  <si>
    <t>15.1.4</t>
  </si>
  <si>
    <t>15.2</t>
  </si>
  <si>
    <t>15.2.1</t>
  </si>
  <si>
    <t>15.2.2</t>
  </si>
  <si>
    <t>15.2.3</t>
  </si>
  <si>
    <t>15.2.4</t>
  </si>
  <si>
    <t>Lavatório de louça branca com coluna, inclusive sifão, válvula, engate e torneira cromados</t>
  </si>
  <si>
    <t>15.2.5</t>
  </si>
  <si>
    <t>15.2.6</t>
  </si>
  <si>
    <t>15.2.7</t>
  </si>
  <si>
    <t>15.2.8</t>
  </si>
  <si>
    <t>15.2.9</t>
  </si>
  <si>
    <t>15.2.10</t>
  </si>
  <si>
    <t>15.2.11</t>
  </si>
  <si>
    <t>15.2.12</t>
  </si>
  <si>
    <t>15.2.13</t>
  </si>
  <si>
    <t>15.2.14</t>
  </si>
  <si>
    <t>15.2.15</t>
  </si>
  <si>
    <t>15.3</t>
  </si>
  <si>
    <t>15.3.1</t>
  </si>
  <si>
    <t>15.3.2</t>
  </si>
  <si>
    <t>15.4</t>
  </si>
  <si>
    <t>15.4.1</t>
  </si>
  <si>
    <t>15.5</t>
  </si>
  <si>
    <t>15.5.1</t>
  </si>
  <si>
    <t>15.5.2</t>
  </si>
  <si>
    <t>15.5.3</t>
  </si>
  <si>
    <t>15.5.4</t>
  </si>
  <si>
    <t>15.6</t>
  </si>
  <si>
    <t>15.6.1</t>
  </si>
  <si>
    <t>15.6.2</t>
  </si>
  <si>
    <t>15.6.3</t>
  </si>
  <si>
    <t>15.6.4</t>
  </si>
  <si>
    <t>15.7</t>
  </si>
  <si>
    <t>15.7.1</t>
  </si>
  <si>
    <t>15.7.2</t>
  </si>
  <si>
    <t>15.7.3</t>
  </si>
  <si>
    <t>15.8</t>
  </si>
  <si>
    <t>15.8.1</t>
  </si>
  <si>
    <t>15.9</t>
  </si>
  <si>
    <t>15.9.1</t>
  </si>
  <si>
    <t>15.9.2</t>
  </si>
  <si>
    <t>15.9.3</t>
  </si>
  <si>
    <t>15.10</t>
  </si>
  <si>
    <t>15.10.1</t>
  </si>
  <si>
    <t>16</t>
  </si>
  <si>
    <t>16.1</t>
  </si>
  <si>
    <t>16.1.1</t>
  </si>
  <si>
    <t>16.1.2</t>
  </si>
  <si>
    <t>16.1.3</t>
  </si>
  <si>
    <t>16.1.4</t>
  </si>
  <si>
    <t>16.2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</si>
  <si>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</si>
  <si>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</si>
  <si>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</si>
  <si>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</si>
  <si>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</si>
  <si>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</si>
  <si>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</si>
  <si>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</si>
  <si>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</si>
  <si>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16.2.10</t>
  </si>
  <si>
    <t>16.2.11</t>
  </si>
  <si>
    <t>16.2.12</t>
  </si>
  <si>
    <t>16.2.13</t>
  </si>
  <si>
    <t>16.2.14</t>
  </si>
  <si>
    <t>16.3</t>
  </si>
  <si>
    <t>16.3.1</t>
  </si>
  <si>
    <t>16.3.2</t>
  </si>
  <si>
    <t>16.4</t>
  </si>
  <si>
    <t>16.4.1</t>
  </si>
  <si>
    <t>16.5</t>
  </si>
  <si>
    <t>16.5.1</t>
  </si>
  <si>
    <t>16.5.2</t>
  </si>
  <si>
    <t>16.5.3</t>
  </si>
  <si>
    <t>16.5.4</t>
  </si>
  <si>
    <t>16.6</t>
  </si>
  <si>
    <t>16.6.1</t>
  </si>
  <si>
    <t>16.6.2</t>
  </si>
  <si>
    <t>16.6.3</t>
  </si>
  <si>
    <t>16.6.4</t>
  </si>
  <si>
    <t>16.7</t>
  </si>
  <si>
    <t>16.7.1</t>
  </si>
  <si>
    <t>16.7.2</t>
  </si>
  <si>
    <t>16.7.3</t>
  </si>
  <si>
    <t>16.8</t>
  </si>
  <si>
    <t>16.8.1</t>
  </si>
  <si>
    <t>16.9.1</t>
  </si>
  <si>
    <t>16.9</t>
  </si>
  <si>
    <t>16.9.2</t>
  </si>
  <si>
    <t>16.9.3</t>
  </si>
  <si>
    <t>16.10</t>
  </si>
  <si>
    <t>16.10.1</t>
  </si>
  <si>
    <t>17</t>
  </si>
  <si>
    <t>17.1</t>
  </si>
  <si>
    <t>17.1.1</t>
  </si>
  <si>
    <t>17.1.2</t>
  </si>
  <si>
    <t>17.1.3</t>
  </si>
  <si>
    <t>17.2</t>
  </si>
  <si>
    <t>17.2.1</t>
  </si>
  <si>
    <t>17.2.2</t>
  </si>
  <si>
    <t>17.2.3</t>
  </si>
  <si>
    <t>17.3</t>
  </si>
  <si>
    <t>17.3.1</t>
  </si>
  <si>
    <t>17.3.2</t>
  </si>
  <si>
    <t>17.3.3</t>
  </si>
  <si>
    <t>17.3.4</t>
  </si>
  <si>
    <t>17.3.5</t>
  </si>
  <si>
    <t>17.6</t>
  </si>
  <si>
    <t>17.6.1</t>
  </si>
  <si>
    <t>17.6.2</t>
  </si>
  <si>
    <t>17.6.3</t>
  </si>
  <si>
    <t>17.7</t>
  </si>
  <si>
    <t>17.7.1</t>
  </si>
  <si>
    <t>17.7.2</t>
  </si>
  <si>
    <t>17.8</t>
  </si>
  <si>
    <t>17.8.1</t>
  </si>
  <si>
    <t>17.9</t>
  </si>
  <si>
    <t>17.9.1</t>
  </si>
  <si>
    <t>17.9.2</t>
  </si>
  <si>
    <t>17.9.3</t>
  </si>
  <si>
    <t>18</t>
  </si>
  <si>
    <t>18.1</t>
  </si>
  <si>
    <t>18.1.1</t>
  </si>
  <si>
    <t>18.1.2</t>
  </si>
  <si>
    <t>18.1.3</t>
  </si>
  <si>
    <t>18.2</t>
  </si>
  <si>
    <t>18.2.1</t>
  </si>
  <si>
    <t>18.2.2</t>
  </si>
  <si>
    <t>18.2.3</t>
  </si>
  <si>
    <t>18.2.4</t>
  </si>
  <si>
    <t>18.3</t>
  </si>
  <si>
    <t>18.3.1</t>
  </si>
  <si>
    <t>18.3.2</t>
  </si>
  <si>
    <t>18.3.3</t>
  </si>
  <si>
    <t>18.3.4</t>
  </si>
  <si>
    <t>18.3.5</t>
  </si>
  <si>
    <t>18.4</t>
  </si>
  <si>
    <t>18.4.1</t>
  </si>
  <si>
    <t>18.4.2</t>
  </si>
  <si>
    <t>18.4.3</t>
  </si>
  <si>
    <t>18.5</t>
  </si>
  <si>
    <t>18.5.1</t>
  </si>
  <si>
    <t>18.5.2</t>
  </si>
  <si>
    <t>18.6</t>
  </si>
  <si>
    <t>18.6.1</t>
  </si>
  <si>
    <t>18.7</t>
  </si>
  <si>
    <t>18.7.1</t>
  </si>
  <si>
    <t>18.7.2</t>
  </si>
  <si>
    <t>18.7.3</t>
  </si>
  <si>
    <t>19.1</t>
  </si>
  <si>
    <t>19.1.1</t>
  </si>
  <si>
    <t>19.1.2</t>
  </si>
  <si>
    <t>19.1.3</t>
  </si>
  <si>
    <t>19.2</t>
  </si>
  <si>
    <t>19.2.1</t>
  </si>
  <si>
    <t>19.2.2</t>
  </si>
  <si>
    <t>19.2.3</t>
  </si>
  <si>
    <t>19.2.4</t>
  </si>
  <si>
    <t>19.2.5</t>
  </si>
  <si>
    <t>19.2.6</t>
  </si>
  <si>
    <t>19.2.7</t>
  </si>
  <si>
    <t>19.2.8</t>
  </si>
  <si>
    <t>19.2.9</t>
  </si>
  <si>
    <t>19.2.10</t>
  </si>
  <si>
    <t>19.2.11</t>
  </si>
  <si>
    <t>19.2.12</t>
  </si>
  <si>
    <t>19.2.13</t>
  </si>
  <si>
    <t>19.3</t>
  </si>
  <si>
    <t>19.3.1</t>
  </si>
  <si>
    <t>19.3.2</t>
  </si>
  <si>
    <t>19.4</t>
  </si>
  <si>
    <t>19.4.1</t>
  </si>
  <si>
    <t>19.4.2</t>
  </si>
  <si>
    <t>19.4.3</t>
  </si>
  <si>
    <t>19.4.4</t>
  </si>
  <si>
    <t>19.5</t>
  </si>
  <si>
    <t>19.5.1</t>
  </si>
  <si>
    <t>19.5.2</t>
  </si>
  <si>
    <t>19.5.3</t>
  </si>
  <si>
    <t>19.5.4</t>
  </si>
  <si>
    <t>19.6</t>
  </si>
  <si>
    <t>19.6.1</t>
  </si>
  <si>
    <t>19.6.2</t>
  </si>
  <si>
    <t>19.7</t>
  </si>
  <si>
    <t>19.7.1</t>
  </si>
  <si>
    <t>19.8</t>
  </si>
  <si>
    <t>19.8.1</t>
  </si>
  <si>
    <t>19.8.2</t>
  </si>
  <si>
    <t>19.8.3</t>
  </si>
  <si>
    <t>Tratamento de armaduras expostas e recuperação estrutural em concreto armado</t>
  </si>
  <si>
    <t>15.8.2</t>
  </si>
  <si>
    <t>16.8.2</t>
  </si>
  <si>
    <t>Alçapão em alumínio natural, 0,70x0,70 m</t>
  </si>
  <si>
    <t>AMBIENTE Nº1 - CIRCULAÇÃO / SAGUÃO</t>
  </si>
  <si>
    <t>2.8</t>
  </si>
  <si>
    <t>2.8.1</t>
  </si>
  <si>
    <t>Banco em ferro fundido com assento e encosto em madeira de lei, colocado, inclusive</t>
  </si>
  <si>
    <t>pintura esmalte sintético com uso de fundo anticorrosivo</t>
  </si>
  <si>
    <t xml:space="preserve"> un</t>
  </si>
  <si>
    <t>esmalte sintético com uso de fundo anticorrosivo</t>
  </si>
  <si>
    <t>Pintura esmalte sint. em esquadrias metálicas com uso de fundo anticorrosivo a duas demãos</t>
  </si>
  <si>
    <t>Ponto para luminária de uma lâmpadas fluorescente de 40W, completa, com reator</t>
  </si>
  <si>
    <t>20</t>
  </si>
  <si>
    <t>20.1</t>
  </si>
  <si>
    <t>20.1.1</t>
  </si>
  <si>
    <t>20.1.2</t>
  </si>
  <si>
    <t>20.1.3</t>
  </si>
  <si>
    <t>20.2</t>
  </si>
  <si>
    <t>20.2.1</t>
  </si>
  <si>
    <t>20.2.2</t>
  </si>
  <si>
    <t>20.2.3</t>
  </si>
  <si>
    <t>20.2.4</t>
  </si>
  <si>
    <t>20.2.5</t>
  </si>
  <si>
    <t>20.2.6</t>
  </si>
  <si>
    <t>20.3</t>
  </si>
  <si>
    <t>20.3.1</t>
  </si>
  <si>
    <t>20.3.2</t>
  </si>
  <si>
    <t>20.3.3</t>
  </si>
  <si>
    <t>20.4</t>
  </si>
  <si>
    <t>20.4.1</t>
  </si>
  <si>
    <t>20.4.2</t>
  </si>
  <si>
    <t>20.4.3</t>
  </si>
  <si>
    <t>20.4.5</t>
  </si>
  <si>
    <t>20.5</t>
  </si>
  <si>
    <t>20.5.1</t>
  </si>
  <si>
    <t>20.5.2</t>
  </si>
  <si>
    <t>20.5.3</t>
  </si>
  <si>
    <t>20.6</t>
  </si>
  <si>
    <t>20.6.1</t>
  </si>
  <si>
    <t>20.6.2</t>
  </si>
  <si>
    <t>20.7</t>
  </si>
  <si>
    <t>20.7.1</t>
  </si>
  <si>
    <t>20.8</t>
  </si>
  <si>
    <t>20.8.1</t>
  </si>
  <si>
    <t>20.8.2</t>
  </si>
  <si>
    <t>21</t>
  </si>
  <si>
    <t>21.1</t>
  </si>
  <si>
    <t>21.1.1</t>
  </si>
  <si>
    <t>21.1.2</t>
  </si>
  <si>
    <t>21.1.3</t>
  </si>
  <si>
    <t>21.2</t>
  </si>
  <si>
    <t>21.2.1</t>
  </si>
  <si>
    <t>21.2.2</t>
  </si>
  <si>
    <t>21.2.3</t>
  </si>
  <si>
    <t>21.2.4</t>
  </si>
  <si>
    <t>21.2.5</t>
  </si>
  <si>
    <t>21.2.6</t>
  </si>
  <si>
    <t>21.3</t>
  </si>
  <si>
    <t>21.3.1</t>
  </si>
  <si>
    <t>21.3.2</t>
  </si>
  <si>
    <t>21.3.3</t>
  </si>
  <si>
    <t>21.3.4</t>
  </si>
  <si>
    <t>21.3.5</t>
  </si>
  <si>
    <t>21.4</t>
  </si>
  <si>
    <t>21.4.1</t>
  </si>
  <si>
    <t>Ponto para interfone em caixa 4x2"</t>
  </si>
  <si>
    <t>21.5</t>
  </si>
  <si>
    <t>21.5.1</t>
  </si>
  <si>
    <t>21.5.2</t>
  </si>
  <si>
    <t>21.5.3</t>
  </si>
  <si>
    <t>21.5.4</t>
  </si>
  <si>
    <t>21.6</t>
  </si>
  <si>
    <t>21.6.1</t>
  </si>
  <si>
    <t>21.6.2</t>
  </si>
  <si>
    <t>21.6.3</t>
  </si>
  <si>
    <t>21.6.4</t>
  </si>
  <si>
    <t>21.7</t>
  </si>
  <si>
    <t>21.7.1</t>
  </si>
  <si>
    <t>21.7.2</t>
  </si>
  <si>
    <t>21.7.3</t>
  </si>
  <si>
    <t>21.8</t>
  </si>
  <si>
    <t>21.8.1</t>
  </si>
  <si>
    <t>21.9</t>
  </si>
  <si>
    <t>21.9.1</t>
  </si>
  <si>
    <t>21.9.2</t>
  </si>
  <si>
    <t>21.9.3</t>
  </si>
  <si>
    <t>22</t>
  </si>
  <si>
    <t>22.1</t>
  </si>
  <si>
    <t>22.1.1</t>
  </si>
  <si>
    <t>22.1.2</t>
  </si>
  <si>
    <t>22.2</t>
  </si>
  <si>
    <t>22.2.1</t>
  </si>
  <si>
    <t>22.3</t>
  </si>
  <si>
    <t>22.3.1</t>
  </si>
  <si>
    <t>22.3.2</t>
  </si>
  <si>
    <t>22.3.3</t>
  </si>
  <si>
    <t>22.3.4</t>
  </si>
  <si>
    <t>22.3.5</t>
  </si>
  <si>
    <t>22.4</t>
  </si>
  <si>
    <t>22.4.1</t>
  </si>
  <si>
    <t>22.4.2</t>
  </si>
  <si>
    <t>22.4.3</t>
  </si>
  <si>
    <t>22.4.4</t>
  </si>
  <si>
    <t>22.5</t>
  </si>
  <si>
    <t>22.5.1</t>
  </si>
  <si>
    <t>22.5.2</t>
  </si>
  <si>
    <t>22.6</t>
  </si>
  <si>
    <t>22.6.1</t>
  </si>
  <si>
    <t>22.6.2</t>
  </si>
  <si>
    <t>22.6.3</t>
  </si>
  <si>
    <t>22.6.4</t>
  </si>
  <si>
    <t>22.7</t>
  </si>
  <si>
    <t>22.7.1</t>
  </si>
  <si>
    <t>22.7.2</t>
  </si>
  <si>
    <t>22.7.3</t>
  </si>
  <si>
    <t>22.7.4</t>
  </si>
  <si>
    <t>22.8</t>
  </si>
  <si>
    <t>22.8.1</t>
  </si>
  <si>
    <t>22.9</t>
  </si>
  <si>
    <t>22.9.1</t>
  </si>
  <si>
    <t>22.10</t>
  </si>
  <si>
    <t>22.10.1</t>
  </si>
  <si>
    <t>22.10.2</t>
  </si>
  <si>
    <t>22.10.3</t>
  </si>
  <si>
    <t>23</t>
  </si>
  <si>
    <t>23.1</t>
  </si>
  <si>
    <t>23.1.1</t>
  </si>
  <si>
    <t>23.2</t>
  </si>
  <si>
    <t>23.2.1</t>
  </si>
  <si>
    <t>23.2.2</t>
  </si>
  <si>
    <t>23.2.3</t>
  </si>
  <si>
    <t>23.2.4</t>
  </si>
  <si>
    <t>23.2.5</t>
  </si>
  <si>
    <t>23.3</t>
  </si>
  <si>
    <t>23.3.1</t>
  </si>
  <si>
    <t>23.3.2</t>
  </si>
  <si>
    <t>23.3.3</t>
  </si>
  <si>
    <t>23.4</t>
  </si>
  <si>
    <t>23.4.1</t>
  </si>
  <si>
    <t>23.4.2</t>
  </si>
  <si>
    <t>23.4.3</t>
  </si>
  <si>
    <t>23.4.4</t>
  </si>
  <si>
    <t>23.5</t>
  </si>
  <si>
    <t>23.5.1</t>
  </si>
  <si>
    <t>23.5.2</t>
  </si>
  <si>
    <t>23.5.3</t>
  </si>
  <si>
    <t>23.6</t>
  </si>
  <si>
    <t>23.6.1</t>
  </si>
  <si>
    <t>23.6.2</t>
  </si>
  <si>
    <t>24</t>
  </si>
  <si>
    <t>24.1</t>
  </si>
  <si>
    <t>24.1.1</t>
  </si>
  <si>
    <t>24.1.2</t>
  </si>
  <si>
    <t>24.1.3</t>
  </si>
  <si>
    <t>24.1.4</t>
  </si>
  <si>
    <t>24.1.5</t>
  </si>
  <si>
    <t>24.1.6</t>
  </si>
  <si>
    <t>24.1.7</t>
  </si>
  <si>
    <t>24.1.8</t>
  </si>
  <si>
    <t>24.1.9</t>
  </si>
  <si>
    <t>24.1.10</t>
  </si>
  <si>
    <t>24.1.11</t>
  </si>
  <si>
    <t>24.1.12</t>
  </si>
  <si>
    <t>24.1.13</t>
  </si>
  <si>
    <t>25.1</t>
  </si>
  <si>
    <t>25.1.1</t>
  </si>
  <si>
    <t>25.1.2</t>
  </si>
  <si>
    <t>26.1</t>
  </si>
  <si>
    <t>26.1.1</t>
  </si>
  <si>
    <t>26.1.2</t>
  </si>
  <si>
    <t>27.1</t>
  </si>
  <si>
    <t>27.2</t>
  </si>
  <si>
    <t>27.3</t>
  </si>
  <si>
    <t>27.4</t>
  </si>
  <si>
    <t>27.5</t>
  </si>
  <si>
    <t>27.6</t>
  </si>
  <si>
    <t>28</t>
  </si>
  <si>
    <t>28.1</t>
  </si>
  <si>
    <t>28.1.1</t>
  </si>
  <si>
    <t>28.2</t>
  </si>
  <si>
    <t>28.2.1</t>
  </si>
  <si>
    <t>28.3</t>
  </si>
  <si>
    <t>28.3.1</t>
  </si>
  <si>
    <t>28.4</t>
  </si>
  <si>
    <t>28.4.1</t>
  </si>
  <si>
    <t>29.1</t>
  </si>
  <si>
    <t>29.1.1</t>
  </si>
  <si>
    <t>29.2</t>
  </si>
  <si>
    <t>29.2.1</t>
  </si>
  <si>
    <t>29.2.2</t>
  </si>
  <si>
    <t>29.3</t>
  </si>
  <si>
    <t>29.3.1</t>
  </si>
  <si>
    <t>29.3.2</t>
  </si>
  <si>
    <t>29.4</t>
  </si>
  <si>
    <t>29.4.1</t>
  </si>
  <si>
    <t>29.4.2</t>
  </si>
  <si>
    <t>1/30</t>
  </si>
  <si>
    <t>2/30</t>
  </si>
  <si>
    <t>3/30</t>
  </si>
  <si>
    <t>4/30</t>
  </si>
  <si>
    <t>5/30</t>
  </si>
  <si>
    <t>6/30</t>
  </si>
  <si>
    <t>7/30</t>
  </si>
  <si>
    <t>8/30</t>
  </si>
  <si>
    <t>9/30</t>
  </si>
  <si>
    <t>10/30</t>
  </si>
  <si>
    <t>11/30</t>
  </si>
  <si>
    <t>12/30</t>
  </si>
  <si>
    <t>13/30</t>
  </si>
  <si>
    <t>14/30</t>
  </si>
  <si>
    <t>15/30</t>
  </si>
  <si>
    <t>16/30</t>
  </si>
  <si>
    <t>17/30</t>
  </si>
  <si>
    <t>18/30</t>
  </si>
  <si>
    <t>19/30</t>
  </si>
  <si>
    <t>20/30</t>
  </si>
  <si>
    <t>21/30</t>
  </si>
  <si>
    <t>22/30</t>
  </si>
  <si>
    <t>23/30</t>
  </si>
  <si>
    <t>24/30</t>
  </si>
  <si>
    <t>25/30</t>
  </si>
  <si>
    <t>26/30</t>
  </si>
  <si>
    <t>27/30</t>
  </si>
  <si>
    <t>28/30</t>
  </si>
  <si>
    <t>29/30</t>
  </si>
  <si>
    <t>30/30</t>
  </si>
  <si>
    <t>30.1</t>
  </si>
  <si>
    <t>Limpeza geral da obra</t>
  </si>
  <si>
    <t>21.3.6</t>
  </si>
  <si>
    <t>3.4.4</t>
  </si>
  <si>
    <t>3.4.5</t>
  </si>
  <si>
    <t>3.5.2</t>
  </si>
  <si>
    <t>3.5.3</t>
  </si>
  <si>
    <t>3.8</t>
  </si>
  <si>
    <t>3.8.1</t>
  </si>
  <si>
    <t>3.8.2</t>
  </si>
  <si>
    <t>3.8.3</t>
  </si>
  <si>
    <t>Bebedouro industrial aço inox interno externo (0,90x1,80x0,58)m, Vazão=220 l/h,</t>
  </si>
  <si>
    <t>serpentina inox, torneira jato esp. cromada, filtro de carvão ativado</t>
  </si>
  <si>
    <t>Espelho esp.=4 mm, 3,0x0,80 m, incl. chapa compensada 6 mm, moldura de granito</t>
  </si>
  <si>
    <t>Escada tipo marinheiro em tubos galvanizados, inclusive pintura</t>
  </si>
  <si>
    <t>27.7</t>
  </si>
  <si>
    <t xml:space="preserve">Retirada de cobertura existente de telhas de fibrocimento 6 mm, incl. estrutura de madeira </t>
  </si>
  <si>
    <t>Registro de gaveta com canopla cromada diâmetro 50mm (1 1/2")</t>
  </si>
  <si>
    <t>16.2.15</t>
  </si>
  <si>
    <t>15.2.16</t>
  </si>
  <si>
    <t>Concreto armado para  vigas de amarração, inclusive forma, armadura, lançamento</t>
  </si>
  <si>
    <t>e desforma</t>
  </si>
  <si>
    <t>28.4.2</t>
  </si>
  <si>
    <t>28.4.3</t>
  </si>
  <si>
    <t>28.5</t>
  </si>
  <si>
    <t>28.5.1</t>
  </si>
  <si>
    <t>2.6.2</t>
  </si>
  <si>
    <t>2.6.3</t>
  </si>
  <si>
    <t>2.9</t>
  </si>
  <si>
    <t>2.9.1</t>
  </si>
  <si>
    <t>Quadro de dristrição Telefônico</t>
  </si>
  <si>
    <t>2.6.4</t>
  </si>
  <si>
    <t>2.7.2</t>
  </si>
  <si>
    <t>2.7.3</t>
  </si>
  <si>
    <t>2.9.2</t>
  </si>
  <si>
    <t>2.9.3</t>
  </si>
  <si>
    <t>2.10</t>
  </si>
  <si>
    <t>2.10.1</t>
  </si>
  <si>
    <t xml:space="preserve">OBRA/SERVIÇO: REFORMA DA ESCOLA BERY BARRETO DE ARAÚJO </t>
  </si>
  <si>
    <t xml:space="preserve">DATA:   03/03/2005   </t>
  </si>
  <si>
    <t xml:space="preserve">Pia em granito 6,35x0,6 m, esp.=3 cm, duas cubas inóx, inclusive alvenaria de apoio, </t>
  </si>
  <si>
    <t xml:space="preserve">ELABORADO POR:                         </t>
  </si>
  <si>
    <t>FOLHA</t>
  </si>
  <si>
    <t>MOVIMENTO DE TERRA</t>
  </si>
  <si>
    <t xml:space="preserve">  TOTAL/ITEM</t>
  </si>
  <si>
    <t>kg</t>
  </si>
  <si>
    <t>PREFEITURA MUNICIPAL DE</t>
  </si>
  <si>
    <t>PRESIDENTE KENNEDY</t>
  </si>
  <si>
    <t>PMPK</t>
  </si>
  <si>
    <t>TOTAL</t>
  </si>
  <si>
    <t>TRANSPORTADO:</t>
  </si>
  <si>
    <t>ITEM</t>
  </si>
  <si>
    <t xml:space="preserve">                  D  I  S  C  R  I  M  I  N  A  Ç  Ã  O</t>
  </si>
  <si>
    <t>UNIDADE</t>
  </si>
  <si>
    <t>VISTO:</t>
  </si>
  <si>
    <t xml:space="preserve">               P L A N I L H A      D E     P R E Ç O S</t>
  </si>
  <si>
    <t xml:space="preserve">                                  FOLHA</t>
  </si>
  <si>
    <t xml:space="preserve">                       PREÇOS</t>
  </si>
  <si>
    <t>QUANT.</t>
  </si>
  <si>
    <t xml:space="preserve">                  UNITÁRIO</t>
  </si>
  <si>
    <t xml:space="preserve">                   TOTAL</t>
  </si>
  <si>
    <t xml:space="preserve">TOTAL       A </t>
  </si>
  <si>
    <t>TRANSPORTAR</t>
  </si>
  <si>
    <t>m2</t>
  </si>
  <si>
    <t>un</t>
  </si>
  <si>
    <t>m</t>
  </si>
  <si>
    <t>PINTURA</t>
  </si>
  <si>
    <t xml:space="preserve">ELABORADO POR:        </t>
  </si>
  <si>
    <t>LOCAL: LOCALIDADE DE JAQUEIRA - PRESIDENTE KENNEDY - ES</t>
  </si>
  <si>
    <t xml:space="preserve">SERVIÇOS PRELIMINARES                                        </t>
  </si>
  <si>
    <t>Placa de Obra padrão PMPK</t>
  </si>
  <si>
    <t>DISCRIMINAÇÃO DOS SERVIÇOS POR AMBIENTE</t>
  </si>
  <si>
    <t>Piso em argamassa de alta resistência tipo granilite (korodur), com juntas plásticas de</t>
  </si>
  <si>
    <t>Demolição e retirada de revestimento antigo em reboco, altura de 1,50 m</t>
  </si>
  <si>
    <t>REVESTIMENTO</t>
  </si>
  <si>
    <t>Chapisco com argamassa de cimento e areia média ou grossa lavada no traço 1:3,</t>
  </si>
  <si>
    <t>espessura 5 mm</t>
  </si>
  <si>
    <t>PISOS</t>
  </si>
  <si>
    <t>Reboco com argamassa de cimento, cal hidratada e areia no traço 1:0,5:6, espess. 25 mm</t>
  </si>
  <si>
    <t>Assentamento de pastilhas cerâmicas (10x10)cm, com uso de cimento colante,</t>
  </si>
  <si>
    <t>inclusive rejuntamento</t>
  </si>
  <si>
    <t>Emassamento de paredes internas e tetos, com duas demãos de massa à base de PVA,</t>
  </si>
  <si>
    <t>com uso de fundo preparador de paredes</t>
  </si>
  <si>
    <t>Pintura acrílica 1ª linha, três demãos, inclusive uso de fundo preparador de paredes</t>
  </si>
  <si>
    <t>Retirada de janelas, inclusive batentes</t>
  </si>
  <si>
    <t xml:space="preserve">ESQUADRIAS                                                   </t>
  </si>
  <si>
    <t>Janela de correr, em alumínio natural, quatro bandeiras sendo duas fixas e duas móveis</t>
  </si>
  <si>
    <t xml:space="preserve">VIDROS                                                       </t>
  </si>
  <si>
    <t>Vidro liso fumê espessura de 3 mm, colocado</t>
  </si>
  <si>
    <t>Retirada de portas e janelas, inclusive batentes</t>
  </si>
  <si>
    <t>PAREDES E PAINÉIS</t>
  </si>
  <si>
    <t>Alvenaria de blocos cerâmicos 10 furos 10x20x20 cm, assentados com argamassa</t>
  </si>
  <si>
    <t>mista de cimento, cal hidratada e areia traço 1:0,5:8, esp. das paredes 10 cm</t>
  </si>
  <si>
    <t>alizares, dobradiças e fechadura externa em latão cromado</t>
  </si>
  <si>
    <t>AMBIENTES Nº9 - SALA DE AULA</t>
  </si>
  <si>
    <t>AMBIENTES Nº10 - SALA DE AULA</t>
  </si>
  <si>
    <t>AMBIENTES Nº11 - SALA DE AULA</t>
  </si>
  <si>
    <t>AMBIENTES Nº12 - SALA DE AULA</t>
  </si>
  <si>
    <t xml:space="preserve">Rodaparede em granito 5x1,5 cm, com uso de cimento colante </t>
  </si>
  <si>
    <t>Emassamento de paredes externas, com duas demãos de massa acrílica, com uso</t>
  </si>
  <si>
    <t>de fundo preparador de paredes</t>
  </si>
  <si>
    <t>INSTALAÇÕES ELÉTRICAS</t>
  </si>
  <si>
    <t>Quadro de distribuição para 6 circuitos</t>
  </si>
  <si>
    <t>SERVIÇOS COMPLEMENTARES</t>
  </si>
  <si>
    <t>Quadro de giz novo, completo, inclusive requadro em granito, porta giz</t>
  </si>
  <si>
    <t>e fechadura externa em latão cromado</t>
  </si>
  <si>
    <t>Demolição e retirada de revestimento com azulejos, inclusive reboco até o teto</t>
  </si>
  <si>
    <t>Retirada de portas e básculas, inclusive batentes</t>
  </si>
  <si>
    <t>INSTALAÇÕES HIDRO-SANITÁRIAS</t>
  </si>
  <si>
    <t>Registro de gaveta com canopla cromada diâmetro 25mm (3/4")</t>
  </si>
  <si>
    <t>Bacia sifonada de louça branca, inclusive tampa de assento e demais acessórios</t>
  </si>
  <si>
    <t>Meia saboneteira de louça branca</t>
  </si>
  <si>
    <t>Porta toalha de louça branca</t>
  </si>
  <si>
    <t>Papeleira de loça branca, 15x15cm</t>
  </si>
  <si>
    <t>Válvula de descarga com acabamento cromado, registro acoplado diâmetro 40mm (11/2")</t>
  </si>
  <si>
    <t>Caixa sifonada de pvc 150x150x50mm, com grelha cromada</t>
  </si>
  <si>
    <t>Assentamento de azulejo branco 15x15cm, juntas a prumo, empregando argamassa</t>
  </si>
  <si>
    <t>colante, inclusive rejuntamento e cantoneiras em alumínio</t>
  </si>
  <si>
    <t xml:space="preserve">  m2</t>
  </si>
  <si>
    <t>Demolição de alvenaria</t>
  </si>
  <si>
    <t>m3</t>
  </si>
  <si>
    <t>Divisória em granito para box de sanitário, espessura de 3cm</t>
  </si>
  <si>
    <t xml:space="preserve">Porta almofadada, madeira de lei 0,80x1,80 m, para sanitário (box), inclusive marco, </t>
  </si>
  <si>
    <t>dobradiças e fechadura para instalação em divisória de granito</t>
  </si>
  <si>
    <t>Barra de apoio para deficiente físico em tubo de aço inóx diâmetro de 11/2"</t>
  </si>
  <si>
    <t>.</t>
  </si>
  <si>
    <t>Demolição e retirada de piso cerâmico, inclusive lastro de contrapiso</t>
  </si>
  <si>
    <t>dilatação, com acabamento polido, inclusive regularização</t>
  </si>
  <si>
    <t>Lastro de contrapiso em concreto não estrutural, espessura de 6 cm</t>
  </si>
  <si>
    <t>Rodapé em argamassa de alta resist. tipo granilite (korodur), alt.=7cm e esp.=10 mm</t>
  </si>
  <si>
    <t>duplo-127V, partida rápida e soquete antivibratório</t>
  </si>
  <si>
    <t>Ponto para luminária de duas lâmpadas fluorescentes de 40W, completa, com reator</t>
  </si>
  <si>
    <t>Ponto para interruptor  de uma tecla simples 10A/250V, com placa 4x2"</t>
  </si>
  <si>
    <t>Ponto para interruptor  de duas teclas simples 10A/250V, com placa 4x2"</t>
  </si>
  <si>
    <t>Ponto para tomada simples 2 polos universal 10A/250V, com placa 4x2"</t>
  </si>
  <si>
    <t>AMBIENTE Nº2 - SALA DOS PROFESSORES</t>
  </si>
  <si>
    <t>Tubo de pvc soldável marrom diâmetro 25mm (3/4"), inclusive conexões</t>
  </si>
  <si>
    <t>Tubo de pvc branco para esgoto diâmetro 40mm, inclusive conexões</t>
  </si>
  <si>
    <t xml:space="preserve">Ponto para ventilador de teto, com alojamento para luminária, controle de velocidade, </t>
  </si>
  <si>
    <t>ventilação e reversão</t>
  </si>
  <si>
    <t>AMBIENTES Nº3 - SALA DE AULA</t>
  </si>
  <si>
    <t>AMBIENTES Nº4 - SECRETARIA</t>
  </si>
  <si>
    <t>Quadro de giz novo, completo, inclusive requadro em granito e porta giz</t>
  </si>
  <si>
    <t>Ponto para luminária de duas lâmpadas fluorescentes de 20W, completa, com reator</t>
  </si>
  <si>
    <t>AMBIENTES Nº5 - SALA DO DIRETOR</t>
  </si>
  <si>
    <t>Demolição e retirada de piso cerâmico, inclusive lasro de contrapiso</t>
  </si>
  <si>
    <t>AMBIENTES Nº6 - APOIO PEDAGÓGICO</t>
  </si>
  <si>
    <t>AMBIENTES Nº7 - SALA DE AULA</t>
  </si>
  <si>
    <t>AMBIENTES Nº8 - SALA DE AULA</t>
  </si>
  <si>
    <t>AMBIENTES Nº13 - BANHEIRO DOS PROFESSORES MASCULINO</t>
  </si>
  <si>
    <t>Demolição e retirada de piso cerâmico, inclusive lastro  de contrapiso</t>
  </si>
  <si>
    <t>10A/250V, com placa 4x2"</t>
  </si>
  <si>
    <t>Ponto para interruptor de uma tecla simples, conjugado com tomada 2 polos universal</t>
  </si>
  <si>
    <t>Tubo de pvc soldável marrom diâmetro 50mm (1 1/2"), inclusive conexões</t>
  </si>
  <si>
    <t>Tubo de pvc branco para esgoto diâmetro 100mm, inclusive conexões</t>
  </si>
  <si>
    <t>Camada de regularização para revestimento cerâmico em argamassa de cimento e areia no traço 1:3</t>
  </si>
  <si>
    <t>AMBIENTES Nº16 - ARQUIVO</t>
  </si>
  <si>
    <t>AMBIENTES Nº17 - DESPENSA</t>
  </si>
  <si>
    <t>Piso cerâmico vitrificado, assentado com argamassa colante, inclusive rejuntamento</t>
  </si>
  <si>
    <t>AMBIENTES Nº18 - BANHEIRO DOS PROFESSORES FEMININO</t>
  </si>
  <si>
    <t>AMBIENTES Nº19 - DEPÓSITO (D.M.L.)</t>
  </si>
  <si>
    <t>AMBIENTES Nº20 - COZINHA</t>
  </si>
  <si>
    <t>Tubo de pvc branco para esgoto diâmetro 50mm, inclusive conexões</t>
  </si>
  <si>
    <t>válvula, sifão e torneira cromados</t>
  </si>
  <si>
    <t>Ponto para tomada de uso específico 600W, com placa 4x2"</t>
  </si>
  <si>
    <t>Soleira em granito, espessura de 2cm e largura de 15cm</t>
  </si>
  <si>
    <t>Emassamento do  teto, com duas demãos de massa à base de PVA,</t>
  </si>
  <si>
    <t>Emassamento do teto, com duas demãos de massa à base de PVA,</t>
  </si>
  <si>
    <t>AMBIENTES Nº21 - REFEITÓRIO</t>
  </si>
  <si>
    <t>Cobogó de concreto 10x40x40 cm, 16 furos, assentados com argaamassa de cimento</t>
  </si>
  <si>
    <t>e areia no traço 1:4</t>
  </si>
  <si>
    <t>Portão em barras de alumínio natural 2,0x2,50 m, inclcusive dobradiças e fechadura</t>
  </si>
  <si>
    <t>externa em latão cromado</t>
  </si>
  <si>
    <t>Emassamento de paredes internas, com duas demãos de massa à base de PVA,</t>
  </si>
  <si>
    <t xml:space="preserve"> </t>
  </si>
  <si>
    <t>TETOS E FORROS</t>
  </si>
  <si>
    <t>Forro em pvc na cor branca, colocado, inclusive rodaforros e perfís de emenda</t>
  </si>
  <si>
    <t>SISTEMA HIDRO-SANITÁRIO</t>
  </si>
  <si>
    <t>INSTALAÇÕES TELEFÔNICAS</t>
  </si>
  <si>
    <t>INSTALAÇÕES DE ANTENA DE TV</t>
  </si>
  <si>
    <t>Retirada, deslocam. e reinstal. de antena de TV parabólica, para a cobertura do edifício</t>
  </si>
  <si>
    <t>Tubo de pvc soldável marrom diâmetro 32mm (1 "), inclusive conexões</t>
  </si>
  <si>
    <t>inclusive parede interna para sifonamento</t>
  </si>
  <si>
    <t>tubulação de saída esgoto de 150mm</t>
  </si>
  <si>
    <t>com visita de 60cm, concreto para o fundo esp. 10cm, fundo falso, escavação, brita 4 e</t>
  </si>
  <si>
    <t>SISTEMA DE PREVENÇÃO E COMBATE A INCÊNDIO</t>
  </si>
  <si>
    <t>INSTALAÇÕES DE INCÊNDIO</t>
  </si>
  <si>
    <t>Extintor de incêndio de água pressurizada 10L, inclusive suporte para fixação</t>
  </si>
  <si>
    <t>Extintor de incêndio de pó químico seco 6Kg, inclusive suporte para fixação</t>
  </si>
  <si>
    <t>COBERTURA</t>
  </si>
  <si>
    <t>SERVIÇOS PRELIMINARES</t>
  </si>
  <si>
    <t>Demolição manual de concreto armado</t>
  </si>
  <si>
    <t>PAREDES EXTERNAS</t>
  </si>
  <si>
    <t>Estrutura de madeira de lei tipo Parajú ou equivalente para telhado com telha cerâmica</t>
  </si>
  <si>
    <t>tipo capa e canal, com pontaletes, terças, caibros e ripas</t>
  </si>
  <si>
    <t>Cobertura em Policarbonato fumê apoiada sobre estrutura metálica, inclusive pintura</t>
  </si>
  <si>
    <t xml:space="preserve">SERVIÇOS ÁREA EXTERNA         </t>
  </si>
  <si>
    <t>Retirada de pintura antiga a base de cal</t>
  </si>
  <si>
    <t>Barra de chapisco peneirado altura de 60cm com argamassa de cimento e areia no traço 1:3</t>
  </si>
  <si>
    <t>Ponto para antena de TV coletiva externa parabólica, em caixa 4x2"</t>
  </si>
  <si>
    <t>Porta almofadada, madeira de lei 0,80x2,10 m, com visor de vidro, inclusive aduela,</t>
  </si>
  <si>
    <t>Porta almofadada, madeira de lei 0,80x2,10 m, inclusive aduela, alizares, dobradiças</t>
  </si>
  <si>
    <t>Ponto para telefone e interfone em caixa 4x2", padrão Telemar</t>
  </si>
  <si>
    <t>Báscula em alumínio natural, 1,5x0,60 m</t>
  </si>
  <si>
    <t>Pintura esmalte sintético, inclusive uso de fundo branco nivelador, a duas demãos</t>
  </si>
  <si>
    <t>Janela tipo guilhotina, em alumínio natural, 1,0x0,8m</t>
  </si>
  <si>
    <t>Peitoril em granito largura de 20cm e espessura de 2cm</t>
  </si>
  <si>
    <t>Ponto para campainha tipo prato</t>
  </si>
  <si>
    <t>Tanque para panelões padrão PMPK completo</t>
  </si>
  <si>
    <t xml:space="preserve">Coifa em chapa de aço galvanizada bitola 22 (0,7mm) completa inclusive exaustor </t>
  </si>
  <si>
    <t>de 1/2 hp de potência</t>
  </si>
  <si>
    <t>SUPERESTRUTURA</t>
  </si>
  <si>
    <t>Concreto armado para pilares e vigas de amarração, inclusive forma, armadura,</t>
  </si>
  <si>
    <t>lançamento e desforma</t>
  </si>
  <si>
    <t>de pvc e torneira de bóia</t>
  </si>
  <si>
    <t>de 60 cm, concreto p/ fundo esp. 10 cm, tubo de limpeza e escavação</t>
  </si>
  <si>
    <t>Lavatório aço inóx (0,45x2,75)m, apoio alvenaria, válvulas, sifãos e 06 torneiras crom.</t>
  </si>
  <si>
    <t>Tubo de pvc soldável marrom diâmetro 32mm (1"), inclusive conexões</t>
  </si>
  <si>
    <t>2x1,1 m, com grade de proteção em tela galvanizada, inclusive pintura</t>
  </si>
  <si>
    <t>2x1,1 m</t>
  </si>
  <si>
    <t>Báscula em alumínio natural, 2,0x0,60 m</t>
  </si>
  <si>
    <t>Báscula em alumínio natural, 1,5x0,80 m</t>
  </si>
  <si>
    <t>Báscula em alumínio natural, 2,0x0,80 m, inclusive grade proteção tela galv. e pintura</t>
  </si>
  <si>
    <t>PRINCIPAIS REFERÊNCIAIS DE PREÇOS - BDI 28%</t>
  </si>
  <si>
    <t>FERRAGENS</t>
  </si>
  <si>
    <t>Impermeabilização de estrutura com Sika Top 107 ou equivalente</t>
  </si>
  <si>
    <t>und</t>
  </si>
  <si>
    <t>IOPES - JUNHO/2014 (DATA BASE)</t>
  </si>
  <si>
    <t>IOPES ITEM 040231 JUNHO/2014 BDI 28 %</t>
  </si>
  <si>
    <t>IOPES ITEM 040243 JUNHO/2014 BDI 28 %</t>
  </si>
  <si>
    <t>IOPES ITEM 040813 JUNHO/2014 BDI 28 %</t>
  </si>
  <si>
    <t>IOPES ITEM 040323 JUNHO/2014 BDI 28 %</t>
  </si>
  <si>
    <t xml:space="preserve">TOTAL  A </t>
  </si>
  <si>
    <t>DEMOLIÇÃO E RETIRADAS</t>
  </si>
  <si>
    <t>m²</t>
  </si>
  <si>
    <t>ESCAVAÇÕES</t>
  </si>
  <si>
    <t>Escavação manual em material de 1a. categoria, até 1.50 m de profundidade</t>
  </si>
  <si>
    <t>Apiloamento do fundo de vala com maço de 30 a 60kg</t>
  </si>
  <si>
    <t>Reaterro de valas, exclusive compactação</t>
  </si>
  <si>
    <t>TRASNSPORTE</t>
  </si>
  <si>
    <t>Índice de preço para remoção de entulho decorrente da execução de obras (Classe A CONAMA - NBR 10.004 - Classe II-B), incluindo aluguel da caçamba, carga, transporte e descarga em área licenciada</t>
  </si>
  <si>
    <t>INFRA-ESTRUTURA (FUNDAÇÃO)</t>
  </si>
  <si>
    <t>Fornecimento, preparo e aplicação de concreto magro com consumo mínimo de cimento de 250 kg/m3 (brita 1 e 2) - (5% de perdas já incluído no custo)</t>
  </si>
  <si>
    <t>Fornecimento, preparo e aplicação de concreto Fck=25 MPa (brita 1) - (5% de perdas já incluído no custo)</t>
  </si>
  <si>
    <t>Fornecimento, dobragem e colocação em fôrma, de armadura CA-50 A média, diâmetro de 6.3 a 10.0 mm</t>
  </si>
  <si>
    <t>SUPER-ESTRUTURA</t>
  </si>
  <si>
    <t>m³</t>
  </si>
  <si>
    <t>RECUPERAÇÃO DE ESTRUTURA</t>
  </si>
  <si>
    <t>PAREDE E PAINÉIS</t>
  </si>
  <si>
    <t>ALVENARIA DE VEDAÇÃO EMPREGANDO ARGAMASSA E CIMENTO</t>
  </si>
  <si>
    <t>ESQUADRIA DE MADEIRA</t>
  </si>
  <si>
    <t>MARCO E ALIZAR</t>
  </si>
  <si>
    <t>Fechadura com maçaneta tipo alavanca e chave comum para porta interna</t>
  </si>
  <si>
    <t>REVISÃO E REPAROS</t>
  </si>
  <si>
    <t>Recolocação de alizar em madeira, excl. alizar</t>
  </si>
  <si>
    <t>Recolocação de marco em madeira, excl. marco</t>
  </si>
  <si>
    <t>GRADES E PORTÕES</t>
  </si>
  <si>
    <t>RUFOS E CALHAS</t>
  </si>
  <si>
    <t>REBAIXAMENTOS</t>
  </si>
  <si>
    <t>ACABAMENTOS</t>
  </si>
  <si>
    <t>PISOS INTERNOS E EXTERNOS</t>
  </si>
  <si>
    <t>LASTRO DE CONTRAPISO</t>
  </si>
  <si>
    <t>Recomposição de piso cimentado, com argamassa de cimento e areia no traço 1:3, com 2 cm de espessura, incl. Lastro</t>
  </si>
  <si>
    <t>19</t>
  </si>
  <si>
    <t>REVISÕES E REPAROS</t>
  </si>
  <si>
    <t>IOPES ITEM 01 JUNHO/2014 BDI 28 %</t>
  </si>
  <si>
    <t>IOPES ITEM 0102 JUNHO/2014 BDI 28 %</t>
  </si>
  <si>
    <t>IOPES ITEM 03 JUNHO/2014 BDI 28 %</t>
  </si>
  <si>
    <t>IOPES ITEM 0301 JUNHO/2014 BDI 28 %</t>
  </si>
  <si>
    <t>IOPES ITEM 0302 JUNHO/2014 BDI 28 %</t>
  </si>
  <si>
    <t>IOPES ITEM 030211 JUNHO/2014 BDI 28 %</t>
  </si>
  <si>
    <t>IOPES ITEM 0303 JUNHO/2014 BDI 28 %</t>
  </si>
  <si>
    <t>IOPES ITEM 030304 JUNHO/2014 BDI 28 %</t>
  </si>
  <si>
    <t>IOPES ITEM 0402 JUNHO/2014 BDI 28 %</t>
  </si>
  <si>
    <t>IOPES ITEM 0403 JUNHO/2014 BDI 28 %</t>
  </si>
  <si>
    <t>IOPES ITEM 0408 JUNHO/2014 BDI 28 %</t>
  </si>
  <si>
    <t>IOPES ITEM 0506 JUNHO/2014 BDI 28 %</t>
  </si>
  <si>
    <t>IOPES ITEM 050605 JUNHO/2014 BDI 28 %</t>
  </si>
  <si>
    <t>IOPES ITEM 06 JUNHO/2014 BDI 28 %</t>
  </si>
  <si>
    <t>IOPES ITEM 0601 JUNHO/2014 BDI 28 %</t>
  </si>
  <si>
    <t>IOPES ITEM 0611 JUNHO/2014 BDI 28 %</t>
  </si>
  <si>
    <t>IOPES ITEM 061103 JUNHO/2014 BDI 28 %</t>
  </si>
  <si>
    <t>IOPES ITEM 0622 JUNHO/2014 BDI 28 %</t>
  </si>
  <si>
    <t>IOPES ITEM 062212 JUNHO/2014 BDI 28 %</t>
  </si>
  <si>
    <t>IOPES ITEM 07 JUNHO/2014 BDI 28 %</t>
  </si>
  <si>
    <t>IOPES ITEM 0711 JUNHO/2014 BDI 28 %</t>
  </si>
  <si>
    <t>IOPES ITEM 09 JUNHO/2014 BDI 28 %</t>
  </si>
  <si>
    <t>IOPES ITEM 0903 JUNHO/2014 BDI 28 %</t>
  </si>
  <si>
    <t>IOPES ITEM 11 JUNHO/2014 BDI 28 %</t>
  </si>
  <si>
    <t>IOPES ITEM 1102 JUNHO/2014 BDI 28 %</t>
  </si>
  <si>
    <t>IOPES ITEM 12 JUNHO/2014 BDI 28 %</t>
  </si>
  <si>
    <t>IOPES ITEM 1202 JUNHO/2014 BDI 28 %</t>
  </si>
  <si>
    <t>IOPES ITEM 13 JUNHO/2014 BDI 28 %</t>
  </si>
  <si>
    <t>IOPES ITEM 1301 JUNHO/2014 BDI 28 %</t>
  </si>
  <si>
    <t>IOPES ITEM 130403 JUNHO/2014 BDI 28 %</t>
  </si>
  <si>
    <t>PREFEITURA MUNICIPAL DE PRESIDENTE KENNEDY</t>
  </si>
  <si>
    <t>CRONOGRAMA FÍSICO-FINANCEIRO</t>
  </si>
  <si>
    <t>DISCRIMINAÇÃO</t>
  </si>
  <si>
    <t xml:space="preserve">                PARCELAS</t>
  </si>
  <si>
    <t>Total</t>
  </si>
  <si>
    <t>1o. MÊS</t>
  </si>
  <si>
    <t>2o. MÊS</t>
  </si>
  <si>
    <t>3o. MÊS</t>
  </si>
  <si>
    <t>4o. MÊS</t>
  </si>
  <si>
    <t>5o. MÊS</t>
  </si>
  <si>
    <t>VALOR DO MÊS (PROGRAMAÇÃO DE MEDIÇÕES)</t>
  </si>
  <si>
    <t xml:space="preserve">VALOR ACUMULADO </t>
  </si>
  <si>
    <t>PERCENTUAL DO MÊS</t>
  </si>
  <si>
    <t>PERCENTUAL ACUMULADO</t>
  </si>
  <si>
    <t xml:space="preserve">VALOR : </t>
  </si>
  <si>
    <t>01</t>
  </si>
  <si>
    <t>02</t>
  </si>
  <si>
    <t>04</t>
  </si>
  <si>
    <t>05</t>
  </si>
  <si>
    <t>06</t>
  </si>
  <si>
    <t>07</t>
  </si>
  <si>
    <t>08</t>
  </si>
  <si>
    <t>09</t>
  </si>
  <si>
    <t>03</t>
  </si>
  <si>
    <t>Demolição de piso revestido com cerâmica</t>
  </si>
  <si>
    <t>Remoção de pintura antiga a óleo ou esmalte</t>
  </si>
  <si>
    <t>IOPES ITEM 010202 JUNHO/2014 BDI 28 %</t>
  </si>
  <si>
    <t>IOPES ITEM 010218 JUNHO/2014 BDI 28 %</t>
  </si>
  <si>
    <t>LOCAÇÃO</t>
  </si>
  <si>
    <t>IOPES ITEM 0105 JUNHO/2014 BDI 28 %</t>
  </si>
  <si>
    <t>Locação de obra com gabarito de madeira</t>
  </si>
  <si>
    <t>IOPES ITEM 010501 JUNHO/2014 BDI 28 %</t>
  </si>
  <si>
    <t>INSTALAÇÃO DO CANTEIRO DE OBRAS</t>
  </si>
  <si>
    <t>IOPES ITEM 010601 JUNHO/2014 BDI 28 %</t>
  </si>
  <si>
    <t>IOPES ITEM 02 JUNHO/2014 BDI 28 %</t>
  </si>
  <si>
    <t>Placa de obra nas dimensões de 2.0 x 4.0 m, padrão IOPES</t>
  </si>
  <si>
    <t>TAPUMES, BARRAÇÕES E COBERTURA</t>
  </si>
  <si>
    <t>IOPES ITEM 020305 JUNHO/2014 BDI 28 %</t>
  </si>
  <si>
    <t>Construção e demolição de andaime externo de madeira para execução de alvenaria em prédios com até 4 pavimentos, madeira reaproveitada 6 vezez por m2 de alvenaria total</t>
  </si>
  <si>
    <t>INSTALAÇÃO DO CANTEIRO DE OBRAS ( UTILIZAÇÃO 1 VEZ)</t>
  </si>
  <si>
    <t>IOPES ITEM 020347 JUNHO/2014 BDI 28 %</t>
  </si>
  <si>
    <t>Barracão para escritório com sanitário área de 14.50 m2, de chapa de compens. 12mm e pontalete 8x8cm, piso cimentado e cobertura de telha de fibroc. 6mm, incl. ponto de luz e cx. de inspeção, conf. projeto (1 utilização)</t>
  </si>
  <si>
    <t>Demolição de piso cimentado inclusive lastro de concreto</t>
  </si>
  <si>
    <t>IOPES ITEM 010201 JUNHO/2014 BDI 28 %</t>
  </si>
  <si>
    <t>Retirada de portas de madeira, inclusive batentes</t>
  </si>
  <si>
    <t>IOPES ITEM 010214 JUNHO/2014 BDI 28 %</t>
  </si>
  <si>
    <t>Lixamento de parede com pintura antiga PVA para recebimento de nova camada de tinta</t>
  </si>
  <si>
    <t>Retirada de forro em reguas de PVC, inclusive retirada de perfis</t>
  </si>
  <si>
    <t>SINAPI ITEM 72238 JUNHO 2014 BDI 28</t>
  </si>
  <si>
    <t>IOPES ITEM 010246 JUNHO/2014 BDI 28 %</t>
  </si>
  <si>
    <t>IOPES ITEM 0203 JUNHO/2014 BDI 28 %</t>
  </si>
  <si>
    <t>Barracão para almoxarifado área de 10.90m2, de chapa de compensado de 12mm e pontalete 8x8cm, piso cimentado e cobertura de telhas de fibrocimento de 6mm, incl. ponto de luz, conf. projeto (1 utilização)</t>
  </si>
  <si>
    <t>Rede de água com padrão de entrada d'água diâm. 3/4", conf. espec. CESAN, incl. tubos e conexões para alimentação, distribuição, extravasor e limpeza, cons. o padrão a 25m, conf. projeto (1 utilização)</t>
  </si>
  <si>
    <t>IOPES ITEM 020701 JUNHO/2014 BDI 28 %</t>
  </si>
  <si>
    <t>IOPES ITEM 020702 JUNHO/2014 BDI 28 %</t>
  </si>
  <si>
    <t>IOPES ITEM 020712 JUNHO/2014 BDI 28 %</t>
  </si>
  <si>
    <t>IOPES ITEM 020711 JUNHO/2014 BDI 28 %</t>
  </si>
  <si>
    <t>REATERRO E COMPACTAÇÃO</t>
  </si>
  <si>
    <t>Escavação manual em material de 2a. categoria, até 1.50 m de profundidade</t>
  </si>
  <si>
    <t>Fôrma de tábua de madeira de 2.5 x 30.0 cm para fundações, levando-se em conta a utilização 5 vezes (incluido o material, corte, montagem, escoramento e desforma)</t>
  </si>
  <si>
    <t>Fornecimento, preparo e aplicação de concreto Fck=25 MPa (brita 1 e 2) - (5% de perdas já incluído no custo)</t>
  </si>
  <si>
    <t>Fôrma chapas de madeira compensada resinada, de 12 mm de espessura, levando-se em conta a utilização 3 vezes, reforçadas com sarrafos de madeira de 2.5 x 10.0 cm (incl. material, montagem, escoramento com pontaletes 8x8cm e desf.)</t>
  </si>
  <si>
    <t>IOPES ITEM 040206 JUNHO/2014 BDI 28 %</t>
  </si>
  <si>
    <t>IOPES ITEM 040237 JUNHO/2014 BDI 28 %</t>
  </si>
  <si>
    <t>IOPES ITEM 040304 JUNHO/2014 BDI 28 %</t>
  </si>
  <si>
    <t>IOPES ITEM 040328 JUNHO/2014 BDI 28 %</t>
  </si>
  <si>
    <t>IOPES ITEM 040801 JUNHO/2014 BDI 28 %</t>
  </si>
  <si>
    <t>Remoção cuidadosa do concreto afetado, através de escarificação (considerando esp. escarificada de 5cm)</t>
  </si>
  <si>
    <t>Apicoamento de concreto</t>
  </si>
  <si>
    <t>Recomposição de concreto danificado, com utilização de argamassa Sika Grout ou equivalente (considerando esp. 5cm)</t>
  </si>
  <si>
    <t>IOPES ITEM 040803 JUNHO/2014 BDI 28 %</t>
  </si>
  <si>
    <t>IOPES ITEM 040809 JUNHO/2014 BDI 28 %</t>
  </si>
  <si>
    <t>IOPES ITEM 05 JUNHO/2014 BDI 28 %</t>
  </si>
  <si>
    <t>PLACAS E PAINÉS DIVISÓRIOS</t>
  </si>
  <si>
    <t>Divisória de granilite com 3 cm de espessura, assentada com argamassa de cimento e areia no traço 1:3</t>
  </si>
  <si>
    <t>IOPES ITEM 0502 JUNHO/2014 BDI 28 %</t>
  </si>
  <si>
    <t>IOPES ITEM 050201 JUNHO/2014 BDI 28 %</t>
  </si>
  <si>
    <t>Fornecimento e instalação de porta para divisória de 80 X 210 cm incluindo dobradiças e fechadura interna</t>
  </si>
  <si>
    <t xml:space="preserve">Alvenaria de blocos cerâmicos 10 furos 10x20x20cm, assentados c/argamassa de cimento, cal hidratada CH1 e areia traço 1:0,5:8, juntas 12mm e esp. das paredes s/revestimento, 10cm. </t>
  </si>
  <si>
    <t>Marco de madeira de lei tipo Paraju ou equivalente com 15x3 cm de batente, nas dimensões de 0.80 x 2.10 m</t>
  </si>
  <si>
    <t>IOPES ITEM 060103 JUNHO/2014 BDI 28 %</t>
  </si>
  <si>
    <t xml:space="preserve">PORTA EM MADEIRA DE LEI TIPO ANGELIM PEDRA </t>
  </si>
  <si>
    <t>0.80 x 2.10 m</t>
  </si>
  <si>
    <t>Substituição de fechadura com maçaneta tipo alavanca e chave tipo comum</t>
  </si>
  <si>
    <t>IOPES ITEM 0612 JUNHO/2014 BDI 28 %</t>
  </si>
  <si>
    <t>IOPES ITEM 061202 JUNHO/2014 BDI 28 %</t>
  </si>
  <si>
    <t>IOPES ITEM 062202 JUNHO/2014 BDI 28 %</t>
  </si>
  <si>
    <t>IOPES ITEM 062211 JUNHO/2014 BDI 28 %</t>
  </si>
  <si>
    <t xml:space="preserve">ESQUADRIAS METÁLICAS </t>
  </si>
  <si>
    <t xml:space="preserve">PORTA DE SEGURANÇA DE FERRO, EM BARRA CHATA </t>
  </si>
  <si>
    <t>IOPES ITEM 0710 JUNHO/2014 BDI 28 %</t>
  </si>
  <si>
    <t>IOPES ITEM 071001 JUNHO/2014 BDI 28 %</t>
  </si>
  <si>
    <t>Portão de ferro de correr em barra chata, inclusive chumbamento</t>
  </si>
  <si>
    <t>IOPES ITEM 071106 JUNHO/2014 BDI 28 %</t>
  </si>
  <si>
    <t>Escovamento com escova de aço em esquadrias de ferro</t>
  </si>
  <si>
    <t>IOPES ITEM 0718 JUNHO/2014 BDI 28 %</t>
  </si>
  <si>
    <t>IOPES ITEM 071801 JUNHO/2014 BDI 28 %</t>
  </si>
  <si>
    <t>Calha em chapa galvanizada com largura de 40 cm</t>
  </si>
  <si>
    <t>IOPES ITEM 090312 JUNHO/2014 BDI 28 %</t>
  </si>
  <si>
    <t>IMPERMEABILIZAÇÃO DA VIGA BALDRAME</t>
  </si>
  <si>
    <t>IOPES ITEM 1002 JUNHO/2014 BDI 28 %</t>
  </si>
  <si>
    <t>Impermeabilização, empregando argamassa de cimento e areia sem peneirar no traço 1:3 com aditivo impermeabilizado tipo sika 1 ou equivalente, espessura de 2 cm</t>
  </si>
  <si>
    <t>IOPES ITEM 100204 JUNHO/2014 BDI 28 %</t>
  </si>
  <si>
    <t>Forro PVC branco L = 20 cm, frisado, colocado</t>
  </si>
  <si>
    <t>IOPES ITEM 110210 JUNHO/2014 BDI 28 %</t>
  </si>
  <si>
    <t>REVESTIMENTO DE PAREDE</t>
  </si>
  <si>
    <t>Rodapé de argamassa de cimento e areia no traço 1:3, altura de 7 cm e espessura de 2 cm</t>
  </si>
  <si>
    <t>IOPES ITEM 130301 JUNHO/2014 BDI 28 %</t>
  </si>
  <si>
    <t>DEGRAUS, RODAPÉ, SOLEIRAS E PEITORIS</t>
  </si>
  <si>
    <t>IOPES ITEM 1303 JUNHO/2014 BDI 28 %</t>
  </si>
  <si>
    <t>IOPES ITEM 1304 JUNHO/2014 BDI 28 %</t>
  </si>
  <si>
    <t>INSTALAÇÃO HIDRO-SANITÁRIA</t>
  </si>
  <si>
    <t>IOPES ITEM 130103 JUNHO/2014 BDI 28 %</t>
  </si>
  <si>
    <t>Regularização de base p/ revestimento cerâmico, com argamassa de cimento e areia no traço 1:5, espessura 3cm</t>
  </si>
  <si>
    <t>ENTRADA DE ÁGUA</t>
  </si>
  <si>
    <t>Padrão de entrada d' água com cavalete de PVC diâmetro 3/4", conforme especificações da CESAN,
inclusive torneira de pressão cromada, exclusive abrigo</t>
  </si>
  <si>
    <t>185,45</t>
  </si>
  <si>
    <t>Abrigo para cavalete de alv. de blocos cerâmicos 10x20x20cm dim.interna 50x30x45cm, c/tampa concreto armado esp.5cm, revest. int. e externo em reboco e lastro concreto esp.10cm (utilizando arg. cimento, cal e areia)</t>
  </si>
  <si>
    <t>LABOR UFES ITEM 14 JUNHO/2014 BDI 28 %</t>
  </si>
  <si>
    <t>LABOR UFES ITEM 1402 JUNHO/2014 BDI 28 %</t>
  </si>
  <si>
    <t>LABOR UFES ITEM 140201 JUNHO/2014 BDI 28 %</t>
  </si>
  <si>
    <t>110,89</t>
  </si>
  <si>
    <t>141,94</t>
  </si>
  <si>
    <t>LABOR UFES ITEM 140204 JUNHO/2014 BDI 28 %</t>
  </si>
  <si>
    <t>PRUMADAS HIDRO-SANITÁRIAS</t>
  </si>
  <si>
    <t>LABOR UFES ITEM 1406 JUNHO/2014 BDI 28 %</t>
  </si>
  <si>
    <t>Barrilete, inclusive tubulação, conexões e registros da limpeza, extravasor e suspiro</t>
  </si>
  <si>
    <t>LABOR UFES ITEM 140601 JUNHO/2014 BDI 28 %</t>
  </si>
  <si>
    <t>1.659,94</t>
  </si>
  <si>
    <t>Prumada de água fria</t>
  </si>
  <si>
    <t>342,63</t>
  </si>
  <si>
    <t>Tubo de queda, inclusive ventilação, diam. 100mm</t>
  </si>
  <si>
    <t>333,47</t>
  </si>
  <si>
    <t>LABOR UFES ITEM 140602 JUNHO/2014 BDI 28 %</t>
  </si>
  <si>
    <t>LABOR UFES ITEM 140603 JUNHO/2014 BDI 28 %</t>
  </si>
  <si>
    <t>TUBULAÇÃO DE LIGAÇÃO DE CAIXAS</t>
  </si>
  <si>
    <t>LABOR UFES ITEM 1409 JUNHO/2014 BDI 28 %</t>
  </si>
  <si>
    <t>LABOR UFES ITEM 140912 JUNHO/2014 BDI 28 %</t>
  </si>
  <si>
    <t>Tubos de PVC 100 mm, de solo (areia, terra, etc), com envelopamento de concreto</t>
  </si>
  <si>
    <t>50,15</t>
  </si>
  <si>
    <t>LABOR UFES ITEM 1423 JUNHO/2014 BDI 28 %</t>
  </si>
  <si>
    <t>Revisões e reparos em torneiras e registros</t>
  </si>
  <si>
    <t>LABOR UFES ITEM 142301 JUNHO/2014 BDI 28 %</t>
  </si>
  <si>
    <t>10,74</t>
  </si>
  <si>
    <t>Revisões e reparos em caixas de descarga</t>
  </si>
  <si>
    <t>LABOR UFES ITEM 142302 JUNHO/2014 BDI 28 %</t>
  </si>
  <si>
    <t>15,03</t>
  </si>
  <si>
    <t>Revisões e reparos em torneiras de bóia</t>
  </si>
  <si>
    <t>LABOR UFES ITEM 142303 JUNHO/2014 BDI 28 %</t>
  </si>
  <si>
    <t>Fornecimento de durepox para reparos (250g)</t>
  </si>
  <si>
    <t>10,26</t>
  </si>
  <si>
    <t>INSTALAÇÃO DE INCÊNDIO</t>
  </si>
  <si>
    <t>LABOR UFES ITEM 142304 JUNHO/2014 BDI 28 %</t>
  </si>
  <si>
    <t>LABOR UFES ITEM 1606 JUNHO/2014 BDI 28 %</t>
  </si>
  <si>
    <t>Extintor de incêndio de água pressurizada 10L, inclusive suporte para fixação e EXCLUSIVE placa sinalizadora em PVC Fotoluminescente</t>
  </si>
  <si>
    <t>LABOR UFES ITEM 160604 JUNHO/2014 BDI 28 %</t>
  </si>
  <si>
    <t>128,86</t>
  </si>
  <si>
    <t>LABOR UFES ITEM 160605 JUNHO/2014 BDI 28 %</t>
  </si>
  <si>
    <t>125,76</t>
  </si>
  <si>
    <t>APARELHOS HIDRO-SANITÁRIOS</t>
  </si>
  <si>
    <t>LOUÇAS</t>
  </si>
  <si>
    <t>Bacia sifonada de louça branca, marcas de referência Deca, Celite ou Ideal Standard, inclusive acessórios</t>
  </si>
  <si>
    <t>125,77</t>
  </si>
  <si>
    <t>125,78</t>
  </si>
  <si>
    <t>224,12</t>
  </si>
  <si>
    <t>LABOR UFES ITEM 17 JUNHO/2014 BDI 28 %</t>
  </si>
  <si>
    <t>LABOR UFES ITEM 1701 JUNHO/2014 BDI 28 %</t>
  </si>
  <si>
    <t>LABOR UFES ITEM 170105 JUNHO/2014 BDI 28 %</t>
  </si>
  <si>
    <t>LABOR UFES ITEM 170121 JUNHO/2014 BDI 28 %</t>
  </si>
  <si>
    <t>119,00</t>
  </si>
  <si>
    <t>LABOR UFES ITEM 170123 JUNHO/2014 BDI 28 %</t>
  </si>
  <si>
    <t>69,71</t>
  </si>
  <si>
    <t>OUTROS APARELHOS</t>
  </si>
  <si>
    <t>LABOR UFES ITEM 1705 JUNHO/2014 BDI 28 %</t>
  </si>
  <si>
    <t>LABOR UFES ITEM 170550 JUNHO/2014 BDI 28 %</t>
  </si>
  <si>
    <t>Bebedouro em aço inox coletivo, marcas de referência Fisher, Metalpress ou Mekal, inclusive base de apoio em concreto e fechamento em alvenaria revestida com azulejo, inclusive válvula e sifão, exclusive torneiras</t>
  </si>
  <si>
    <t>LABOR UFES ITEM 170557 JUNHO/2014 BDI 28 %</t>
  </si>
  <si>
    <t>858,66</t>
  </si>
  <si>
    <t>LABOR UFES ITEM 19 JUNHO/2014 BDI 28 %</t>
  </si>
  <si>
    <t>SOBRE PAREDES E FORROS</t>
  </si>
  <si>
    <t>LABOR UFES ITEM 1901 JUNHO/2014 BDI 28 %</t>
  </si>
  <si>
    <t>Pintura com tinta látex PVA, marcas de referência Suvinil, Coral ou Metalatex, inclusive selador, em paredes
e forros, a duas demãos</t>
  </si>
  <si>
    <t>LABOR UFES ITEM 190115 JUNHO/2014 BDI 28 %</t>
  </si>
  <si>
    <t>Pintura com tinta acrílica, marcas de referência Suvinil, Coral e Metalatex, inclusive selador acrílico, em paredes e forros, a duas demãos</t>
  </si>
  <si>
    <t>SOBRE MADEIRA</t>
  </si>
  <si>
    <t>11,08</t>
  </si>
  <si>
    <t>LABOR UFES ITEM 190117 JUNHO/2014 BDI 28 %</t>
  </si>
  <si>
    <t>LABOR UFES ITEM 1903 JUNHO/2014 BDI 28 %</t>
  </si>
  <si>
    <t>Pintura com tinta esmalte sintético, marcas de referência Suvinil, Coral ou Metalatex, inclusive fundo branco
nivelador, em madeira, a duas demãos</t>
  </si>
  <si>
    <t>13,17</t>
  </si>
  <si>
    <t>SOBRE METAL</t>
  </si>
  <si>
    <t>LABOR UFES ITEM 190302 JUNHO/2014 BDI 28 %</t>
  </si>
  <si>
    <t>LABOR UFES ITEM 1904 JUNHO/2014 BDI 28 %</t>
  </si>
  <si>
    <t>Pintura com tinta esmalte sintético, marcas de referência Suvinil, Coral ou Metalatex, a duas demãos, inclusive fundo anticorrosivo a uma demão,em metal</t>
  </si>
  <si>
    <t>LABOR UFES ITEM 190417 JUNHO/2014 BDI 28 %</t>
  </si>
  <si>
    <t>10,90</t>
  </si>
  <si>
    <t>LABOR UFES ITEM 1907 JUNHO/2014 BDI 28 %</t>
  </si>
  <si>
    <t>Correção com massa rápida em esquadrias de ferro (onde houver imperfeições)</t>
  </si>
  <si>
    <t>LABOR UFES ITEM 190703 JUNHO/2014 BDI 28 %</t>
  </si>
  <si>
    <t>SERVIÇOS COMPLEMENTARES EXTERNOS</t>
  </si>
  <si>
    <t>LABOR UFES ITEM 20 JUNHO/2014 BDI 28 %</t>
  </si>
  <si>
    <t>MUROS E FECHAMENTOS</t>
  </si>
  <si>
    <t>LABOR UFES ITEM 2001 JUNHO/2014 BDI 28 %</t>
  </si>
  <si>
    <t>Muro de alvenaria de blocos cerâmicos 10x20x20cm, c/ pilares a cada 2 m, esp. 10cm e h=2.5m, revestido com chapisco, reboco e pintura acrílica a 2 demãos, incl. pilares, cintas e sapatas, empregando arg. cimento
cal e areia</t>
  </si>
  <si>
    <t>LABOR UFES ITEM 200124 JUNHO/2014 BDI 28 %</t>
  </si>
  <si>
    <t>485,28</t>
  </si>
  <si>
    <t>TRATAMENTO, CONSERVAÇÃO E LIMPEZA PÓS OBRA</t>
  </si>
  <si>
    <t>LABOR UFES ITEM 2004 JUNHO/2014 BDI 28 %</t>
  </si>
  <si>
    <t>LABOR UFES ITEM 200401 JUNHO/2014 BDI 28 %</t>
  </si>
  <si>
    <t>5,99</t>
  </si>
  <si>
    <t>Limpeza de pisos e revestimentos cerâmicos</t>
  </si>
  <si>
    <t>LABOR UFES ITEM 200404 JUNHO/2014 BDI 28 %</t>
  </si>
  <si>
    <t>6,41</t>
  </si>
  <si>
    <t>Limpeza de aparelhos sanitários, exclusive metais</t>
  </si>
  <si>
    <t>LABOR UFES ITEM 200405 JUNHO/2014 BDI 28 %</t>
  </si>
  <si>
    <t>3,59</t>
  </si>
  <si>
    <t>Limpeza de metais sanitários</t>
  </si>
  <si>
    <t>1,54</t>
  </si>
  <si>
    <t>LABOR UFES ITEM 200406 JUNHO/2014 BDI 28 %</t>
  </si>
  <si>
    <t>SERVIÇOS COMPLEMENTARES INTERNOS</t>
  </si>
  <si>
    <t>LABOR UFES ITEM 21 JUNHO/2014 BDI 28 %</t>
  </si>
  <si>
    <t>DIVERSOS INTERNOS</t>
  </si>
  <si>
    <t>LABOR UFES ITEM 2103 JUNHO/2014 BDI 28 %</t>
  </si>
  <si>
    <t>Alçapão de visita ao barrilete de chapa de madeira de lei medindo 60x60cm, inclusive dobradiça, marco,
alizar e fechadura, emassamento e pintura</t>
  </si>
  <si>
    <t>230,66</t>
  </si>
  <si>
    <t>1</t>
  </si>
  <si>
    <t>1.1.1</t>
  </si>
  <si>
    <t>1.1.2</t>
  </si>
  <si>
    <t>1.1.3</t>
  </si>
  <si>
    <t>1.1.4</t>
  </si>
  <si>
    <t>1.1.6</t>
  </si>
  <si>
    <t>1.1.7</t>
  </si>
  <si>
    <t>1.3</t>
  </si>
  <si>
    <t>1.3.1</t>
  </si>
  <si>
    <t>3.1.1</t>
  </si>
  <si>
    <t>3.1.2</t>
  </si>
  <si>
    <t>3.1.3</t>
  </si>
  <si>
    <t>ESTRUTURAS</t>
  </si>
  <si>
    <t>IOPES ITEM 04 JUNHO/2014 BDI 28 %</t>
  </si>
  <si>
    <t>4.1.4</t>
  </si>
  <si>
    <t>4.3.2</t>
  </si>
  <si>
    <t>4.3.3</t>
  </si>
  <si>
    <t>4.3.4</t>
  </si>
  <si>
    <t>IMPERMEABILIZAÇÃO</t>
  </si>
  <si>
    <t>13.4.2</t>
  </si>
  <si>
    <t>13.4.3</t>
  </si>
  <si>
    <t>13.4.4</t>
  </si>
  <si>
    <t>IOPES ITEM 050203 JUNHO/2014 BDI 28 %</t>
  </si>
  <si>
    <t>ELETRODUTOS E CONEXÕES DE PVC</t>
  </si>
  <si>
    <t>Eletroduto de PVC rígido roscável, diâmetro 25mm (3/4")</t>
  </si>
  <si>
    <t>Luva para eletroduto de PVC roscável, diâmetro 25mm (3/4")</t>
  </si>
  <si>
    <t>Eletroduto PEAD, cor preta, diam. 4", marca ref. Kanaflex ou equivalente</t>
  </si>
  <si>
    <t>LABOR UFES ITEM 3006 JUNHO/2014 BDI 28 %</t>
  </si>
  <si>
    <t>LABOR UFES ITEM 1511 JUNHO/2014 BDI 28 %</t>
  </si>
  <si>
    <t>LABOR UFES ITEM151101 JUNHO/2014 BDI 28 %</t>
  </si>
  <si>
    <t>LABOR UFES ITEM 151113 JUNHO/2014 BDI 28 %</t>
  </si>
  <si>
    <t>LABOR UFES ITEM 151141 JUNHO/2014 BDI 28 %</t>
  </si>
  <si>
    <t>FIOS E CABOS</t>
  </si>
  <si>
    <t>Cabo de cobre termoplástico, com isolamento para 1000V, seção de 95.0 mm2</t>
  </si>
  <si>
    <t>Cabo de cobre termoplástico, com isolamento para 1000V, seção de 185,0mm2</t>
  </si>
  <si>
    <t>PADRAO DE ENTRADA DE ENERGIA - NORTEC-01 - ESCELSA</t>
  </si>
  <si>
    <t>Subestação ext. aérea trifás. 112.5KVA, completa, c/ quadros de medição, transf. a óleo, chave geral trip., poste e acessórios, conf. NOR-TEC-01 da Escelsa, incl. mureta rev. c/ arg. cimento, cal hidrat. CH1 e areia traço 1:0.5:6</t>
  </si>
  <si>
    <t>LABOR UFES ITEM 151426 JUNHO/2014 BDI 28 %</t>
  </si>
  <si>
    <t>LABOR UFES ITEM 151431 JUNHO/2014 BDI 28 %</t>
  </si>
  <si>
    <t>LABOR UFES ITEM 1517 JUNHO/2014 BDI 28 %</t>
  </si>
  <si>
    <t>IOPES ITEM 1514 JUNHO/2014 BDI 28 %</t>
  </si>
  <si>
    <t>TERMINAIS, CONECTORES E ABRAÇADEIRAS</t>
  </si>
  <si>
    <t>LABOR UFES ITEM 1520 JUNHO/2014 BDI 28 %</t>
  </si>
  <si>
    <t>Terminal para ligação de cabo a barra de 95 mm2</t>
  </si>
  <si>
    <t>LABOR UFES ITEM 152014 JUNHO/2014 BDI 28 %</t>
  </si>
  <si>
    <t>20,50</t>
  </si>
  <si>
    <t>Terminal para ligação de cabo a barra de 185 mm2</t>
  </si>
  <si>
    <t>37,35</t>
  </si>
  <si>
    <t>OUTRAS INSTALAÇÕES</t>
  </si>
  <si>
    <t>IOPES ITEM 16 JUNHO/2014 BDI 28 %</t>
  </si>
  <si>
    <t>Extintor de incêndio pó químico seco 6 Kg , incl. suporte para fixação EXCLUSIVE placa
sinalizadora em PVC fotoluminescente</t>
  </si>
  <si>
    <t>Recolocação de vaso sanitário, inclusive fornecimento de acessórios (parafusos de fixação anel de vedação, bolsa e tubo de ligação, etc), exclusive fornecimento do vaso e tampa</t>
  </si>
  <si>
    <t>Recolocação de lavatório sanitário, com acessórios em PVC (engate, sifão e válvula), exclusive fornecimento do mesmo</t>
  </si>
  <si>
    <t>27651,99</t>
  </si>
  <si>
    <t>IOPES UFES ITEM 151713 JUNHO/2014 BDI 28 %</t>
  </si>
  <si>
    <t xml:space="preserve"> m</t>
  </si>
  <si>
    <t>IOPES ITEM 042509 JUNHO/2014 BDI 28 %</t>
  </si>
  <si>
    <t>IOPES ITEM 048510JUNHO/2014 BDI 28 %</t>
  </si>
  <si>
    <t>IOPES ITEM 048524 JUNHO/2014 BDI 28 %</t>
  </si>
  <si>
    <t>QGBT montado conforme projeto</t>
  </si>
  <si>
    <t>LABOR UFES ITEM 041596 JUNHO/2014 BDI 28 %</t>
  </si>
  <si>
    <t>Reservatório de fibra de vidro de 1000 L, incl. suporte em madeira de 7x12cm e 8x7cm, elevado de 4m, (1 utilização)</t>
  </si>
  <si>
    <t>Cobertura nova de telhas onduladas de fibrocimento 8.0mm, inclusive cumeeiras e acessórios de fixação</t>
  </si>
  <si>
    <t>TELHADO</t>
  </si>
  <si>
    <t>Tubos de aço galvanizado, Diâm.  2", Alt. de 0,5m, Fix. a cada 2m em blocos de concreto, com tela de arame galvanizado revestido com PVC, Fio 12BWG e malha 7,5x7,5 cm</t>
  </si>
  <si>
    <t>Eletroduto de PVC Rigido  4"</t>
  </si>
  <si>
    <t>Bucha de Aluminio Fundido 4"</t>
  </si>
  <si>
    <t>Arruela de Alumínio fundido 4"</t>
  </si>
  <si>
    <t>17.4</t>
  </si>
  <si>
    <t>17.4.1</t>
  </si>
  <si>
    <t>7/7</t>
  </si>
  <si>
    <t>6/7</t>
  </si>
  <si>
    <t>5/7</t>
  </si>
  <si>
    <t>4/7</t>
  </si>
  <si>
    <t>3/7</t>
  </si>
  <si>
    <t>2/7</t>
  </si>
  <si>
    <t>1/7</t>
  </si>
  <si>
    <t>OBRA/SERVIÇO: REFORMA DA FABRICA DE POLVINHO</t>
  </si>
  <si>
    <t>LOCAL: CACIMBINHA - PRESIDENTE KENNEDY - ES</t>
  </si>
  <si>
    <t>CAIXA DE PASSAGEM EMPREGANDO ARGAMASSA, CIMENTO E AREIA</t>
  </si>
  <si>
    <t>Caixa de passagem de alv. de blocos cer. 10 furos 10x20x20cm dim. de 50x50x50cm, com revest. Int. em chapisco e reboco e lastro de brita 5 cm</t>
  </si>
  <si>
    <t>DATA: 19/08/2014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</si>
</sst>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;[Red]#,##0.00"/>
    <numFmt numFmtId="185" formatCode="#,##0.000"/>
    <numFmt numFmtId="186" formatCode="0.0000000"/>
    <numFmt numFmtId="187" formatCode="0.00000000"/>
    <numFmt numFmtId="188" formatCode="0.000000"/>
    <numFmt numFmtId="189" formatCode="0.00000"/>
    <numFmt numFmtId="190" formatCode="0.0000"/>
    <numFmt numFmtId="191" formatCode="0.000"/>
    <numFmt numFmtId="192" formatCode="&quot;Sim&quot;;&quot;Sim&quot;;&quot;Não&quot;"/>
    <numFmt numFmtId="193" formatCode="&quot;Verdadeiro&quot;;&quot;Verdadeiro&quot;;&quot;Falso&quot;"/>
    <numFmt numFmtId="194" formatCode="&quot;Ativado&quot;;&quot;Ativado&quot;;&quot;Desativado&quot;"/>
    <numFmt numFmtId="195" formatCode="[$€-2]\ #,##0.00_);[Red]\([$€-2]\ #,##0.00\)"/>
    <numFmt numFmtId="196" formatCode="[$-416]dddd\,\ d&quot; de &quot;mmmm&quot; de &quot;yyyy"/>
    <numFmt numFmtId="197" formatCode="00000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24"/>
      <name val="Arial"/>
      <family val="2"/>
    </font>
    <font>
      <b/>
      <sz val="20"/>
      <name val="Arial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Times New Roman"/>
      <family val="1"/>
    </font>
    <font>
      <b/>
      <sz val="20"/>
      <name val="Times New Roman"/>
      <family val="1"/>
    </font>
    <font>
      <sz val="24"/>
      <name val="Times New Roman"/>
      <family val="1"/>
    </font>
    <font>
      <u val="single"/>
      <sz val="7.5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medium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16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1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1" xfId="0" applyFont="1" applyBorder="1" applyAlignment="1">
      <alignment/>
    </xf>
    <xf numFmtId="0" fontId="8" fillId="0" borderId="0" xfId="0" applyFont="1" applyAlignment="1" applyProtection="1">
      <alignment horizontal="center" vertical="center"/>
      <protection locked="0"/>
    </xf>
    <xf numFmtId="49" fontId="5" fillId="0" borderId="31" xfId="0" applyNumberFormat="1" applyFont="1" applyBorder="1" applyAlignment="1">
      <alignment horizontal="center"/>
    </xf>
    <xf numFmtId="4" fontId="5" fillId="0" borderId="30" xfId="0" applyNumberFormat="1" applyFont="1" applyBorder="1" applyAlignment="1">
      <alignment horizontal="right"/>
    </xf>
    <xf numFmtId="49" fontId="5" fillId="0" borderId="32" xfId="0" applyNumberFormat="1" applyFont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center"/>
    </xf>
    <xf numFmtId="4" fontId="5" fillId="0" borderId="35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4" fontId="5" fillId="0" borderId="27" xfId="0" applyNumberFormat="1" applyFont="1" applyBorder="1" applyAlignment="1">
      <alignment horizontal="right"/>
    </xf>
    <xf numFmtId="4" fontId="5" fillId="0" borderId="33" xfId="0" applyNumberFormat="1" applyFont="1" applyBorder="1" applyAlignment="1">
      <alignment horizontal="right"/>
    </xf>
    <xf numFmtId="0" fontId="5" fillId="0" borderId="22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" fontId="5" fillId="0" borderId="38" xfId="0" applyNumberFormat="1" applyFont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37" xfId="0" applyFont="1" applyBorder="1" applyAlignment="1">
      <alignment/>
    </xf>
    <xf numFmtId="0" fontId="4" fillId="0" borderId="17" xfId="0" applyFont="1" applyBorder="1" applyAlignment="1">
      <alignment/>
    </xf>
    <xf numFmtId="4" fontId="0" fillId="0" borderId="17" xfId="0" applyNumberForma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5" fillId="0" borderId="34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41" xfId="0" applyFont="1" applyBorder="1" applyAlignment="1">
      <alignment horizontal="left"/>
    </xf>
    <xf numFmtId="0" fontId="5" fillId="0" borderId="42" xfId="0" applyFont="1" applyBorder="1" applyAlignment="1">
      <alignment/>
    </xf>
    <xf numFmtId="4" fontId="5" fillId="0" borderId="37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0" fillId="0" borderId="0" xfId="0" applyNumberFormat="1" applyAlignment="1">
      <alignment/>
    </xf>
    <xf numFmtId="49" fontId="9" fillId="0" borderId="31" xfId="0" applyNumberFormat="1" applyFont="1" applyBorder="1" applyAlignment="1">
      <alignment horizontal="center"/>
    </xf>
    <xf numFmtId="0" fontId="9" fillId="0" borderId="27" xfId="0" applyFont="1" applyBorder="1" applyAlignment="1">
      <alignment horizontal="left"/>
    </xf>
    <xf numFmtId="49" fontId="9" fillId="0" borderId="32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/>
    </xf>
    <xf numFmtId="0" fontId="9" fillId="0" borderId="33" xfId="0" applyFont="1" applyBorder="1" applyAlignment="1">
      <alignment/>
    </xf>
    <xf numFmtId="49" fontId="4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5" fillId="0" borderId="33" xfId="0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0" fillId="0" borderId="29" xfId="0" applyNumberFormat="1" applyFont="1" applyBorder="1" applyAlignment="1">
      <alignment horizontal="right"/>
    </xf>
    <xf numFmtId="4" fontId="10" fillId="0" borderId="27" xfId="0" applyNumberFormat="1" applyFont="1" applyBorder="1" applyAlignment="1">
      <alignment horizontal="right"/>
    </xf>
    <xf numFmtId="4" fontId="10" fillId="0" borderId="28" xfId="0" applyNumberFormat="1" applyFont="1" applyBorder="1" applyAlignment="1">
      <alignment horizontal="right"/>
    </xf>
    <xf numFmtId="4" fontId="10" fillId="0" borderId="38" xfId="0" applyNumberFormat="1" applyFont="1" applyBorder="1" applyAlignment="1">
      <alignment horizontal="right"/>
    </xf>
    <xf numFmtId="4" fontId="11" fillId="0" borderId="34" xfId="0" applyNumberFormat="1" applyFont="1" applyBorder="1" applyAlignment="1">
      <alignment horizontal="right"/>
    </xf>
    <xf numFmtId="4" fontId="11" fillId="0" borderId="39" xfId="0" applyNumberFormat="1" applyFont="1" applyBorder="1" applyAlignment="1">
      <alignment horizontal="right"/>
    </xf>
    <xf numFmtId="4" fontId="10" fillId="0" borderId="40" xfId="0" applyNumberFormat="1" applyFont="1" applyBorder="1" applyAlignment="1">
      <alignment horizontal="right"/>
    </xf>
    <xf numFmtId="4" fontId="10" fillId="0" borderId="33" xfId="0" applyNumberFormat="1" applyFont="1" applyBorder="1" applyAlignment="1">
      <alignment horizontal="right"/>
    </xf>
    <xf numFmtId="4" fontId="10" fillId="0" borderId="34" xfId="0" applyNumberFormat="1" applyFont="1" applyBorder="1" applyAlignment="1">
      <alignment horizontal="right"/>
    </xf>
    <xf numFmtId="4" fontId="10" fillId="0" borderId="39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0" fontId="5" fillId="0" borderId="40" xfId="0" applyFont="1" applyBorder="1" applyAlignment="1">
      <alignment horizontal="left"/>
    </xf>
    <xf numFmtId="4" fontId="10" fillId="0" borderId="35" xfId="0" applyNumberFormat="1" applyFont="1" applyBorder="1" applyAlignment="1">
      <alignment horizontal="right"/>
    </xf>
    <xf numFmtId="0" fontId="5" fillId="0" borderId="27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5" fillId="0" borderId="40" xfId="0" applyNumberFormat="1" applyFont="1" applyBorder="1" applyAlignment="1">
      <alignment horizontal="right"/>
    </xf>
    <xf numFmtId="4" fontId="5" fillId="0" borderId="42" xfId="0" applyNumberFormat="1" applyFont="1" applyBorder="1" applyAlignment="1">
      <alignment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/>
    </xf>
    <xf numFmtId="0" fontId="12" fillId="0" borderId="2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9" fillId="0" borderId="27" xfId="0" applyFont="1" applyBorder="1" applyAlignment="1">
      <alignment/>
    </xf>
    <xf numFmtId="49" fontId="12" fillId="0" borderId="32" xfId="0" applyNumberFormat="1" applyFont="1" applyBorder="1" applyAlignment="1">
      <alignment horizontal="center"/>
    </xf>
    <xf numFmtId="4" fontId="5" fillId="0" borderId="30" xfId="0" applyNumberFormat="1" applyFont="1" applyBorder="1" applyAlignment="1">
      <alignment horizontal="right" vertical="center"/>
    </xf>
    <xf numFmtId="0" fontId="12" fillId="0" borderId="28" xfId="0" applyFont="1" applyBorder="1" applyAlignment="1">
      <alignment horizontal="left"/>
    </xf>
    <xf numFmtId="0" fontId="9" fillId="0" borderId="31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12" fillId="0" borderId="46" xfId="0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49" fontId="12" fillId="0" borderId="47" xfId="0" applyNumberFormat="1" applyFont="1" applyBorder="1" applyAlignment="1">
      <alignment horizontal="center"/>
    </xf>
    <xf numFmtId="0" fontId="12" fillId="0" borderId="19" xfId="0" applyFont="1" applyBorder="1" applyAlignment="1">
      <alignment horizontal="left"/>
    </xf>
    <xf numFmtId="4" fontId="5" fillId="0" borderId="50" xfId="0" applyNumberFormat="1" applyFont="1" applyBorder="1" applyAlignment="1">
      <alignment horizontal="right" vertical="center"/>
    </xf>
    <xf numFmtId="4" fontId="5" fillId="0" borderId="49" xfId="0" applyNumberFormat="1" applyFont="1" applyBorder="1" applyAlignment="1">
      <alignment horizontal="right" vertical="center"/>
    </xf>
    <xf numFmtId="0" fontId="12" fillId="0" borderId="33" xfId="0" applyFont="1" applyBorder="1" applyAlignment="1">
      <alignment horizontal="left"/>
    </xf>
    <xf numFmtId="0" fontId="5" fillId="0" borderId="3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4" fontId="5" fillId="0" borderId="35" xfId="0" applyNumberFormat="1" applyFont="1" applyBorder="1" applyAlignment="1">
      <alignment horizontal="right" vertical="center"/>
    </xf>
    <xf numFmtId="0" fontId="9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43" xfId="0" applyFont="1" applyBorder="1" applyAlignment="1">
      <alignment horizontal="center"/>
    </xf>
    <xf numFmtId="4" fontId="5" fillId="0" borderId="50" xfId="0" applyNumberFormat="1" applyFont="1" applyBorder="1" applyAlignment="1">
      <alignment horizontal="righ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" fontId="10" fillId="0" borderId="30" xfId="0" applyNumberFormat="1" applyFont="1" applyBorder="1" applyAlignment="1">
      <alignment horizontal="right"/>
    </xf>
    <xf numFmtId="0" fontId="5" fillId="0" borderId="44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49" fontId="9" fillId="0" borderId="47" xfId="0" applyNumberFormat="1" applyFont="1" applyBorder="1" applyAlignment="1">
      <alignment horizontal="center"/>
    </xf>
    <xf numFmtId="0" fontId="9" fillId="0" borderId="28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47" xfId="0" applyFont="1" applyBorder="1" applyAlignment="1">
      <alignment horizontal="center" vertical="center"/>
    </xf>
    <xf numFmtId="0" fontId="5" fillId="0" borderId="19" xfId="0" applyFont="1" applyBorder="1" applyAlignment="1">
      <alignment horizontal="left"/>
    </xf>
    <xf numFmtId="0" fontId="5" fillId="0" borderId="33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4" fontId="5" fillId="0" borderId="49" xfId="0" applyNumberFormat="1" applyFont="1" applyBorder="1" applyAlignment="1">
      <alignment horizontal="right"/>
    </xf>
    <xf numFmtId="0" fontId="9" fillId="0" borderId="4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9" fillId="0" borderId="27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44" xfId="0" applyFont="1" applyBorder="1" applyAlignment="1">
      <alignment/>
    </xf>
    <xf numFmtId="0" fontId="5" fillId="0" borderId="28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49" fontId="12" fillId="0" borderId="3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" fontId="10" fillId="0" borderId="0" xfId="0" applyNumberFormat="1" applyFont="1" applyBorder="1" applyAlignment="1">
      <alignment horizontal="right"/>
    </xf>
    <xf numFmtId="49" fontId="5" fillId="0" borderId="32" xfId="0" applyNumberFormat="1" applyFont="1" applyFill="1" applyBorder="1" applyAlignment="1">
      <alignment horizontal="center"/>
    </xf>
    <xf numFmtId="49" fontId="9" fillId="0" borderId="32" xfId="0" applyNumberFormat="1" applyFont="1" applyFill="1" applyBorder="1" applyAlignment="1">
      <alignment horizontal="center"/>
    </xf>
    <xf numFmtId="0" fontId="12" fillId="0" borderId="4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49" fontId="5" fillId="0" borderId="47" xfId="0" applyNumberFormat="1" applyFont="1" applyBorder="1" applyAlignment="1">
      <alignment horizontal="center"/>
    </xf>
    <xf numFmtId="0" fontId="5" fillId="0" borderId="19" xfId="0" applyFont="1" applyBorder="1" applyAlignment="1">
      <alignment horizontal="left" vertical="center"/>
    </xf>
    <xf numFmtId="4" fontId="5" fillId="0" borderId="28" xfId="0" applyNumberFormat="1" applyFont="1" applyBorder="1" applyAlignment="1">
      <alignment horizontal="right" vertical="center"/>
    </xf>
    <xf numFmtId="4" fontId="5" fillId="0" borderId="44" xfId="0" applyNumberFormat="1" applyFont="1" applyBorder="1" applyAlignment="1">
      <alignment horizontal="right" vertical="center"/>
    </xf>
    <xf numFmtId="4" fontId="5" fillId="0" borderId="20" xfId="0" applyNumberFormat="1" applyFont="1" applyBorder="1" applyAlignment="1">
      <alignment horizontal="right" vertical="center"/>
    </xf>
    <xf numFmtId="0" fontId="5" fillId="0" borderId="11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right"/>
      <protection locked="0"/>
    </xf>
    <xf numFmtId="49" fontId="4" fillId="0" borderId="14" xfId="0" applyNumberFormat="1" applyFont="1" applyBorder="1" applyAlignment="1" applyProtection="1">
      <alignment horizontal="center" vertical="top"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49" fontId="0" fillId="0" borderId="14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4" fontId="5" fillId="0" borderId="30" xfId="0" applyNumberFormat="1" applyFont="1" applyBorder="1" applyAlignment="1" applyProtection="1">
      <alignment horizontal="right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left" vertical="center"/>
      <protection locked="0"/>
    </xf>
    <xf numFmtId="4" fontId="5" fillId="0" borderId="30" xfId="0" applyNumberFormat="1" applyFont="1" applyBorder="1" applyAlignment="1" applyProtection="1">
      <alignment horizontal="center" vertical="center"/>
      <protection locked="0"/>
    </xf>
    <xf numFmtId="49" fontId="12" fillId="0" borderId="31" xfId="0" applyNumberFormat="1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left"/>
      <protection locked="0"/>
    </xf>
    <xf numFmtId="0" fontId="5" fillId="0" borderId="29" xfId="0" applyFont="1" applyBorder="1" applyAlignment="1" applyProtection="1">
      <alignment horizontal="left"/>
      <protection locked="0"/>
    </xf>
    <xf numFmtId="0" fontId="5" fillId="0" borderId="30" xfId="0" applyFont="1" applyBorder="1" applyAlignment="1" applyProtection="1">
      <alignment horizontal="center"/>
      <protection locked="0"/>
    </xf>
    <xf numFmtId="4" fontId="5" fillId="0" borderId="30" xfId="0" applyNumberFormat="1" applyFont="1" applyBorder="1" applyAlignment="1" applyProtection="1">
      <alignment horizontal="right"/>
      <protection locked="0"/>
    </xf>
    <xf numFmtId="4" fontId="5" fillId="0" borderId="27" xfId="0" applyNumberFormat="1" applyFont="1" applyBorder="1" applyAlignment="1" applyProtection="1">
      <alignment horizontal="right"/>
      <protection locked="0"/>
    </xf>
    <xf numFmtId="4" fontId="5" fillId="0" borderId="29" xfId="0" applyNumberFormat="1" applyFont="1" applyBorder="1" applyAlignment="1" applyProtection="1">
      <alignment horizontal="right"/>
      <protection locked="0"/>
    </xf>
    <xf numFmtId="4" fontId="5" fillId="0" borderId="28" xfId="0" applyNumberFormat="1" applyFont="1" applyBorder="1" applyAlignment="1" applyProtection="1">
      <alignment horizontal="right"/>
      <protection locked="0"/>
    </xf>
    <xf numFmtId="4" fontId="5" fillId="0" borderId="38" xfId="0" applyNumberFormat="1" applyFont="1" applyBorder="1" applyAlignment="1" applyProtection="1">
      <alignment horizontal="right"/>
      <protection locked="0"/>
    </xf>
    <xf numFmtId="49" fontId="9" fillId="0" borderId="31" xfId="0" applyNumberFormat="1" applyFont="1" applyBorder="1" applyAlignment="1" applyProtection="1">
      <alignment horizontal="center"/>
      <protection locked="0"/>
    </xf>
    <xf numFmtId="49" fontId="5" fillId="0" borderId="31" xfId="0" applyNumberFormat="1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left"/>
      <protection locked="0"/>
    </xf>
    <xf numFmtId="4" fontId="10" fillId="0" borderId="27" xfId="0" applyNumberFormat="1" applyFont="1" applyBorder="1" applyAlignment="1" applyProtection="1">
      <alignment horizontal="right"/>
      <protection locked="0"/>
    </xf>
    <xf numFmtId="4" fontId="10" fillId="0" borderId="28" xfId="0" applyNumberFormat="1" applyFont="1" applyBorder="1" applyAlignment="1" applyProtection="1">
      <alignment horizontal="right"/>
      <protection locked="0"/>
    </xf>
    <xf numFmtId="4" fontId="10" fillId="0" borderId="38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5" fillId="0" borderId="33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 horizontal="left"/>
      <protection locked="0"/>
    </xf>
    <xf numFmtId="0" fontId="5" fillId="0" borderId="40" xfId="0" applyFont="1" applyBorder="1" applyAlignment="1" applyProtection="1">
      <alignment horizontal="left"/>
      <protection locked="0"/>
    </xf>
    <xf numFmtId="0" fontId="5" fillId="0" borderId="35" xfId="0" applyFont="1" applyBorder="1" applyAlignment="1" applyProtection="1">
      <alignment horizontal="center"/>
      <protection locked="0"/>
    </xf>
    <xf numFmtId="4" fontId="5" fillId="0" borderId="35" xfId="0" applyNumberFormat="1" applyFont="1" applyBorder="1" applyAlignment="1" applyProtection="1">
      <alignment horizontal="right"/>
      <protection locked="0"/>
    </xf>
    <xf numFmtId="4" fontId="5" fillId="0" borderId="33" xfId="0" applyNumberFormat="1" applyFont="1" applyBorder="1" applyAlignment="1" applyProtection="1">
      <alignment horizontal="right"/>
      <protection locked="0"/>
    </xf>
    <xf numFmtId="4" fontId="5" fillId="0" borderId="40" xfId="0" applyNumberFormat="1" applyFont="1" applyBorder="1" applyAlignment="1" applyProtection="1">
      <alignment horizontal="right"/>
      <protection locked="0"/>
    </xf>
    <xf numFmtId="4" fontId="10" fillId="0" borderId="33" xfId="0" applyNumberFormat="1" applyFont="1" applyBorder="1" applyAlignment="1" applyProtection="1">
      <alignment horizontal="right"/>
      <protection locked="0"/>
    </xf>
    <xf numFmtId="4" fontId="10" fillId="0" borderId="34" xfId="0" applyNumberFormat="1" applyFont="1" applyBorder="1" applyAlignment="1" applyProtection="1">
      <alignment horizontal="right"/>
      <protection locked="0"/>
    </xf>
    <xf numFmtId="4" fontId="10" fillId="0" borderId="39" xfId="0" applyNumberFormat="1" applyFont="1" applyBorder="1" applyAlignment="1" applyProtection="1">
      <alignment horizontal="right"/>
      <protection locked="0"/>
    </xf>
    <xf numFmtId="49" fontId="5" fillId="0" borderId="32" xfId="0" applyNumberFormat="1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49" fontId="9" fillId="0" borderId="32" xfId="0" applyNumberFormat="1" applyFont="1" applyBorder="1" applyAlignment="1" applyProtection="1">
      <alignment horizontal="center"/>
      <protection locked="0"/>
    </xf>
    <xf numFmtId="4" fontId="10" fillId="0" borderId="35" xfId="0" applyNumberFormat="1" applyFont="1" applyBorder="1" applyAlignment="1" applyProtection="1">
      <alignment horizontal="right"/>
      <protection locked="0"/>
    </xf>
    <xf numFmtId="4" fontId="10" fillId="0" borderId="40" xfId="0" applyNumberFormat="1" applyFont="1" applyBorder="1" applyAlignment="1" applyProtection="1">
      <alignment horizontal="right"/>
      <protection locked="0"/>
    </xf>
    <xf numFmtId="4" fontId="5" fillId="0" borderId="39" xfId="0" applyNumberFormat="1" applyFont="1" applyBorder="1" applyAlignment="1" applyProtection="1">
      <alignment horizontal="right"/>
      <protection locked="0"/>
    </xf>
    <xf numFmtId="4" fontId="11" fillId="0" borderId="34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41" xfId="0" applyFont="1" applyBorder="1" applyAlignment="1" applyProtection="1">
      <alignment horizontal="left"/>
      <protection locked="0"/>
    </xf>
    <xf numFmtId="0" fontId="5" fillId="0" borderId="42" xfId="0" applyFont="1" applyBorder="1" applyAlignment="1" applyProtection="1">
      <alignment/>
      <protection locked="0"/>
    </xf>
    <xf numFmtId="4" fontId="5" fillId="0" borderId="42" xfId="0" applyNumberFormat="1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/>
      <protection locked="0"/>
    </xf>
    <xf numFmtId="0" fontId="5" fillId="0" borderId="37" xfId="0" applyFont="1" applyBorder="1" applyAlignment="1" applyProtection="1">
      <alignment/>
      <protection locked="0"/>
    </xf>
    <xf numFmtId="4" fontId="5" fillId="0" borderId="37" xfId="0" applyNumberFormat="1" applyFont="1" applyBorder="1" applyAlignment="1" applyProtection="1">
      <alignment/>
      <protection locked="0"/>
    </xf>
    <xf numFmtId="4" fontId="5" fillId="0" borderId="14" xfId="0" applyNumberFormat="1" applyFont="1" applyBorder="1" applyAlignment="1" applyProtection="1">
      <alignment/>
      <protection locked="0"/>
    </xf>
    <xf numFmtId="0" fontId="5" fillId="0" borderId="20" xfId="0" applyFont="1" applyBorder="1" applyAlignment="1">
      <alignment horizontal="right" vertical="center"/>
    </xf>
    <xf numFmtId="4" fontId="5" fillId="0" borderId="29" xfId="0" applyNumberFormat="1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4" fontId="5" fillId="0" borderId="28" xfId="0" applyNumberFormat="1" applyFont="1" applyBorder="1" applyAlignment="1" applyProtection="1">
      <alignment horizontal="center"/>
      <protection locked="0"/>
    </xf>
    <xf numFmtId="0" fontId="5" fillId="0" borderId="20" xfId="0" applyFont="1" applyBorder="1" applyAlignment="1">
      <alignment horizontal="left" vertical="center"/>
    </xf>
    <xf numFmtId="4" fontId="5" fillId="0" borderId="29" xfId="0" applyNumberFormat="1" applyFont="1" applyBorder="1" applyAlignment="1" applyProtection="1">
      <alignment horizontal="right" vertical="center"/>
      <protection locked="0"/>
    </xf>
    <xf numFmtId="4" fontId="0" fillId="0" borderId="11" xfId="0" applyNumberFormat="1" applyFont="1" applyBorder="1" applyAlignment="1">
      <alignment/>
    </xf>
    <xf numFmtId="4" fontId="5" fillId="0" borderId="48" xfId="0" applyNumberFormat="1" applyFont="1" applyBorder="1" applyAlignment="1">
      <alignment horizontal="right" vertical="center"/>
    </xf>
    <xf numFmtId="4" fontId="5" fillId="0" borderId="45" xfId="0" applyNumberFormat="1" applyFont="1" applyBorder="1" applyAlignment="1">
      <alignment horizontal="right" vertical="center"/>
    </xf>
    <xf numFmtId="4" fontId="5" fillId="0" borderId="52" xfId="0" applyNumberFormat="1" applyFont="1" applyBorder="1" applyAlignment="1">
      <alignment horizontal="right" vertical="center"/>
    </xf>
    <xf numFmtId="4" fontId="5" fillId="0" borderId="20" xfId="0" applyNumberFormat="1" applyFont="1" applyBorder="1" applyAlignment="1">
      <alignment horizontal="right"/>
    </xf>
    <xf numFmtId="4" fontId="5" fillId="0" borderId="34" xfId="0" applyNumberFormat="1" applyFont="1" applyBorder="1" applyAlignment="1">
      <alignment horizontal="right"/>
    </xf>
    <xf numFmtId="4" fontId="5" fillId="0" borderId="34" xfId="0" applyNumberFormat="1" applyFont="1" applyBorder="1" applyAlignment="1">
      <alignment horizontal="right" vertical="center"/>
    </xf>
    <xf numFmtId="0" fontId="12" fillId="0" borderId="33" xfId="0" applyFont="1" applyBorder="1" applyAlignment="1">
      <alignment horizontal="left" vertical="center"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40" xfId="0" applyBorder="1" applyAlignment="1">
      <alignment/>
    </xf>
    <xf numFmtId="0" fontId="0" fillId="0" borderId="35" xfId="0" applyBorder="1" applyAlignment="1">
      <alignment horizontal="center"/>
    </xf>
    <xf numFmtId="4" fontId="0" fillId="0" borderId="35" xfId="0" applyNumberFormat="1" applyBorder="1" applyAlignment="1">
      <alignment/>
    </xf>
    <xf numFmtId="0" fontId="12" fillId="0" borderId="46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>
      <alignment horizontal="center" vertical="center"/>
    </xf>
    <xf numFmtId="0" fontId="9" fillId="0" borderId="28" xfId="0" applyFont="1" applyBorder="1" applyAlignment="1">
      <alignment/>
    </xf>
    <xf numFmtId="4" fontId="5" fillId="0" borderId="44" xfId="0" applyNumberFormat="1" applyFont="1" applyBorder="1" applyAlignment="1">
      <alignment horizontal="right"/>
    </xf>
    <xf numFmtId="4" fontId="10" fillId="0" borderId="43" xfId="0" applyNumberFormat="1" applyFont="1" applyBorder="1" applyAlignment="1">
      <alignment horizontal="right"/>
    </xf>
    <xf numFmtId="4" fontId="5" fillId="0" borderId="45" xfId="0" applyNumberFormat="1" applyFont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4" fontId="5" fillId="0" borderId="48" xfId="0" applyNumberFormat="1" applyFont="1" applyBorder="1" applyAlignment="1">
      <alignment horizontal="right"/>
    </xf>
    <xf numFmtId="4" fontId="10" fillId="0" borderId="48" xfId="0" applyNumberFormat="1" applyFont="1" applyBorder="1" applyAlignment="1">
      <alignment horizontal="right"/>
    </xf>
    <xf numFmtId="0" fontId="9" fillId="0" borderId="20" xfId="0" applyFont="1" applyBorder="1" applyAlignment="1">
      <alignment horizontal="left" vertical="center"/>
    </xf>
    <xf numFmtId="49" fontId="12" fillId="0" borderId="31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4" fontId="5" fillId="0" borderId="38" xfId="0" applyNumberFormat="1" applyFont="1" applyBorder="1" applyAlignment="1" applyProtection="1">
      <alignment horizontal="right" vertical="center"/>
      <protection locked="0"/>
    </xf>
    <xf numFmtId="4" fontId="0" fillId="0" borderId="14" xfId="0" applyNumberFormat="1" applyFont="1" applyBorder="1" applyAlignment="1">
      <alignment horizontal="right"/>
    </xf>
    <xf numFmtId="0" fontId="5" fillId="0" borderId="51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4" fontId="5" fillId="0" borderId="21" xfId="0" applyNumberFormat="1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4" fontId="5" fillId="0" borderId="38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4" fontId="5" fillId="0" borderId="51" xfId="0" applyNumberFormat="1" applyFont="1" applyBorder="1" applyAlignment="1">
      <alignment horizontal="right" vertical="center"/>
    </xf>
    <xf numFmtId="4" fontId="5" fillId="0" borderId="38" xfId="0" applyNumberFormat="1" applyFont="1" applyBorder="1" applyAlignment="1" quotePrefix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4" fontId="5" fillId="0" borderId="39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22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2" fillId="0" borderId="27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4" fontId="5" fillId="0" borderId="40" xfId="0" applyNumberFormat="1" applyFont="1" applyBorder="1" applyAlignment="1">
      <alignment horizontal="right" vertical="center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4" fontId="5" fillId="0" borderId="35" xfId="0" applyNumberFormat="1" applyFont="1" applyBorder="1" applyAlignment="1" applyProtection="1">
      <alignment horizontal="right" vertical="center"/>
      <protection locked="0"/>
    </xf>
    <xf numFmtId="4" fontId="5" fillId="0" borderId="39" xfId="0" applyNumberFormat="1" applyFont="1" applyBorder="1" applyAlignment="1" applyProtection="1">
      <alignment horizontal="right" vertical="center"/>
      <protection locked="0"/>
    </xf>
    <xf numFmtId="4" fontId="5" fillId="0" borderId="30" xfId="0" applyNumberFormat="1" applyFont="1" applyFill="1" applyBorder="1" applyAlignment="1">
      <alignment horizontal="right"/>
    </xf>
    <xf numFmtId="4" fontId="5" fillId="0" borderId="52" xfId="0" applyNumberFormat="1" applyFont="1" applyBorder="1" applyAlignment="1" applyProtection="1">
      <alignment horizontal="right" vertical="center"/>
      <protection locked="0"/>
    </xf>
    <xf numFmtId="0" fontId="12" fillId="0" borderId="43" xfId="0" applyFont="1" applyBorder="1" applyAlignment="1" applyProtection="1">
      <alignment horizontal="left" vertical="center"/>
      <protection locked="0"/>
    </xf>
    <xf numFmtId="0" fontId="9" fillId="0" borderId="27" xfId="0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 applyProtection="1">
      <alignment horizontal="center" vertical="center"/>
      <protection locked="0"/>
    </xf>
    <xf numFmtId="0" fontId="17" fillId="0" borderId="1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41" xfId="0" applyFont="1" applyFill="1" applyBorder="1" applyAlignment="1">
      <alignment horizontal="left"/>
    </xf>
    <xf numFmtId="0" fontId="5" fillId="0" borderId="42" xfId="0" applyFont="1" applyFill="1" applyBorder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2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9" fillId="0" borderId="0" xfId="0" applyFont="1" applyFill="1" applyAlignment="1">
      <alignment/>
    </xf>
    <xf numFmtId="4" fontId="5" fillId="0" borderId="0" xfId="0" applyNumberFormat="1" applyFont="1" applyFill="1" applyBorder="1" applyAlignment="1">
      <alignment horizontal="left" vertical="center"/>
    </xf>
    <xf numFmtId="4" fontId="5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15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16" xfId="0" applyFont="1" applyFill="1" applyBorder="1" applyAlignment="1">
      <alignment/>
    </xf>
    <xf numFmtId="4" fontId="5" fillId="0" borderId="17" xfId="0" applyNumberFormat="1" applyFont="1" applyFill="1" applyBorder="1" applyAlignment="1">
      <alignment horizontal="right"/>
    </xf>
    <xf numFmtId="49" fontId="15" fillId="0" borderId="14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left" vertical="top"/>
    </xf>
    <xf numFmtId="49" fontId="5" fillId="0" borderId="13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5" fillId="0" borderId="17" xfId="0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/>
    </xf>
    <xf numFmtId="0" fontId="5" fillId="0" borderId="17" xfId="0" applyFont="1" applyFill="1" applyBorder="1" applyAlignment="1">
      <alignment vertical="center"/>
    </xf>
    <xf numFmtId="4" fontId="5" fillId="0" borderId="37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4" fontId="5" fillId="0" borderId="0" xfId="0" applyNumberFormat="1" applyFont="1" applyFill="1" applyAlignment="1">
      <alignment horizontal="left"/>
    </xf>
    <xf numFmtId="0" fontId="18" fillId="0" borderId="0" xfId="44" applyFont="1" applyFill="1" applyAlignment="1" applyProtection="1">
      <alignment horizontal="left" vertical="center" indent="1"/>
      <protection/>
    </xf>
    <xf numFmtId="4" fontId="9" fillId="0" borderId="0" xfId="0" applyNumberFormat="1" applyFont="1" applyFill="1" applyAlignment="1">
      <alignment/>
    </xf>
    <xf numFmtId="4" fontId="15" fillId="0" borderId="11" xfId="0" applyNumberFormat="1" applyFont="1" applyFill="1" applyBorder="1" applyAlignment="1">
      <alignment/>
    </xf>
    <xf numFmtId="4" fontId="15" fillId="0" borderId="17" xfId="0" applyNumberFormat="1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4" fontId="19" fillId="0" borderId="11" xfId="0" applyNumberFormat="1" applyFont="1" applyFill="1" applyBorder="1" applyAlignment="1">
      <alignment/>
    </xf>
    <xf numFmtId="4" fontId="19" fillId="0" borderId="17" xfId="0" applyNumberFormat="1" applyFont="1" applyFill="1" applyBorder="1" applyAlignment="1">
      <alignment/>
    </xf>
    <xf numFmtId="49" fontId="0" fillId="33" borderId="31" xfId="0" applyNumberFormat="1" applyFont="1" applyFill="1" applyBorder="1" applyAlignment="1">
      <alignment horizontal="center" vertical="center"/>
    </xf>
    <xf numFmtId="4" fontId="5" fillId="33" borderId="38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" fontId="20" fillId="33" borderId="27" xfId="0" applyNumberFormat="1" applyFont="1" applyFill="1" applyBorder="1" applyAlignment="1">
      <alignment horizontal="right" vertical="center"/>
    </xf>
    <xf numFmtId="49" fontId="61" fillId="0" borderId="0" xfId="0" applyNumberFormat="1" applyFont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4" fontId="0" fillId="33" borderId="30" xfId="0" applyNumberFormat="1" applyFont="1" applyFill="1" applyBorder="1" applyAlignment="1">
      <alignment horizontal="right" vertical="center"/>
    </xf>
    <xf numFmtId="4" fontId="62" fillId="0" borderId="27" xfId="0" applyNumberFormat="1" applyFont="1" applyBorder="1" applyAlignment="1">
      <alignment horizontal="right" vertical="center"/>
    </xf>
    <xf numFmtId="4" fontId="0" fillId="33" borderId="29" xfId="0" applyNumberFormat="1" applyFont="1" applyFill="1" applyBorder="1" applyAlignment="1">
      <alignment horizontal="right" vertical="center"/>
    </xf>
    <xf numFmtId="4" fontId="0" fillId="33" borderId="29" xfId="0" applyNumberFormat="1" applyFont="1" applyFill="1" applyBorder="1" applyAlignment="1">
      <alignment vertical="center"/>
    </xf>
    <xf numFmtId="4" fontId="61" fillId="0" borderId="29" xfId="0" applyNumberFormat="1" applyFont="1" applyBorder="1" applyAlignment="1">
      <alignment horizontal="right" vertical="center"/>
    </xf>
    <xf numFmtId="4" fontId="0" fillId="33" borderId="40" xfId="0" applyNumberFormat="1" applyFont="1" applyFill="1" applyBorder="1" applyAlignment="1">
      <alignment horizontal="right" vertical="center"/>
    </xf>
    <xf numFmtId="4" fontId="61" fillId="0" borderId="40" xfId="0" applyNumberFormat="1" applyFont="1" applyBorder="1" applyAlignment="1">
      <alignment horizontal="right" vertical="center"/>
    </xf>
    <xf numFmtId="49" fontId="1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49" fontId="61" fillId="0" borderId="0" xfId="0" applyNumberFormat="1" applyFont="1" applyBorder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0" fillId="0" borderId="5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4" xfId="0" applyFont="1" applyBorder="1" applyAlignment="1">
      <alignment/>
    </xf>
    <xf numFmtId="4" fontId="0" fillId="0" borderId="30" xfId="0" applyNumberFormat="1" applyFont="1" applyBorder="1" applyAlignment="1">
      <alignment/>
    </xf>
    <xf numFmtId="0" fontId="0" fillId="0" borderId="55" xfId="0" applyFont="1" applyBorder="1" applyAlignment="1">
      <alignment/>
    </xf>
    <xf numFmtId="0" fontId="0" fillId="0" borderId="16" xfId="0" applyFont="1" applyBorder="1" applyAlignment="1">
      <alignment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1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4" fontId="0" fillId="33" borderId="30" xfId="0" applyNumberFormat="1" applyFont="1" applyFill="1" applyBorder="1" applyAlignment="1">
      <alignment/>
    </xf>
    <xf numFmtId="4" fontId="0" fillId="0" borderId="29" xfId="0" applyNumberFormat="1" applyFont="1" applyBorder="1" applyAlignment="1">
      <alignment/>
    </xf>
    <xf numFmtId="4" fontId="0" fillId="0" borderId="62" xfId="0" applyNumberFormat="1" applyFont="1" applyBorder="1" applyAlignment="1">
      <alignment/>
    </xf>
    <xf numFmtId="185" fontId="0" fillId="0" borderId="30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5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0" fontId="22" fillId="0" borderId="63" xfId="0" applyFont="1" applyBorder="1" applyAlignment="1">
      <alignment/>
    </xf>
    <xf numFmtId="0" fontId="22" fillId="0" borderId="64" xfId="0" applyFont="1" applyBorder="1" applyAlignment="1">
      <alignment/>
    </xf>
    <xf numFmtId="4" fontId="22" fillId="0" borderId="65" xfId="0" applyNumberFormat="1" applyFont="1" applyBorder="1" applyAlignment="1">
      <alignment horizontal="center" vertical="center"/>
    </xf>
    <xf numFmtId="4" fontId="22" fillId="0" borderId="66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/>
    </xf>
    <xf numFmtId="4" fontId="0" fillId="0" borderId="65" xfId="0" applyNumberFormat="1" applyFont="1" applyBorder="1" applyAlignment="1">
      <alignment horizontal="center" vertical="center"/>
    </xf>
    <xf numFmtId="4" fontId="0" fillId="0" borderId="66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/>
    </xf>
    <xf numFmtId="0" fontId="0" fillId="0" borderId="68" xfId="0" applyFont="1" applyBorder="1" applyAlignment="1">
      <alignment/>
    </xf>
    <xf numFmtId="4" fontId="0" fillId="0" borderId="69" xfId="0" applyNumberFormat="1" applyFont="1" applyBorder="1" applyAlignment="1">
      <alignment horizontal="center" vertical="center"/>
    </xf>
    <xf numFmtId="4" fontId="0" fillId="0" borderId="7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49" fontId="1" fillId="33" borderId="3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23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4" fillId="33" borderId="30" xfId="0" applyFont="1" applyFill="1" applyBorder="1" applyAlignment="1">
      <alignment horizontal="center" vertical="center"/>
    </xf>
    <xf numFmtId="4" fontId="24" fillId="33" borderId="30" xfId="0" applyNumberFormat="1" applyFont="1" applyFill="1" applyBorder="1" applyAlignment="1">
      <alignment horizontal="center" vertical="center"/>
    </xf>
    <xf numFmtId="4" fontId="24" fillId="33" borderId="30" xfId="0" applyNumberFormat="1" applyFont="1" applyFill="1" applyBorder="1" applyAlignment="1">
      <alignment horizontal="right" vertical="center"/>
    </xf>
    <xf numFmtId="49" fontId="0" fillId="33" borderId="27" xfId="0" applyNumberFormat="1" applyFont="1" applyFill="1" applyBorder="1" applyAlignment="1">
      <alignment horizontal="left" vertical="center"/>
    </xf>
    <xf numFmtId="49" fontId="0" fillId="33" borderId="28" xfId="0" applyNumberFormat="1" applyFont="1" applyFill="1" applyBorder="1" applyAlignment="1">
      <alignment horizontal="left" vertical="center"/>
    </xf>
    <xf numFmtId="49" fontId="0" fillId="33" borderId="29" xfId="0" applyNumberFormat="1" applyFont="1" applyFill="1" applyBorder="1" applyAlignment="1">
      <alignment horizontal="left" vertical="center"/>
    </xf>
    <xf numFmtId="49" fontId="0" fillId="33" borderId="0" xfId="0" applyNumberFormat="1" applyFill="1" applyAlignment="1">
      <alignment horizontal="right" vertical="center"/>
    </xf>
    <xf numFmtId="0" fontId="0" fillId="33" borderId="28" xfId="0" applyFill="1" applyBorder="1" applyAlignment="1">
      <alignment/>
    </xf>
    <xf numFmtId="2" fontId="0" fillId="33" borderId="0" xfId="0" applyNumberFormat="1" applyFill="1" applyAlignment="1">
      <alignment horizontal="right" vertical="center"/>
    </xf>
    <xf numFmtId="4" fontId="61" fillId="0" borderId="0" xfId="0" applyNumberFormat="1" applyFont="1" applyBorder="1" applyAlignment="1">
      <alignment horizontal="right" vertical="center"/>
    </xf>
    <xf numFmtId="49" fontId="0" fillId="33" borderId="29" xfId="0" applyNumberFormat="1" applyFill="1" applyBorder="1" applyAlignment="1">
      <alignment horizontal="right" vertical="center"/>
    </xf>
    <xf numFmtId="2" fontId="0" fillId="33" borderId="29" xfId="0" applyNumberFormat="1" applyFill="1" applyBorder="1" applyAlignment="1">
      <alignment horizontal="right" vertical="center"/>
    </xf>
    <xf numFmtId="49" fontId="1" fillId="33" borderId="46" xfId="0" applyNumberFormat="1" applyFont="1" applyFill="1" applyBorder="1" applyAlignment="1">
      <alignment horizontal="center" vertical="center"/>
    </xf>
    <xf numFmtId="4" fontId="0" fillId="33" borderId="50" xfId="0" applyNumberFormat="1" applyFont="1" applyFill="1" applyBorder="1" applyAlignment="1">
      <alignment horizontal="right" vertical="center"/>
    </xf>
    <xf numFmtId="49" fontId="0" fillId="33" borderId="73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left" vertical="center"/>
    </xf>
    <xf numFmtId="49" fontId="1" fillId="33" borderId="28" xfId="0" applyNumberFormat="1" applyFont="1" applyFill="1" applyBorder="1" applyAlignment="1">
      <alignment horizontal="left" vertical="center"/>
    </xf>
    <xf numFmtId="49" fontId="1" fillId="33" borderId="29" xfId="0" applyNumberFormat="1" applyFont="1" applyFill="1" applyBorder="1" applyAlignment="1">
      <alignment horizontal="left" vertical="center"/>
    </xf>
    <xf numFmtId="49" fontId="0" fillId="33" borderId="27" xfId="0" applyNumberFormat="1" applyFont="1" applyFill="1" applyBorder="1" applyAlignment="1">
      <alignment horizontal="left" vertical="center"/>
    </xf>
    <xf numFmtId="49" fontId="0" fillId="33" borderId="28" xfId="0" applyNumberFormat="1" applyFont="1" applyFill="1" applyBorder="1" applyAlignment="1">
      <alignment horizontal="left" vertical="center"/>
    </xf>
    <xf numFmtId="49" fontId="0" fillId="33" borderId="29" xfId="0" applyNumberFormat="1" applyFont="1" applyFill="1" applyBorder="1" applyAlignment="1">
      <alignment horizontal="left" vertical="center"/>
    </xf>
    <xf numFmtId="49" fontId="0" fillId="33" borderId="27" xfId="0" applyNumberFormat="1" applyFont="1" applyFill="1" applyBorder="1" applyAlignment="1">
      <alignment horizontal="left" vertical="center"/>
    </xf>
    <xf numFmtId="49" fontId="0" fillId="33" borderId="28" xfId="0" applyNumberFormat="1" applyFont="1" applyFill="1" applyBorder="1" applyAlignment="1">
      <alignment horizontal="left" vertical="center"/>
    </xf>
    <xf numFmtId="49" fontId="0" fillId="33" borderId="29" xfId="0" applyNumberFormat="1" applyFont="1" applyFill="1" applyBorder="1" applyAlignment="1">
      <alignment horizontal="left" vertical="center"/>
    </xf>
    <xf numFmtId="49" fontId="0" fillId="33" borderId="29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 vertical="center"/>
    </xf>
    <xf numFmtId="4" fontId="5" fillId="0" borderId="16" xfId="0" applyNumberFormat="1" applyFont="1" applyFill="1" applyBorder="1" applyAlignment="1">
      <alignment horizontal="left"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0" fontId="24" fillId="33" borderId="74" xfId="0" applyFont="1" applyFill="1" applyBorder="1" applyAlignment="1">
      <alignment horizontal="center" vertical="center"/>
    </xf>
    <xf numFmtId="4" fontId="0" fillId="33" borderId="74" xfId="0" applyNumberFormat="1" applyFont="1" applyFill="1" applyBorder="1" applyAlignment="1">
      <alignment horizontal="right" vertical="center"/>
    </xf>
    <xf numFmtId="49" fontId="1" fillId="33" borderId="27" xfId="0" applyNumberFormat="1" applyFont="1" applyFill="1" applyBorder="1" applyAlignment="1">
      <alignment horizontal="left" vertical="center"/>
    </xf>
    <xf numFmtId="49" fontId="1" fillId="33" borderId="28" xfId="0" applyNumberFormat="1" applyFont="1" applyFill="1" applyBorder="1" applyAlignment="1">
      <alignment horizontal="left" vertical="center"/>
    </xf>
    <xf numFmtId="49" fontId="1" fillId="33" borderId="29" xfId="0" applyNumberFormat="1" applyFont="1" applyFill="1" applyBorder="1" applyAlignment="1">
      <alignment horizontal="left" vertical="center"/>
    </xf>
    <xf numFmtId="4" fontId="5" fillId="33" borderId="51" xfId="0" applyNumberFormat="1" applyFont="1" applyFill="1" applyBorder="1" applyAlignment="1">
      <alignment horizontal="right" vertical="center"/>
    </xf>
    <xf numFmtId="4" fontId="0" fillId="33" borderId="27" xfId="0" applyNumberFormat="1" applyFont="1" applyFill="1" applyBorder="1" applyAlignment="1">
      <alignment horizontal="right" vertical="center"/>
    </xf>
    <xf numFmtId="4" fontId="0" fillId="33" borderId="75" xfId="0" applyNumberFormat="1" applyFont="1" applyFill="1" applyBorder="1" applyAlignment="1">
      <alignment horizontal="right" vertical="center"/>
    </xf>
    <xf numFmtId="49" fontId="1" fillId="33" borderId="27" xfId="0" applyNumberFormat="1" applyFont="1" applyFill="1" applyBorder="1" applyAlignment="1">
      <alignment horizontal="left" vertical="center"/>
    </xf>
    <xf numFmtId="49" fontId="1" fillId="33" borderId="28" xfId="0" applyNumberFormat="1" applyFont="1" applyFill="1" applyBorder="1" applyAlignment="1">
      <alignment horizontal="left" vertical="center"/>
    </xf>
    <xf numFmtId="49" fontId="1" fillId="33" borderId="29" xfId="0" applyNumberFormat="1" applyFont="1" applyFill="1" applyBorder="1" applyAlignment="1">
      <alignment horizontal="left" vertical="center"/>
    </xf>
    <xf numFmtId="4" fontId="0" fillId="33" borderId="45" xfId="0" applyNumberFormat="1" applyFont="1" applyFill="1" applyBorder="1" applyAlignment="1">
      <alignment horizontal="right" vertical="center"/>
    </xf>
    <xf numFmtId="4" fontId="0" fillId="33" borderId="52" xfId="0" applyNumberFormat="1" applyFont="1" applyFill="1" applyBorder="1" applyAlignment="1">
      <alignment horizontal="right" vertical="center"/>
    </xf>
    <xf numFmtId="0" fontId="24" fillId="33" borderId="5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4" fontId="0" fillId="33" borderId="43" xfId="0" applyNumberFormat="1" applyFont="1" applyFill="1" applyBorder="1" applyAlignment="1">
      <alignment horizontal="right" vertical="center"/>
    </xf>
    <xf numFmtId="4" fontId="5" fillId="33" borderId="76" xfId="0" applyNumberFormat="1" applyFont="1" applyFill="1" applyBorder="1" applyAlignment="1">
      <alignment horizontal="right" vertical="center"/>
    </xf>
    <xf numFmtId="4" fontId="20" fillId="33" borderId="43" xfId="0" applyNumberFormat="1" applyFont="1" applyFill="1" applyBorder="1" applyAlignment="1">
      <alignment horizontal="right" vertical="center"/>
    </xf>
    <xf numFmtId="4" fontId="20" fillId="33" borderId="75" xfId="0" applyNumberFormat="1" applyFont="1" applyFill="1" applyBorder="1" applyAlignment="1">
      <alignment horizontal="right" vertical="center"/>
    </xf>
    <xf numFmtId="49" fontId="1" fillId="0" borderId="3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49" fontId="1" fillId="0" borderId="77" xfId="0" applyNumberFormat="1" applyFont="1" applyBorder="1" applyAlignment="1">
      <alignment/>
    </xf>
    <xf numFmtId="0" fontId="5" fillId="0" borderId="33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4" fontId="0" fillId="33" borderId="0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right"/>
    </xf>
    <xf numFmtId="4" fontId="5" fillId="33" borderId="39" xfId="0" applyNumberFormat="1" applyFont="1" applyFill="1" applyBorder="1" applyAlignment="1">
      <alignment horizontal="right" vertical="center"/>
    </xf>
    <xf numFmtId="49" fontId="1" fillId="33" borderId="27" xfId="0" applyNumberFormat="1" applyFont="1" applyFill="1" applyBorder="1" applyAlignment="1">
      <alignment horizontal="left" vertical="top"/>
    </xf>
    <xf numFmtId="49" fontId="0" fillId="33" borderId="78" xfId="0" applyNumberFormat="1" applyFont="1" applyFill="1" applyBorder="1" applyAlignment="1">
      <alignment horizontal="center" vertical="center"/>
    </xf>
    <xf numFmtId="49" fontId="0" fillId="33" borderId="30" xfId="0" applyNumberFormat="1" applyFont="1" applyFill="1" applyBorder="1" applyAlignment="1">
      <alignment horizontal="left" vertical="top"/>
    </xf>
    <xf numFmtId="4" fontId="5" fillId="0" borderId="0" xfId="0" applyNumberFormat="1" applyFont="1" applyFill="1" applyBorder="1" applyAlignment="1">
      <alignment/>
    </xf>
    <xf numFmtId="49" fontId="61" fillId="0" borderId="27" xfId="0" applyNumberFormat="1" applyFont="1" applyBorder="1" applyAlignment="1">
      <alignment horizontal="left" vertical="justify"/>
    </xf>
    <xf numFmtId="49" fontId="61" fillId="0" borderId="28" xfId="0" applyNumberFormat="1" applyFont="1" applyBorder="1" applyAlignment="1">
      <alignment horizontal="left" vertical="justify"/>
    </xf>
    <xf numFmtId="49" fontId="61" fillId="0" borderId="29" xfId="0" applyNumberFormat="1" applyFont="1" applyBorder="1" applyAlignment="1">
      <alignment horizontal="left" vertical="justify"/>
    </xf>
    <xf numFmtId="49" fontId="1" fillId="33" borderId="27" xfId="0" applyNumberFormat="1" applyFont="1" applyFill="1" applyBorder="1" applyAlignment="1">
      <alignment horizontal="left" vertical="center"/>
    </xf>
    <xf numFmtId="49" fontId="1" fillId="33" borderId="28" xfId="0" applyNumberFormat="1" applyFont="1" applyFill="1" applyBorder="1" applyAlignment="1">
      <alignment horizontal="left" vertical="center"/>
    </xf>
    <xf numFmtId="49" fontId="1" fillId="33" borderId="29" xfId="0" applyNumberFormat="1" applyFont="1" applyFill="1" applyBorder="1" applyAlignment="1">
      <alignment horizontal="left" vertical="center"/>
    </xf>
    <xf numFmtId="49" fontId="61" fillId="0" borderId="27" xfId="0" applyNumberFormat="1" applyFont="1" applyBorder="1" applyAlignment="1">
      <alignment horizontal="left" vertical="justify" wrapText="1"/>
    </xf>
    <xf numFmtId="49" fontId="61" fillId="0" borderId="28" xfId="0" applyNumberFormat="1" applyFont="1" applyBorder="1" applyAlignment="1">
      <alignment horizontal="left" vertical="justify" wrapText="1"/>
    </xf>
    <xf numFmtId="49" fontId="61" fillId="0" borderId="29" xfId="0" applyNumberFormat="1" applyFont="1" applyBorder="1" applyAlignment="1">
      <alignment horizontal="left" vertical="justify" wrapText="1"/>
    </xf>
    <xf numFmtId="49" fontId="0" fillId="33" borderId="27" xfId="0" applyNumberFormat="1" applyFont="1" applyFill="1" applyBorder="1" applyAlignment="1">
      <alignment horizontal="left" vertical="center"/>
    </xf>
    <xf numFmtId="49" fontId="0" fillId="33" borderId="28" xfId="0" applyNumberFormat="1" applyFont="1" applyFill="1" applyBorder="1" applyAlignment="1">
      <alignment horizontal="left" vertical="center"/>
    </xf>
    <xf numFmtId="49" fontId="0" fillId="33" borderId="29" xfId="0" applyNumberFormat="1" applyFont="1" applyFill="1" applyBorder="1" applyAlignment="1">
      <alignment horizontal="left" vertical="center"/>
    </xf>
    <xf numFmtId="49" fontId="1" fillId="33" borderId="30" xfId="0" applyNumberFormat="1" applyFont="1" applyFill="1" applyBorder="1" applyAlignment="1">
      <alignment horizontal="left" vertical="center"/>
    </xf>
    <xf numFmtId="49" fontId="0" fillId="33" borderId="30" xfId="0" applyNumberFormat="1" applyFont="1" applyFill="1" applyBorder="1" applyAlignment="1">
      <alignment horizontal="left" vertical="center" wrapText="1"/>
    </xf>
    <xf numFmtId="49" fontId="0" fillId="33" borderId="30" xfId="0" applyNumberFormat="1" applyFont="1" applyFill="1" applyBorder="1" applyAlignment="1">
      <alignment horizontal="left" vertical="center"/>
    </xf>
    <xf numFmtId="0" fontId="15" fillId="0" borderId="79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/>
    </xf>
    <xf numFmtId="0" fontId="15" fillId="0" borderId="51" xfId="0" applyFont="1" applyFill="1" applyBorder="1" applyAlignment="1">
      <alignment horizontal="center"/>
    </xf>
    <xf numFmtId="0" fontId="15" fillId="0" borderId="80" xfId="0" applyFont="1" applyFill="1" applyBorder="1" applyAlignment="1">
      <alignment horizontal="center"/>
    </xf>
    <xf numFmtId="0" fontId="15" fillId="0" borderId="81" xfId="0" applyFont="1" applyFill="1" applyBorder="1" applyAlignment="1">
      <alignment horizontal="center"/>
    </xf>
    <xf numFmtId="0" fontId="15" fillId="0" borderId="76" xfId="0" applyFont="1" applyFill="1" applyBorder="1" applyAlignment="1">
      <alignment horizontal="center"/>
    </xf>
    <xf numFmtId="49" fontId="1" fillId="33" borderId="50" xfId="0" applyNumberFormat="1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49" fontId="0" fillId="33" borderId="74" xfId="0" applyNumberFormat="1" applyFont="1" applyFill="1" applyBorder="1" applyAlignment="1">
      <alignment horizontal="left" vertical="center" wrapText="1"/>
    </xf>
    <xf numFmtId="49" fontId="0" fillId="33" borderId="27" xfId="0" applyNumberFormat="1" applyFont="1" applyFill="1" applyBorder="1" applyAlignment="1">
      <alignment horizontal="left" vertical="top" wrapText="1"/>
    </xf>
    <xf numFmtId="49" fontId="0" fillId="33" borderId="28" xfId="0" applyNumberFormat="1" applyFont="1" applyFill="1" applyBorder="1" applyAlignment="1">
      <alignment horizontal="left" vertical="top" wrapText="1"/>
    </xf>
    <xf numFmtId="49" fontId="0" fillId="33" borderId="29" xfId="0" applyNumberFormat="1" applyFont="1" applyFill="1" applyBorder="1" applyAlignment="1">
      <alignment horizontal="left" vertical="top" wrapText="1"/>
    </xf>
    <xf numFmtId="0" fontId="21" fillId="0" borderId="82" xfId="0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center"/>
    </xf>
    <xf numFmtId="0" fontId="21" fillId="0" borderId="84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85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4" fontId="0" fillId="0" borderId="56" xfId="0" applyNumberFormat="1" applyFont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5" zoomScaleNormal="75" zoomScalePageLayoutView="0" workbookViewId="0" topLeftCell="A7">
      <selection activeCell="B13" sqref="B13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spans="1:14" ht="19.5" customHeight="1" thickBot="1">
      <c r="A1" s="188"/>
      <c r="B1" s="188"/>
      <c r="C1" s="188"/>
      <c r="D1" s="188"/>
      <c r="E1" s="189" t="s">
        <v>955</v>
      </c>
      <c r="F1" s="188"/>
      <c r="G1" s="188"/>
      <c r="H1" s="188"/>
      <c r="I1" s="188"/>
      <c r="J1" s="188"/>
      <c r="K1" s="188"/>
      <c r="L1" s="188"/>
      <c r="M1" s="188"/>
      <c r="N1" s="188"/>
    </row>
    <row r="2" spans="1:14" ht="15" customHeight="1" thickTop="1">
      <c r="A2" s="190"/>
      <c r="B2" s="191" t="s">
        <v>946</v>
      </c>
      <c r="C2" s="192"/>
      <c r="D2" s="193" t="s">
        <v>938</v>
      </c>
      <c r="E2" s="193"/>
      <c r="F2" s="193"/>
      <c r="G2" s="193"/>
      <c r="H2" s="190"/>
      <c r="I2" s="193"/>
      <c r="J2" s="194"/>
      <c r="K2" s="194"/>
      <c r="L2" s="195"/>
      <c r="M2" s="192"/>
      <c r="N2" s="188"/>
    </row>
    <row r="3" spans="1:14" ht="15" customHeight="1" thickBot="1">
      <c r="A3" s="196"/>
      <c r="B3" s="197" t="s">
        <v>947</v>
      </c>
      <c r="C3" s="198"/>
      <c r="D3" s="199"/>
      <c r="E3" s="199"/>
      <c r="F3" s="199"/>
      <c r="G3" s="199"/>
      <c r="H3" s="200"/>
      <c r="I3" s="201" t="s">
        <v>956</v>
      </c>
      <c r="J3" s="202"/>
      <c r="K3" s="203"/>
      <c r="L3" s="204"/>
      <c r="M3" s="205" t="s">
        <v>870</v>
      </c>
      <c r="N3" s="188"/>
    </row>
    <row r="4" spans="1:14" ht="15" customHeight="1" thickTop="1">
      <c r="A4" s="196"/>
      <c r="B4" s="34" t="s">
        <v>948</v>
      </c>
      <c r="C4" s="198"/>
      <c r="D4" s="199" t="s">
        <v>968</v>
      </c>
      <c r="E4" s="199"/>
      <c r="F4" s="199"/>
      <c r="G4" s="199"/>
      <c r="H4" s="206" t="s">
        <v>949</v>
      </c>
      <c r="I4" s="207"/>
      <c r="J4" s="206"/>
      <c r="K4" s="207"/>
      <c r="L4" s="206"/>
      <c r="M4" s="208"/>
      <c r="N4" s="188"/>
    </row>
    <row r="5" spans="1:14" ht="15" customHeight="1" thickBot="1">
      <c r="A5" s="209"/>
      <c r="B5" s="210"/>
      <c r="C5" s="211"/>
      <c r="D5" s="212"/>
      <c r="E5" s="212"/>
      <c r="F5" s="212"/>
      <c r="G5" s="212"/>
      <c r="H5" s="213" t="s">
        <v>950</v>
      </c>
      <c r="I5" s="214"/>
      <c r="J5" s="213"/>
      <c r="K5" s="214"/>
      <c r="L5" s="215"/>
      <c r="M5" s="216"/>
      <c r="N5" s="188"/>
    </row>
    <row r="6" spans="1:14" ht="15" customHeight="1" thickTop="1">
      <c r="A6" s="217"/>
      <c r="B6" s="218"/>
      <c r="C6" s="218"/>
      <c r="D6" s="218"/>
      <c r="E6" s="218"/>
      <c r="F6" s="219"/>
      <c r="G6" s="219"/>
      <c r="H6" s="220"/>
      <c r="I6" s="221"/>
      <c r="J6" s="221" t="s">
        <v>957</v>
      </c>
      <c r="K6" s="221"/>
      <c r="L6" s="221"/>
      <c r="M6" s="222"/>
      <c r="N6" s="188"/>
    </row>
    <row r="7" spans="1:14" ht="15" customHeight="1">
      <c r="A7" s="217" t="s">
        <v>951</v>
      </c>
      <c r="B7" s="218"/>
      <c r="C7" s="223" t="s">
        <v>952</v>
      </c>
      <c r="D7" s="218"/>
      <c r="E7" s="218"/>
      <c r="F7" s="224" t="s">
        <v>953</v>
      </c>
      <c r="G7" s="219" t="s">
        <v>958</v>
      </c>
      <c r="H7" s="225" t="s">
        <v>959</v>
      </c>
      <c r="I7" s="225"/>
      <c r="J7" s="226" t="s">
        <v>960</v>
      </c>
      <c r="K7" s="227"/>
      <c r="L7" s="49" t="s">
        <v>4</v>
      </c>
      <c r="M7" s="228"/>
      <c r="N7" s="188"/>
    </row>
    <row r="8" spans="1:14" ht="15" customHeight="1" thickBot="1">
      <c r="A8" s="229"/>
      <c r="B8" s="230"/>
      <c r="C8" s="230"/>
      <c r="D8" s="230"/>
      <c r="E8" s="230"/>
      <c r="F8" s="231"/>
      <c r="G8" s="232"/>
      <c r="H8" s="230"/>
      <c r="I8" s="230"/>
      <c r="J8" s="231"/>
      <c r="K8" s="233"/>
      <c r="L8" s="230"/>
      <c r="M8" s="234"/>
      <c r="N8" s="188"/>
    </row>
    <row r="9" spans="1:14" ht="9.75" customHeight="1" thickTop="1">
      <c r="A9" s="320">
        <v>1</v>
      </c>
      <c r="B9" s="367" t="s">
        <v>969</v>
      </c>
      <c r="C9" s="235"/>
      <c r="D9" s="235"/>
      <c r="E9" s="236"/>
      <c r="F9" s="237"/>
      <c r="G9" s="238"/>
      <c r="H9" s="235"/>
      <c r="I9" s="235"/>
      <c r="J9" s="237"/>
      <c r="K9" s="236"/>
      <c r="L9" s="235"/>
      <c r="M9" s="239"/>
      <c r="N9" s="188"/>
    </row>
    <row r="10" spans="1:14" ht="9.75" customHeight="1">
      <c r="A10" s="240" t="s">
        <v>32</v>
      </c>
      <c r="B10" s="241" t="s">
        <v>970</v>
      </c>
      <c r="C10" s="242"/>
      <c r="D10" s="242"/>
      <c r="E10" s="243"/>
      <c r="F10" s="244" t="s">
        <v>963</v>
      </c>
      <c r="G10" s="245">
        <v>2</v>
      </c>
      <c r="H10" s="242"/>
      <c r="I10" s="256">
        <v>225</v>
      </c>
      <c r="J10" s="244"/>
      <c r="K10" s="301">
        <f>ROUND(G10*I10,2)</f>
        <v>450</v>
      </c>
      <c r="L10" s="242"/>
      <c r="M10" s="338">
        <f>K10</f>
        <v>450</v>
      </c>
      <c r="N10" s="188"/>
    </row>
    <row r="11" spans="1:14" ht="9.75" customHeight="1">
      <c r="A11" s="321"/>
      <c r="B11" s="247" t="s">
        <v>971</v>
      </c>
      <c r="C11" s="242"/>
      <c r="D11" s="242"/>
      <c r="E11" s="243"/>
      <c r="F11" s="244"/>
      <c r="G11" s="248"/>
      <c r="H11" s="242"/>
      <c r="I11" s="299"/>
      <c r="J11" s="244"/>
      <c r="K11" s="301"/>
      <c r="L11" s="242"/>
      <c r="M11" s="246"/>
      <c r="N11" s="188"/>
    </row>
    <row r="12" spans="1:14" ht="9.75" customHeight="1">
      <c r="A12" s="249" t="s">
        <v>34</v>
      </c>
      <c r="B12" s="247" t="s">
        <v>677</v>
      </c>
      <c r="C12" s="250"/>
      <c r="D12" s="250"/>
      <c r="E12" s="251"/>
      <c r="F12" s="252"/>
      <c r="G12" s="253"/>
      <c r="H12" s="254"/>
      <c r="I12" s="255"/>
      <c r="J12" s="254"/>
      <c r="K12" s="301"/>
      <c r="L12" s="256"/>
      <c r="M12" s="257"/>
      <c r="N12" s="188"/>
    </row>
    <row r="13" spans="1:14" ht="9.75" customHeight="1">
      <c r="A13" s="258" t="s">
        <v>33</v>
      </c>
      <c r="B13" s="368" t="s">
        <v>969</v>
      </c>
      <c r="C13" s="250"/>
      <c r="D13" s="250"/>
      <c r="E13" s="251"/>
      <c r="F13" s="252"/>
      <c r="G13" s="253"/>
      <c r="H13" s="254"/>
      <c r="I13" s="255"/>
      <c r="J13" s="254"/>
      <c r="K13" s="301"/>
      <c r="L13" s="256"/>
      <c r="M13" s="257"/>
      <c r="N13" s="188"/>
    </row>
    <row r="14" spans="1:16" s="82" customFormat="1" ht="9.75" customHeight="1">
      <c r="A14" s="259" t="s">
        <v>35</v>
      </c>
      <c r="B14" s="260" t="s">
        <v>1026</v>
      </c>
      <c r="C14" s="250"/>
      <c r="D14" s="250"/>
      <c r="E14" s="251"/>
      <c r="F14" s="252" t="s">
        <v>963</v>
      </c>
      <c r="G14" s="253">
        <v>120</v>
      </c>
      <c r="H14" s="254"/>
      <c r="I14" s="255">
        <v>6.21</v>
      </c>
      <c r="J14" s="261"/>
      <c r="K14" s="301">
        <f aca="true" t="shared" si="0" ref="K14:K51">ROUND(G14*I14,2)</f>
        <v>745.2</v>
      </c>
      <c r="L14" s="262"/>
      <c r="M14" s="263"/>
      <c r="N14" s="264"/>
      <c r="O14" s="83"/>
      <c r="P14" s="83"/>
    </row>
    <row r="15" spans="1:16" s="82" customFormat="1" ht="9.75" customHeight="1">
      <c r="A15" s="259" t="s">
        <v>36</v>
      </c>
      <c r="B15" s="260" t="s">
        <v>973</v>
      </c>
      <c r="C15" s="250"/>
      <c r="D15" s="250"/>
      <c r="E15" s="251"/>
      <c r="F15" s="252" t="s">
        <v>963</v>
      </c>
      <c r="G15" s="253">
        <v>135.15</v>
      </c>
      <c r="H15" s="254"/>
      <c r="I15" s="255">
        <v>2.39</v>
      </c>
      <c r="J15" s="261"/>
      <c r="K15" s="301">
        <f t="shared" si="0"/>
        <v>323.01</v>
      </c>
      <c r="L15" s="262"/>
      <c r="M15" s="263"/>
      <c r="N15" s="264"/>
      <c r="O15" s="83"/>
      <c r="P15" s="83"/>
    </row>
    <row r="16" spans="1:16" s="82" customFormat="1" ht="9.75" customHeight="1">
      <c r="A16" s="259" t="s">
        <v>37</v>
      </c>
      <c r="B16" s="265" t="s">
        <v>1019</v>
      </c>
      <c r="C16" s="266"/>
      <c r="D16" s="266"/>
      <c r="E16" s="267"/>
      <c r="F16" s="268" t="s">
        <v>1020</v>
      </c>
      <c r="G16" s="269">
        <v>2.05</v>
      </c>
      <c r="H16" s="270"/>
      <c r="I16" s="271">
        <v>14.33</v>
      </c>
      <c r="J16" s="272"/>
      <c r="K16" s="301">
        <f t="shared" si="0"/>
        <v>29.38</v>
      </c>
      <c r="L16" s="273"/>
      <c r="M16" s="274"/>
      <c r="N16" s="264"/>
      <c r="O16" s="83"/>
      <c r="P16" s="83"/>
    </row>
    <row r="17" spans="1:16" s="82" customFormat="1" ht="9.75" customHeight="1">
      <c r="A17" s="259" t="s">
        <v>38</v>
      </c>
      <c r="B17" s="265" t="s">
        <v>1080</v>
      </c>
      <c r="C17" s="266"/>
      <c r="D17" s="266"/>
      <c r="E17" s="267"/>
      <c r="F17" s="268" t="s">
        <v>964</v>
      </c>
      <c r="G17" s="269">
        <v>1</v>
      </c>
      <c r="H17" s="270"/>
      <c r="I17" s="271">
        <v>253</v>
      </c>
      <c r="J17" s="272"/>
      <c r="K17" s="301">
        <f t="shared" si="0"/>
        <v>253</v>
      </c>
      <c r="L17" s="273"/>
      <c r="M17" s="281">
        <f>SUM(K14:K17)</f>
        <v>1350.5900000000001</v>
      </c>
      <c r="N17" s="264"/>
      <c r="O17" s="83"/>
      <c r="P17" s="83"/>
    </row>
    <row r="18" spans="1:16" s="82" customFormat="1" ht="9.75" customHeight="1">
      <c r="A18" s="278" t="s">
        <v>39</v>
      </c>
      <c r="B18" s="276" t="s">
        <v>1008</v>
      </c>
      <c r="C18" s="266"/>
      <c r="D18" s="266"/>
      <c r="E18" s="267"/>
      <c r="F18" s="268"/>
      <c r="G18" s="269"/>
      <c r="H18" s="270"/>
      <c r="I18" s="271"/>
      <c r="J18" s="272"/>
      <c r="K18" s="301"/>
      <c r="L18" s="273"/>
      <c r="M18" s="274"/>
      <c r="N18" s="264"/>
      <c r="O18" s="83"/>
      <c r="P18" s="83"/>
    </row>
    <row r="19" spans="1:16" s="82" customFormat="1" ht="9.75" customHeight="1">
      <c r="A19" s="275" t="s">
        <v>40</v>
      </c>
      <c r="B19" s="265" t="s">
        <v>911</v>
      </c>
      <c r="C19" s="266"/>
      <c r="D19" s="266"/>
      <c r="E19" s="267"/>
      <c r="F19" s="268"/>
      <c r="G19" s="269"/>
      <c r="H19" s="270"/>
      <c r="I19" s="271"/>
      <c r="J19" s="272"/>
      <c r="K19" s="301"/>
      <c r="L19" s="273"/>
      <c r="M19" s="274"/>
      <c r="N19" s="264"/>
      <c r="O19" s="83"/>
      <c r="P19" s="83"/>
    </row>
    <row r="20" spans="1:16" s="82" customFormat="1" ht="9.75" customHeight="1">
      <c r="A20" s="275"/>
      <c r="B20" s="265" t="s">
        <v>912</v>
      </c>
      <c r="C20" s="266"/>
      <c r="D20" s="266"/>
      <c r="E20" s="267"/>
      <c r="F20" s="268" t="s">
        <v>964</v>
      </c>
      <c r="G20" s="269">
        <v>1</v>
      </c>
      <c r="H20" s="270"/>
      <c r="I20" s="271">
        <v>1628.8</v>
      </c>
      <c r="J20" s="272"/>
      <c r="K20" s="301">
        <f t="shared" si="0"/>
        <v>1628.8</v>
      </c>
      <c r="L20" s="273"/>
      <c r="M20" s="274"/>
      <c r="N20" s="264"/>
      <c r="O20" s="83"/>
      <c r="P20" s="83"/>
    </row>
    <row r="21" spans="1:16" s="82" customFormat="1" ht="9.75" customHeight="1">
      <c r="A21" s="275" t="s">
        <v>41</v>
      </c>
      <c r="B21" s="260" t="s">
        <v>1117</v>
      </c>
      <c r="C21" s="266"/>
      <c r="D21" s="266"/>
      <c r="E21" s="267"/>
      <c r="F21" s="268" t="s">
        <v>965</v>
      </c>
      <c r="G21" s="269">
        <v>12</v>
      </c>
      <c r="H21" s="270"/>
      <c r="I21" s="271">
        <v>6.21</v>
      </c>
      <c r="J21" s="272"/>
      <c r="K21" s="301">
        <f t="shared" si="0"/>
        <v>74.52</v>
      </c>
      <c r="L21" s="273"/>
      <c r="M21" s="274"/>
      <c r="N21" s="264"/>
      <c r="O21" s="83"/>
      <c r="P21" s="83"/>
    </row>
    <row r="22" spans="1:16" s="82" customFormat="1" ht="9.75" customHeight="1">
      <c r="A22" s="275" t="s">
        <v>42</v>
      </c>
      <c r="B22" s="260" t="s">
        <v>1036</v>
      </c>
      <c r="C22" s="250"/>
      <c r="D22" s="250"/>
      <c r="E22" s="251"/>
      <c r="F22" s="268" t="s">
        <v>965</v>
      </c>
      <c r="G22" s="269">
        <v>3</v>
      </c>
      <c r="H22" s="270"/>
      <c r="I22" s="271">
        <v>3.58</v>
      </c>
      <c r="J22" s="272"/>
      <c r="K22" s="301">
        <f t="shared" si="0"/>
        <v>10.74</v>
      </c>
      <c r="L22" s="273"/>
      <c r="M22" s="274"/>
      <c r="N22" s="264"/>
      <c r="O22" s="83"/>
      <c r="P22" s="83"/>
    </row>
    <row r="23" spans="1:16" s="82" customFormat="1" ht="9.75" customHeight="1">
      <c r="A23" s="275" t="s">
        <v>43</v>
      </c>
      <c r="B23" s="265" t="s">
        <v>1009</v>
      </c>
      <c r="C23" s="266"/>
      <c r="D23" s="266"/>
      <c r="E23" s="267"/>
      <c r="F23" s="268" t="s">
        <v>964</v>
      </c>
      <c r="G23" s="269">
        <v>1</v>
      </c>
      <c r="H23" s="270"/>
      <c r="I23" s="271">
        <v>48.76</v>
      </c>
      <c r="J23" s="272"/>
      <c r="K23" s="301">
        <f t="shared" si="0"/>
        <v>48.76</v>
      </c>
      <c r="L23" s="273"/>
      <c r="M23" s="274"/>
      <c r="N23" s="264"/>
      <c r="O23" s="83"/>
      <c r="P23" s="83"/>
    </row>
    <row r="24" spans="1:16" s="82" customFormat="1" ht="9.75" customHeight="1">
      <c r="A24" s="275" t="s">
        <v>44</v>
      </c>
      <c r="B24" s="277" t="s">
        <v>1037</v>
      </c>
      <c r="C24" s="266"/>
      <c r="D24" s="266"/>
      <c r="E24" s="267"/>
      <c r="F24" s="268" t="s">
        <v>965</v>
      </c>
      <c r="G24" s="269">
        <v>3</v>
      </c>
      <c r="H24" s="270"/>
      <c r="I24" s="271">
        <v>6.11</v>
      </c>
      <c r="J24" s="272"/>
      <c r="K24" s="301">
        <f t="shared" si="0"/>
        <v>18.33</v>
      </c>
      <c r="L24" s="273"/>
      <c r="M24" s="274"/>
      <c r="N24" s="264"/>
      <c r="O24" s="83"/>
      <c r="P24" s="83"/>
    </row>
    <row r="25" spans="1:16" s="82" customFormat="1" ht="9.75" customHeight="1">
      <c r="A25" s="275" t="s">
        <v>45</v>
      </c>
      <c r="B25" s="277" t="s">
        <v>1062</v>
      </c>
      <c r="C25" s="266"/>
      <c r="D25" s="266"/>
      <c r="E25" s="267"/>
      <c r="F25" s="268" t="s">
        <v>965</v>
      </c>
      <c r="G25" s="269">
        <v>24</v>
      </c>
      <c r="H25" s="270"/>
      <c r="I25" s="271">
        <v>9.65</v>
      </c>
      <c r="J25" s="272"/>
      <c r="K25" s="301">
        <f t="shared" si="0"/>
        <v>231.6</v>
      </c>
      <c r="L25" s="273"/>
      <c r="M25" s="274"/>
      <c r="N25" s="264"/>
      <c r="O25" s="83"/>
      <c r="P25" s="83"/>
    </row>
    <row r="26" spans="1:16" s="82" customFormat="1" ht="9.75" customHeight="1">
      <c r="A26" s="275" t="s">
        <v>46</v>
      </c>
      <c r="B26" s="265" t="s">
        <v>1015</v>
      </c>
      <c r="C26" s="266"/>
      <c r="D26" s="266"/>
      <c r="E26" s="267"/>
      <c r="F26" s="268" t="s">
        <v>964</v>
      </c>
      <c r="G26" s="269">
        <v>5</v>
      </c>
      <c r="H26" s="270"/>
      <c r="I26" s="271">
        <v>26.18</v>
      </c>
      <c r="J26" s="272"/>
      <c r="K26" s="301">
        <f t="shared" si="0"/>
        <v>130.9</v>
      </c>
      <c r="L26" s="273"/>
      <c r="M26" s="281">
        <f>SUM(K20:K26)</f>
        <v>2143.6499999999996</v>
      </c>
      <c r="N26" s="264"/>
      <c r="O26" s="83"/>
      <c r="P26" s="83"/>
    </row>
    <row r="27" spans="1:16" s="82" customFormat="1" ht="9.75" customHeight="1">
      <c r="A27" s="278" t="s">
        <v>47</v>
      </c>
      <c r="B27" s="276" t="s">
        <v>1001</v>
      </c>
      <c r="C27" s="266"/>
      <c r="D27" s="266"/>
      <c r="E27" s="267"/>
      <c r="F27" s="268"/>
      <c r="G27" s="269"/>
      <c r="H27" s="270"/>
      <c r="I27" s="271"/>
      <c r="J27" s="272"/>
      <c r="K27" s="301"/>
      <c r="L27" s="273"/>
      <c r="M27" s="274"/>
      <c r="N27" s="264"/>
      <c r="O27" s="83"/>
      <c r="P27" s="83"/>
    </row>
    <row r="28" spans="1:16" s="82" customFormat="1" ht="9.75" customHeight="1">
      <c r="A28" s="275" t="s">
        <v>48</v>
      </c>
      <c r="B28" s="265" t="s">
        <v>1031</v>
      </c>
      <c r="C28" s="266"/>
      <c r="D28" s="266"/>
      <c r="E28" s="267"/>
      <c r="F28" s="268"/>
      <c r="G28" s="269"/>
      <c r="H28" s="270"/>
      <c r="I28" s="271"/>
      <c r="J28" s="272"/>
      <c r="K28" s="301"/>
      <c r="L28" s="273"/>
      <c r="M28" s="274"/>
      <c r="N28" s="264"/>
      <c r="O28" s="83"/>
      <c r="P28" s="83"/>
    </row>
    <row r="29" spans="1:16" s="82" customFormat="1" ht="9.75" customHeight="1">
      <c r="A29" s="275"/>
      <c r="B29" s="265" t="s">
        <v>1030</v>
      </c>
      <c r="C29" s="266"/>
      <c r="D29" s="266"/>
      <c r="E29" s="267"/>
      <c r="F29" s="268" t="s">
        <v>964</v>
      </c>
      <c r="G29" s="269">
        <v>18</v>
      </c>
      <c r="H29" s="270"/>
      <c r="I29" s="271">
        <v>112.64</v>
      </c>
      <c r="J29" s="272"/>
      <c r="K29" s="301">
        <f t="shared" si="0"/>
        <v>2027.52</v>
      </c>
      <c r="L29" s="273"/>
      <c r="M29" s="274"/>
      <c r="N29" s="264"/>
      <c r="O29" s="83"/>
      <c r="P29" s="83"/>
    </row>
    <row r="30" spans="1:16" s="82" customFormat="1" ht="9.75" customHeight="1">
      <c r="A30" s="275" t="s">
        <v>49</v>
      </c>
      <c r="B30" s="265" t="s">
        <v>1032</v>
      </c>
      <c r="C30" s="266"/>
      <c r="D30" s="266"/>
      <c r="E30" s="267"/>
      <c r="F30" s="268" t="s">
        <v>964</v>
      </c>
      <c r="G30" s="269">
        <v>7</v>
      </c>
      <c r="H30" s="270"/>
      <c r="I30" s="271">
        <v>42.58</v>
      </c>
      <c r="J30" s="272"/>
      <c r="K30" s="301">
        <f t="shared" si="0"/>
        <v>298.06</v>
      </c>
      <c r="L30" s="273"/>
      <c r="M30" s="274"/>
      <c r="N30" s="264"/>
      <c r="O30" s="83"/>
      <c r="P30" s="83"/>
    </row>
    <row r="31" spans="1:16" s="82" customFormat="1" ht="9.75" customHeight="1">
      <c r="A31" s="275" t="s">
        <v>50</v>
      </c>
      <c r="B31" s="265" t="s">
        <v>1033</v>
      </c>
      <c r="C31" s="266"/>
      <c r="D31" s="266"/>
      <c r="E31" s="267"/>
      <c r="F31" s="268" t="s">
        <v>964</v>
      </c>
      <c r="G31" s="269">
        <v>2</v>
      </c>
      <c r="H31" s="270"/>
      <c r="I31" s="271">
        <v>45.36</v>
      </c>
      <c r="J31" s="272"/>
      <c r="K31" s="301">
        <f t="shared" si="0"/>
        <v>90.72</v>
      </c>
      <c r="L31" s="273"/>
      <c r="M31" s="274"/>
      <c r="N31" s="264"/>
      <c r="O31" s="83"/>
      <c r="P31" s="83"/>
    </row>
    <row r="32" spans="1:16" s="82" customFormat="1" ht="9.75" customHeight="1">
      <c r="A32" s="275" t="s">
        <v>51</v>
      </c>
      <c r="B32" s="265" t="s">
        <v>1034</v>
      </c>
      <c r="C32" s="266"/>
      <c r="D32" s="266"/>
      <c r="E32" s="267"/>
      <c r="F32" s="268" t="s">
        <v>964</v>
      </c>
      <c r="G32" s="269">
        <v>5</v>
      </c>
      <c r="H32" s="270"/>
      <c r="I32" s="271">
        <v>49.85</v>
      </c>
      <c r="J32" s="272"/>
      <c r="K32" s="301">
        <f t="shared" si="0"/>
        <v>249.25</v>
      </c>
      <c r="L32" s="273"/>
      <c r="M32" s="274"/>
      <c r="N32" s="264"/>
      <c r="O32" s="83"/>
      <c r="P32" s="83"/>
    </row>
    <row r="33" spans="1:16" s="82" customFormat="1" ht="9.75" customHeight="1">
      <c r="A33" s="275" t="s">
        <v>52</v>
      </c>
      <c r="B33" s="265" t="s">
        <v>1002</v>
      </c>
      <c r="C33" s="266"/>
      <c r="D33" s="266"/>
      <c r="E33" s="267"/>
      <c r="F33" s="268" t="s">
        <v>964</v>
      </c>
      <c r="G33" s="269">
        <v>1</v>
      </c>
      <c r="H33" s="270"/>
      <c r="I33" s="271">
        <v>35.92</v>
      </c>
      <c r="J33" s="272"/>
      <c r="K33" s="301">
        <f t="shared" si="0"/>
        <v>35.92</v>
      </c>
      <c r="L33" s="273"/>
      <c r="M33" s="274"/>
      <c r="N33" s="264"/>
      <c r="O33" s="83"/>
      <c r="P33" s="83"/>
    </row>
    <row r="34" spans="1:16" s="82" customFormat="1" ht="9.75" customHeight="1">
      <c r="A34" s="275" t="s">
        <v>53</v>
      </c>
      <c r="B34" s="265" t="s">
        <v>1107</v>
      </c>
      <c r="C34" s="266"/>
      <c r="D34" s="266"/>
      <c r="E34" s="267"/>
      <c r="F34" s="268" t="s">
        <v>964</v>
      </c>
      <c r="G34" s="269">
        <v>1</v>
      </c>
      <c r="H34" s="270"/>
      <c r="I34" s="271">
        <v>159.84</v>
      </c>
      <c r="J34" s="272"/>
      <c r="K34" s="301">
        <f t="shared" si="0"/>
        <v>159.84</v>
      </c>
      <c r="L34" s="273"/>
      <c r="M34" s="281">
        <f>SUM(K29:K34)</f>
        <v>2861.31</v>
      </c>
      <c r="N34" s="264"/>
      <c r="O34" s="83"/>
      <c r="P34" s="83"/>
    </row>
    <row r="35" spans="1:16" s="82" customFormat="1" ht="9.75" customHeight="1">
      <c r="A35" s="278" t="s">
        <v>54</v>
      </c>
      <c r="B35" s="79" t="s">
        <v>1078</v>
      </c>
      <c r="C35" s="39"/>
      <c r="D35" s="39"/>
      <c r="E35" s="98"/>
      <c r="F35" s="40"/>
      <c r="G35" s="41"/>
      <c r="H35" s="48"/>
      <c r="I35" s="103"/>
      <c r="J35" s="94"/>
      <c r="K35" s="297"/>
      <c r="L35" s="273"/>
      <c r="M35" s="281"/>
      <c r="N35" s="264"/>
      <c r="O35" s="83"/>
      <c r="P35" s="83"/>
    </row>
    <row r="36" spans="1:16" s="82" customFormat="1" ht="9.75" customHeight="1">
      <c r="A36" s="275" t="s">
        <v>55</v>
      </c>
      <c r="B36" s="38" t="s">
        <v>930</v>
      </c>
      <c r="C36" s="39"/>
      <c r="D36" s="39"/>
      <c r="E36" s="98"/>
      <c r="F36" s="40" t="s">
        <v>964</v>
      </c>
      <c r="G36" s="41">
        <v>1</v>
      </c>
      <c r="H36" s="48"/>
      <c r="I36" s="103">
        <v>63.85</v>
      </c>
      <c r="J36" s="94"/>
      <c r="K36" s="297">
        <f>ROUND(G36*I36,2)</f>
        <v>63.85</v>
      </c>
      <c r="L36" s="273"/>
      <c r="M36" s="281">
        <f>K36</f>
        <v>63.85</v>
      </c>
      <c r="N36" s="264"/>
      <c r="O36" s="83"/>
      <c r="P36" s="83"/>
    </row>
    <row r="37" spans="1:16" s="82" customFormat="1" ht="9.75" customHeight="1">
      <c r="A37" s="278" t="s">
        <v>56</v>
      </c>
      <c r="B37" s="79" t="s">
        <v>990</v>
      </c>
      <c r="C37" s="39"/>
      <c r="D37" s="39"/>
      <c r="E37" s="98"/>
      <c r="F37" s="40"/>
      <c r="G37" s="41"/>
      <c r="H37" s="48"/>
      <c r="I37" s="361"/>
      <c r="J37" s="94"/>
      <c r="K37" s="45"/>
      <c r="L37" s="273"/>
      <c r="M37" s="281"/>
      <c r="N37" s="264"/>
      <c r="O37" s="83"/>
      <c r="P37" s="83"/>
    </row>
    <row r="38" spans="1:16" s="82" customFormat="1" ht="9.75" customHeight="1">
      <c r="A38" s="275" t="s">
        <v>57</v>
      </c>
      <c r="B38" s="38" t="s">
        <v>991</v>
      </c>
      <c r="C38" s="39"/>
      <c r="D38" s="39"/>
      <c r="E38" s="98"/>
      <c r="F38" s="40"/>
      <c r="G38" s="41"/>
      <c r="H38" s="48"/>
      <c r="I38" s="361"/>
      <c r="J38" s="94"/>
      <c r="K38" s="45"/>
      <c r="L38" s="273"/>
      <c r="M38" s="281"/>
      <c r="N38" s="264"/>
      <c r="O38" s="83"/>
      <c r="P38" s="83"/>
    </row>
    <row r="39" spans="1:16" s="82" customFormat="1" ht="9.75" customHeight="1">
      <c r="A39" s="275"/>
      <c r="B39" s="38" t="s">
        <v>992</v>
      </c>
      <c r="C39" s="39"/>
      <c r="D39" s="39"/>
      <c r="E39" s="98"/>
      <c r="F39" s="40" t="s">
        <v>963</v>
      </c>
      <c r="G39" s="41">
        <v>1.3</v>
      </c>
      <c r="H39" s="48"/>
      <c r="I39" s="361">
        <v>18.99</v>
      </c>
      <c r="J39" s="94"/>
      <c r="K39" s="297">
        <f>ROUND(G39*I39,2)</f>
        <v>24.69</v>
      </c>
      <c r="L39" s="273"/>
      <c r="M39" s="281">
        <f>K39</f>
        <v>24.69</v>
      </c>
      <c r="N39" s="264"/>
      <c r="O39" s="83"/>
      <c r="P39" s="83"/>
    </row>
    <row r="40" spans="1:16" s="82" customFormat="1" ht="9.75" customHeight="1">
      <c r="A40" s="278" t="s">
        <v>58</v>
      </c>
      <c r="B40" s="276" t="s">
        <v>974</v>
      </c>
      <c r="C40" s="266"/>
      <c r="D40" s="266"/>
      <c r="E40" s="267"/>
      <c r="F40" s="252"/>
      <c r="G40" s="269"/>
      <c r="H40" s="270"/>
      <c r="I40" s="271"/>
      <c r="J40" s="272"/>
      <c r="K40" s="301"/>
      <c r="L40" s="273"/>
      <c r="M40" s="274"/>
      <c r="N40" s="264"/>
      <c r="O40" s="83"/>
      <c r="P40" s="83"/>
    </row>
    <row r="41" spans="1:16" s="82" customFormat="1" ht="9.75" customHeight="1">
      <c r="A41" s="275" t="s">
        <v>59</v>
      </c>
      <c r="B41" s="260" t="s">
        <v>975</v>
      </c>
      <c r="C41" s="250"/>
      <c r="D41" s="250"/>
      <c r="E41" s="251"/>
      <c r="F41" s="268"/>
      <c r="G41" s="279"/>
      <c r="H41" s="270"/>
      <c r="I41" s="280"/>
      <c r="J41" s="272"/>
      <c r="K41" s="301"/>
      <c r="L41" s="273"/>
      <c r="M41" s="274"/>
      <c r="N41" s="264"/>
      <c r="O41" s="83"/>
      <c r="P41" s="83"/>
    </row>
    <row r="42" spans="1:16" s="82" customFormat="1" ht="9.75" customHeight="1">
      <c r="A42" s="275"/>
      <c r="B42" s="260" t="s">
        <v>976</v>
      </c>
      <c r="C42" s="250"/>
      <c r="D42" s="250"/>
      <c r="E42" s="251"/>
      <c r="F42" s="268" t="s">
        <v>963</v>
      </c>
      <c r="G42" s="269">
        <v>185.15</v>
      </c>
      <c r="H42" s="270"/>
      <c r="I42" s="271">
        <v>2.39</v>
      </c>
      <c r="J42" s="272"/>
      <c r="K42" s="301">
        <f t="shared" si="0"/>
        <v>442.51</v>
      </c>
      <c r="L42" s="273"/>
      <c r="M42" s="281"/>
      <c r="N42" s="264"/>
      <c r="O42" s="83"/>
      <c r="P42" s="83"/>
    </row>
    <row r="43" spans="1:16" s="82" customFormat="1" ht="9.75" customHeight="1">
      <c r="A43" s="275" t="s">
        <v>926</v>
      </c>
      <c r="B43" s="260" t="s">
        <v>978</v>
      </c>
      <c r="C43" s="250"/>
      <c r="D43" s="250"/>
      <c r="E43" s="251"/>
      <c r="F43" s="268" t="s">
        <v>963</v>
      </c>
      <c r="G43" s="269">
        <v>185.15</v>
      </c>
      <c r="H43" s="270"/>
      <c r="I43" s="271">
        <v>16.43</v>
      </c>
      <c r="J43" s="272"/>
      <c r="K43" s="301">
        <f t="shared" si="0"/>
        <v>3042.01</v>
      </c>
      <c r="L43" s="273"/>
      <c r="M43" s="281"/>
      <c r="N43" s="264"/>
      <c r="O43" s="83"/>
      <c r="P43" s="83"/>
    </row>
    <row r="44" spans="1:16" s="82" customFormat="1" ht="9.75" customHeight="1">
      <c r="A44" s="275" t="s">
        <v>927</v>
      </c>
      <c r="B44" s="265" t="s">
        <v>979</v>
      </c>
      <c r="C44" s="266"/>
      <c r="D44" s="266"/>
      <c r="E44" s="267"/>
      <c r="F44" s="268"/>
      <c r="G44" s="269"/>
      <c r="H44" s="270"/>
      <c r="I44" s="271"/>
      <c r="J44" s="272"/>
      <c r="K44" s="301"/>
      <c r="L44" s="273"/>
      <c r="M44" s="281"/>
      <c r="N44" s="264"/>
      <c r="O44" s="83"/>
      <c r="P44" s="83"/>
    </row>
    <row r="45" spans="1:16" s="82" customFormat="1" ht="9.75" customHeight="1">
      <c r="A45" s="275"/>
      <c r="B45" s="265" t="s">
        <v>980</v>
      </c>
      <c r="C45" s="266"/>
      <c r="D45" s="266"/>
      <c r="E45" s="267"/>
      <c r="F45" s="268" t="s">
        <v>963</v>
      </c>
      <c r="G45" s="269">
        <v>135.15</v>
      </c>
      <c r="H45" s="270"/>
      <c r="I45" s="271">
        <v>28.36</v>
      </c>
      <c r="J45" s="272"/>
      <c r="K45" s="301">
        <f t="shared" si="0"/>
        <v>3832.85</v>
      </c>
      <c r="L45" s="273"/>
      <c r="M45" s="281"/>
      <c r="N45" s="264"/>
      <c r="O45" s="83"/>
      <c r="P45" s="83"/>
    </row>
    <row r="46" spans="1:16" s="82" customFormat="1" ht="9.75" customHeight="1">
      <c r="A46" s="275" t="s">
        <v>931</v>
      </c>
      <c r="B46" s="265" t="s">
        <v>998</v>
      </c>
      <c r="C46" s="266"/>
      <c r="D46" s="266"/>
      <c r="E46" s="267"/>
      <c r="F46" s="268" t="s">
        <v>965</v>
      </c>
      <c r="G46" s="269">
        <v>90.1</v>
      </c>
      <c r="H46" s="270"/>
      <c r="I46" s="271">
        <v>18.2</v>
      </c>
      <c r="J46" s="272"/>
      <c r="K46" s="301">
        <f t="shared" si="0"/>
        <v>1639.82</v>
      </c>
      <c r="L46" s="273"/>
      <c r="M46" s="281">
        <f>SUM(K42:K46)</f>
        <v>8957.19</v>
      </c>
      <c r="N46" s="264"/>
      <c r="O46" s="83"/>
      <c r="P46" s="83"/>
    </row>
    <row r="47" spans="1:16" s="82" customFormat="1" ht="9.75" customHeight="1">
      <c r="A47" s="278" t="s">
        <v>60</v>
      </c>
      <c r="B47" s="276" t="s">
        <v>977</v>
      </c>
      <c r="C47" s="266"/>
      <c r="D47" s="266"/>
      <c r="E47" s="267"/>
      <c r="F47" s="268"/>
      <c r="G47" s="269"/>
      <c r="H47" s="270"/>
      <c r="I47" s="271"/>
      <c r="J47" s="272"/>
      <c r="K47" s="301"/>
      <c r="L47" s="273"/>
      <c r="M47" s="281"/>
      <c r="N47" s="264"/>
      <c r="O47" s="83"/>
      <c r="P47" s="83"/>
    </row>
    <row r="48" spans="1:16" s="82" customFormat="1" ht="9.75" customHeight="1">
      <c r="A48" s="275" t="s">
        <v>61</v>
      </c>
      <c r="B48" s="265" t="s">
        <v>1028</v>
      </c>
      <c r="C48" s="266"/>
      <c r="D48" s="266"/>
      <c r="E48" s="267"/>
      <c r="F48" s="268" t="s">
        <v>963</v>
      </c>
      <c r="G48" s="269">
        <v>173.51</v>
      </c>
      <c r="H48" s="270"/>
      <c r="I48" s="271">
        <v>17.04</v>
      </c>
      <c r="J48" s="272"/>
      <c r="K48" s="301">
        <f t="shared" si="0"/>
        <v>2956.61</v>
      </c>
      <c r="L48" s="273"/>
      <c r="M48" s="281"/>
      <c r="N48" s="264"/>
      <c r="O48" s="83"/>
      <c r="P48" s="83"/>
    </row>
    <row r="49" spans="1:16" s="82" customFormat="1" ht="9.75" customHeight="1">
      <c r="A49" s="275" t="s">
        <v>932</v>
      </c>
      <c r="B49" s="265" t="s">
        <v>972</v>
      </c>
      <c r="C49" s="266"/>
      <c r="D49" s="266"/>
      <c r="E49" s="267"/>
      <c r="F49" s="268"/>
      <c r="G49" s="269"/>
      <c r="H49" s="270"/>
      <c r="I49" s="271"/>
      <c r="J49" s="272"/>
      <c r="K49" s="301"/>
      <c r="L49" s="273"/>
      <c r="M49" s="281"/>
      <c r="N49" s="264"/>
      <c r="O49" s="83"/>
      <c r="P49" s="83"/>
    </row>
    <row r="50" spans="1:16" s="82" customFormat="1" ht="9.75" customHeight="1">
      <c r="A50" s="275"/>
      <c r="B50" s="277" t="s">
        <v>1027</v>
      </c>
      <c r="C50" s="266"/>
      <c r="D50" s="266"/>
      <c r="E50" s="267"/>
      <c r="F50" s="268" t="s">
        <v>963</v>
      </c>
      <c r="G50" s="269">
        <v>173.51</v>
      </c>
      <c r="H50" s="270"/>
      <c r="I50" s="271">
        <v>34.46</v>
      </c>
      <c r="J50" s="272"/>
      <c r="K50" s="301">
        <f t="shared" si="0"/>
        <v>5979.15</v>
      </c>
      <c r="L50" s="273"/>
      <c r="M50" s="281"/>
      <c r="N50" s="264"/>
      <c r="O50" s="83"/>
      <c r="P50" s="83"/>
    </row>
    <row r="51" spans="1:16" s="85" customFormat="1" ht="9.75" customHeight="1" thickBot="1">
      <c r="A51" s="362" t="s">
        <v>933</v>
      </c>
      <c r="B51" s="265" t="s">
        <v>1029</v>
      </c>
      <c r="C51" s="266"/>
      <c r="D51" s="266"/>
      <c r="E51" s="267"/>
      <c r="F51" s="268" t="s">
        <v>965</v>
      </c>
      <c r="G51" s="363">
        <v>90.1</v>
      </c>
      <c r="H51" s="270"/>
      <c r="I51" s="366">
        <v>13.13</v>
      </c>
      <c r="J51" s="272"/>
      <c r="K51" s="301">
        <f t="shared" si="0"/>
        <v>1183.01</v>
      </c>
      <c r="L51" s="282"/>
      <c r="M51" s="364">
        <f>SUM(K48:K51)</f>
        <v>10118.77</v>
      </c>
      <c r="N51" s="283"/>
      <c r="O51" s="86"/>
      <c r="P51" s="86"/>
    </row>
    <row r="52" spans="1:14" ht="18" customHeight="1" thickTop="1">
      <c r="A52" s="284" t="s">
        <v>939</v>
      </c>
      <c r="B52" s="187"/>
      <c r="C52" s="285" t="s">
        <v>967</v>
      </c>
      <c r="D52" s="187"/>
      <c r="E52" s="286"/>
      <c r="F52" s="187" t="s">
        <v>954</v>
      </c>
      <c r="G52" s="286"/>
      <c r="H52" s="187" t="s">
        <v>961</v>
      </c>
      <c r="I52" s="286"/>
      <c r="J52" s="187"/>
      <c r="K52" s="287">
        <f>SUM(K10:K51)</f>
        <v>25970.05</v>
      </c>
      <c r="L52" s="288"/>
      <c r="M52" s="289">
        <f>SUM(M10:M51)</f>
        <v>25970.05</v>
      </c>
      <c r="N52" s="188"/>
    </row>
    <row r="53" spans="1:14" ht="18" customHeight="1" thickBot="1">
      <c r="A53" s="290"/>
      <c r="B53" s="291"/>
      <c r="C53" s="292"/>
      <c r="D53" s="186"/>
      <c r="E53" s="293"/>
      <c r="F53" s="186"/>
      <c r="G53" s="293"/>
      <c r="H53" s="186" t="s">
        <v>962</v>
      </c>
      <c r="I53" s="293"/>
      <c r="J53" s="186"/>
      <c r="K53" s="294"/>
      <c r="L53" s="186"/>
      <c r="M53" s="295"/>
      <c r="N53" s="188"/>
    </row>
    <row r="54" spans="3:13" ht="15" customHeight="1" thickTop="1">
      <c r="C54" s="55"/>
      <c r="M54" s="75"/>
    </row>
    <row r="55" ht="15" customHeight="1"/>
    <row r="56" spans="2:8" ht="15" customHeight="1">
      <c r="B56" s="164"/>
      <c r="C56" s="164"/>
      <c r="D56" s="164"/>
      <c r="E56" s="164"/>
      <c r="F56" s="166"/>
      <c r="G56" s="172"/>
      <c r="H56" s="131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zoomScalePageLayoutView="0" workbookViewId="0" topLeftCell="A1">
      <selection activeCell="B10" sqref="B1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955</v>
      </c>
    </row>
    <row r="2" spans="1:13" ht="15" customHeight="1" thickTop="1">
      <c r="A2" s="7"/>
      <c r="B2" s="31" t="s">
        <v>946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947</v>
      </c>
      <c r="C3" s="5"/>
      <c r="D3" s="199"/>
      <c r="E3" s="199"/>
      <c r="F3" s="199"/>
      <c r="G3" s="199"/>
      <c r="H3" s="58"/>
      <c r="I3" s="60" t="s">
        <v>956</v>
      </c>
      <c r="J3" s="3"/>
      <c r="K3" s="42"/>
      <c r="L3" s="59"/>
      <c r="M3" s="81" t="s">
        <v>879</v>
      </c>
    </row>
    <row r="4" spans="1:13" ht="15" customHeight="1" thickTop="1">
      <c r="A4" s="8"/>
      <c r="B4" s="34" t="s">
        <v>948</v>
      </c>
      <c r="C4" s="5"/>
      <c r="D4" s="199" t="s">
        <v>968</v>
      </c>
      <c r="E4" s="199"/>
      <c r="F4" s="199"/>
      <c r="G4" s="199"/>
      <c r="H4" s="61" t="s">
        <v>949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950</v>
      </c>
      <c r="I5" s="65"/>
      <c r="J5" s="64"/>
      <c r="K5" s="302">
        <f>Plan9!K43</f>
        <v>92705.48999999995</v>
      </c>
      <c r="L5" s="66"/>
      <c r="M5" s="339">
        <f>Plan9!M43</f>
        <v>92705.48999999998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957</v>
      </c>
      <c r="K6" s="14"/>
      <c r="L6" s="14"/>
      <c r="M6" s="342"/>
    </row>
    <row r="7" spans="1:13" ht="15" customHeight="1">
      <c r="A7" s="11" t="s">
        <v>951</v>
      </c>
      <c r="B7" s="12"/>
      <c r="C7" s="16" t="s">
        <v>952</v>
      </c>
      <c r="D7" s="12"/>
      <c r="E7" s="12"/>
      <c r="F7" s="17" t="s">
        <v>953</v>
      </c>
      <c r="G7" s="18" t="s">
        <v>958</v>
      </c>
      <c r="H7" s="43" t="s">
        <v>959</v>
      </c>
      <c r="I7" s="43"/>
      <c r="J7" s="49" t="s">
        <v>960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1.25" customHeight="1" thickTop="1">
      <c r="A9" s="107" t="s">
        <v>284</v>
      </c>
      <c r="B9" s="108" t="s">
        <v>994</v>
      </c>
      <c r="C9" s="111"/>
      <c r="D9" s="111"/>
      <c r="E9" s="112"/>
      <c r="F9" s="110"/>
      <c r="G9" s="134"/>
      <c r="H9" s="111"/>
      <c r="I9" s="111"/>
      <c r="J9" s="110"/>
      <c r="K9" s="112"/>
      <c r="L9" s="111"/>
      <c r="M9" s="349"/>
    </row>
    <row r="10" spans="1:13" ht="11.25" customHeight="1">
      <c r="A10" s="120" t="s">
        <v>285</v>
      </c>
      <c r="B10" s="77" t="s">
        <v>969</v>
      </c>
      <c r="C10" s="28"/>
      <c r="D10" s="28"/>
      <c r="E10" s="29"/>
      <c r="F10" s="30"/>
      <c r="G10" s="118"/>
      <c r="H10" s="113"/>
      <c r="I10" s="183"/>
      <c r="J10" s="105"/>
      <c r="K10" s="106"/>
      <c r="L10" s="113"/>
      <c r="M10" s="344"/>
    </row>
    <row r="11" spans="1:13" ht="11.25" customHeight="1">
      <c r="A11" s="109" t="s">
        <v>286</v>
      </c>
      <c r="B11" s="38" t="s">
        <v>1026</v>
      </c>
      <c r="C11" s="39"/>
      <c r="D11" s="39"/>
      <c r="E11" s="98"/>
      <c r="F11" s="30" t="s">
        <v>963</v>
      </c>
      <c r="G11" s="118">
        <v>42.6</v>
      </c>
      <c r="H11" s="113"/>
      <c r="I11" s="183">
        <v>6.21</v>
      </c>
      <c r="J11" s="105"/>
      <c r="K11" s="297">
        <f>ROUND(G11*I11,2)</f>
        <v>264.55</v>
      </c>
      <c r="L11" s="113"/>
      <c r="M11" s="344"/>
    </row>
    <row r="12" spans="1:13" ht="11.25" customHeight="1">
      <c r="A12" s="109" t="s">
        <v>287</v>
      </c>
      <c r="B12" s="27" t="s">
        <v>973</v>
      </c>
      <c r="C12" s="28"/>
      <c r="D12" s="28"/>
      <c r="E12" s="29"/>
      <c r="F12" s="40" t="s">
        <v>963</v>
      </c>
      <c r="G12" s="118">
        <v>40.6</v>
      </c>
      <c r="H12" s="113"/>
      <c r="I12" s="183">
        <v>2.39</v>
      </c>
      <c r="J12" s="105"/>
      <c r="K12" s="297">
        <f aca="true" t="shared" si="0" ref="K12:K45">ROUND(G12*I12,2)</f>
        <v>97.03</v>
      </c>
      <c r="L12" s="113"/>
      <c r="M12" s="344"/>
    </row>
    <row r="13" spans="1:13" ht="11.25" customHeight="1">
      <c r="A13" s="109" t="s">
        <v>288</v>
      </c>
      <c r="B13" s="27" t="s">
        <v>1019</v>
      </c>
      <c r="C13" s="28"/>
      <c r="D13" s="28"/>
      <c r="E13" s="29"/>
      <c r="F13" s="40" t="s">
        <v>1020</v>
      </c>
      <c r="G13" s="118">
        <v>0.27</v>
      </c>
      <c r="H13" s="113"/>
      <c r="I13" s="183">
        <v>14.33</v>
      </c>
      <c r="J13" s="105"/>
      <c r="K13" s="297">
        <f t="shared" si="0"/>
        <v>3.87</v>
      </c>
      <c r="L13" s="113"/>
      <c r="M13" s="344"/>
    </row>
    <row r="14" spans="1:13" ht="11.25" customHeight="1">
      <c r="A14" s="109" t="s">
        <v>289</v>
      </c>
      <c r="B14" s="27" t="s">
        <v>989</v>
      </c>
      <c r="C14" s="28"/>
      <c r="D14" s="28"/>
      <c r="E14" s="29"/>
      <c r="F14" s="40" t="s">
        <v>963</v>
      </c>
      <c r="G14" s="36">
        <v>6.08</v>
      </c>
      <c r="H14" s="47"/>
      <c r="I14" s="183">
        <v>7.47</v>
      </c>
      <c r="J14" s="47"/>
      <c r="K14" s="297">
        <f t="shared" si="0"/>
        <v>45.42</v>
      </c>
      <c r="L14" s="46"/>
      <c r="M14" s="52">
        <f>SUM(K11:K14)</f>
        <v>410.87000000000006</v>
      </c>
    </row>
    <row r="15" spans="1:13" ht="11.25" customHeight="1">
      <c r="A15" s="76" t="s">
        <v>290</v>
      </c>
      <c r="B15" s="79" t="s">
        <v>1001</v>
      </c>
      <c r="C15" s="28"/>
      <c r="D15" s="28"/>
      <c r="E15" s="29"/>
      <c r="F15" s="30"/>
      <c r="G15" s="36"/>
      <c r="H15" s="47"/>
      <c r="I15" s="183"/>
      <c r="J15" s="47"/>
      <c r="K15" s="297"/>
      <c r="L15" s="46"/>
      <c r="M15" s="52"/>
    </row>
    <row r="16" spans="1:16" s="101" customFormat="1" ht="11.25" customHeight="1">
      <c r="A16" s="35" t="s">
        <v>291</v>
      </c>
      <c r="B16" s="38" t="s">
        <v>1031</v>
      </c>
      <c r="C16" s="39"/>
      <c r="D16" s="39"/>
      <c r="E16" s="98"/>
      <c r="F16" s="40"/>
      <c r="G16" s="36"/>
      <c r="H16" s="47"/>
      <c r="I16" s="183"/>
      <c r="J16" s="88"/>
      <c r="K16" s="297"/>
      <c r="L16" s="89"/>
      <c r="M16" s="52"/>
      <c r="O16" s="102"/>
      <c r="P16" s="102"/>
    </row>
    <row r="17" spans="1:16" s="101" customFormat="1" ht="11.25" customHeight="1">
      <c r="A17" s="35"/>
      <c r="B17" s="38" t="s">
        <v>1030</v>
      </c>
      <c r="C17" s="39"/>
      <c r="D17" s="39"/>
      <c r="E17" s="98"/>
      <c r="F17" s="40" t="s">
        <v>964</v>
      </c>
      <c r="G17" s="36">
        <v>4</v>
      </c>
      <c r="H17" s="47"/>
      <c r="I17" s="183">
        <v>112.64</v>
      </c>
      <c r="J17" s="88"/>
      <c r="K17" s="297">
        <f t="shared" si="0"/>
        <v>450.56</v>
      </c>
      <c r="L17" s="89"/>
      <c r="M17" s="52"/>
      <c r="O17" s="102"/>
      <c r="P17" s="102"/>
    </row>
    <row r="18" spans="1:16" s="101" customFormat="1" ht="11.25" customHeight="1">
      <c r="A18" s="37" t="s">
        <v>292</v>
      </c>
      <c r="B18" s="38" t="s">
        <v>1033</v>
      </c>
      <c r="C18" s="39"/>
      <c r="D18" s="39"/>
      <c r="E18" s="98"/>
      <c r="F18" s="40" t="s">
        <v>964</v>
      </c>
      <c r="G18" s="41">
        <v>1</v>
      </c>
      <c r="H18" s="48"/>
      <c r="I18" s="183">
        <v>45.36</v>
      </c>
      <c r="J18" s="94"/>
      <c r="K18" s="297">
        <f t="shared" si="0"/>
        <v>45.36</v>
      </c>
      <c r="L18" s="95"/>
      <c r="M18" s="53"/>
      <c r="O18" s="102"/>
      <c r="P18" s="102"/>
    </row>
    <row r="19" spans="1:16" s="101" customFormat="1" ht="11.25" customHeight="1">
      <c r="A19" s="37" t="s">
        <v>293</v>
      </c>
      <c r="B19" s="38" t="s">
        <v>1034</v>
      </c>
      <c r="C19" s="39"/>
      <c r="D19" s="39"/>
      <c r="E19" s="98"/>
      <c r="F19" s="40" t="s">
        <v>964</v>
      </c>
      <c r="G19" s="41">
        <v>4</v>
      </c>
      <c r="H19" s="48"/>
      <c r="I19" s="183">
        <v>49.85</v>
      </c>
      <c r="J19" s="94"/>
      <c r="K19" s="297">
        <f t="shared" si="0"/>
        <v>199.4</v>
      </c>
      <c r="L19" s="95"/>
      <c r="M19" s="53"/>
      <c r="O19" s="102"/>
      <c r="P19" s="102"/>
    </row>
    <row r="20" spans="1:16" s="101" customFormat="1" ht="11.25" customHeight="1">
      <c r="A20" s="37" t="s">
        <v>294</v>
      </c>
      <c r="B20" s="38" t="s">
        <v>1038</v>
      </c>
      <c r="C20" s="39"/>
      <c r="D20" s="39"/>
      <c r="E20" s="98"/>
      <c r="F20" s="40"/>
      <c r="G20" s="41"/>
      <c r="H20" s="48"/>
      <c r="I20" s="183"/>
      <c r="J20" s="94"/>
      <c r="K20" s="297"/>
      <c r="L20" s="95"/>
      <c r="M20" s="53"/>
      <c r="O20" s="102"/>
      <c r="P20" s="102"/>
    </row>
    <row r="21" spans="1:16" s="101" customFormat="1" ht="11.25" customHeight="1">
      <c r="A21" s="37"/>
      <c r="B21" s="38" t="s">
        <v>1039</v>
      </c>
      <c r="C21" s="39"/>
      <c r="D21" s="39"/>
      <c r="E21" s="98"/>
      <c r="F21" s="40" t="s">
        <v>964</v>
      </c>
      <c r="G21" s="41">
        <v>2</v>
      </c>
      <c r="H21" s="48"/>
      <c r="I21" s="183">
        <v>130.58</v>
      </c>
      <c r="J21" s="94"/>
      <c r="K21" s="297">
        <f t="shared" si="0"/>
        <v>261.16</v>
      </c>
      <c r="L21" s="95"/>
      <c r="M21" s="53">
        <f>SUM(K17:K21)</f>
        <v>956.48</v>
      </c>
      <c r="O21" s="102"/>
      <c r="P21" s="102"/>
    </row>
    <row r="22" spans="1:16" s="101" customFormat="1" ht="11.25" customHeight="1">
      <c r="A22" s="78" t="s">
        <v>295</v>
      </c>
      <c r="B22" s="79" t="s">
        <v>1079</v>
      </c>
      <c r="C22" s="39"/>
      <c r="D22" s="39"/>
      <c r="E22" s="98"/>
      <c r="F22" s="40"/>
      <c r="G22" s="41"/>
      <c r="H22" s="48"/>
      <c r="I22" s="183"/>
      <c r="J22" s="94"/>
      <c r="K22" s="297"/>
      <c r="L22" s="95"/>
      <c r="M22" s="53"/>
      <c r="O22" s="102"/>
      <c r="P22" s="102"/>
    </row>
    <row r="23" spans="1:16" s="101" customFormat="1" ht="11.25" customHeight="1">
      <c r="A23" s="37" t="s">
        <v>296</v>
      </c>
      <c r="B23" s="38" t="s">
        <v>1099</v>
      </c>
      <c r="C23" s="39"/>
      <c r="D23" s="39"/>
      <c r="E23" s="98"/>
      <c r="F23" s="40" t="s">
        <v>964</v>
      </c>
      <c r="G23" s="41">
        <v>1</v>
      </c>
      <c r="H23" s="48"/>
      <c r="I23" s="183">
        <v>43.2</v>
      </c>
      <c r="J23" s="94"/>
      <c r="K23" s="297">
        <f t="shared" si="0"/>
        <v>43.2</v>
      </c>
      <c r="L23" s="95"/>
      <c r="M23" s="53">
        <f>K23</f>
        <v>43.2</v>
      </c>
      <c r="O23" s="102"/>
      <c r="P23" s="102"/>
    </row>
    <row r="24" spans="1:16" s="101" customFormat="1" ht="11.25" customHeight="1">
      <c r="A24" s="141" t="s">
        <v>297</v>
      </c>
      <c r="B24" s="79" t="s">
        <v>990</v>
      </c>
      <c r="C24" s="39"/>
      <c r="D24" s="39"/>
      <c r="E24" s="98"/>
      <c r="F24" s="40"/>
      <c r="G24" s="140"/>
      <c r="H24" s="48"/>
      <c r="I24" s="183"/>
      <c r="J24" s="94"/>
      <c r="K24" s="297"/>
      <c r="L24" s="95"/>
      <c r="M24" s="53"/>
      <c r="O24" s="102"/>
      <c r="P24" s="102"/>
    </row>
    <row r="25" spans="1:16" s="101" customFormat="1" ht="11.25" customHeight="1">
      <c r="A25" s="142" t="s">
        <v>298</v>
      </c>
      <c r="B25" s="38" t="s">
        <v>991</v>
      </c>
      <c r="C25" s="39"/>
      <c r="D25" s="39"/>
      <c r="E25" s="98"/>
      <c r="F25" s="40"/>
      <c r="G25" s="140"/>
      <c r="H25" s="48"/>
      <c r="I25" s="183"/>
      <c r="J25" s="94"/>
      <c r="K25" s="297"/>
      <c r="L25" s="95"/>
      <c r="M25" s="53"/>
      <c r="O25" s="102"/>
      <c r="P25" s="102"/>
    </row>
    <row r="26" spans="1:16" s="101" customFormat="1" ht="11.25" customHeight="1">
      <c r="A26" s="142"/>
      <c r="B26" s="38" t="s">
        <v>992</v>
      </c>
      <c r="C26" s="39"/>
      <c r="D26" s="39"/>
      <c r="E26" s="98"/>
      <c r="F26" s="40" t="s">
        <v>963</v>
      </c>
      <c r="G26" s="41">
        <v>22.36</v>
      </c>
      <c r="H26" s="48"/>
      <c r="I26" s="183">
        <v>18.99</v>
      </c>
      <c r="J26" s="94"/>
      <c r="K26" s="297">
        <f t="shared" si="0"/>
        <v>424.62</v>
      </c>
      <c r="L26" s="95"/>
      <c r="M26" s="53">
        <f>K26</f>
        <v>424.62</v>
      </c>
      <c r="O26" s="102"/>
      <c r="P26" s="102"/>
    </row>
    <row r="27" spans="1:16" s="101" customFormat="1" ht="11.25" customHeight="1">
      <c r="A27" s="78" t="s">
        <v>299</v>
      </c>
      <c r="B27" s="79" t="s">
        <v>974</v>
      </c>
      <c r="C27" s="28"/>
      <c r="D27" s="28"/>
      <c r="E27" s="29"/>
      <c r="F27" s="40"/>
      <c r="G27" s="41"/>
      <c r="H27" s="48"/>
      <c r="I27" s="183"/>
      <c r="J27" s="94"/>
      <c r="K27" s="297"/>
      <c r="L27" s="95"/>
      <c r="M27" s="53"/>
      <c r="O27" s="102"/>
      <c r="P27" s="102"/>
    </row>
    <row r="28" spans="1:16" s="101" customFormat="1" ht="11.25" customHeight="1">
      <c r="A28" s="37" t="s">
        <v>300</v>
      </c>
      <c r="B28" s="38" t="s">
        <v>975</v>
      </c>
      <c r="C28" s="39"/>
      <c r="D28" s="39"/>
      <c r="E28" s="98"/>
      <c r="F28" s="40"/>
      <c r="G28" s="41"/>
      <c r="H28" s="48"/>
      <c r="I28" s="185"/>
      <c r="J28" s="94"/>
      <c r="K28" s="297"/>
      <c r="L28" s="95"/>
      <c r="M28" s="53"/>
      <c r="O28" s="102"/>
      <c r="P28" s="102"/>
    </row>
    <row r="29" spans="1:16" s="101" customFormat="1" ht="11.25" customHeight="1">
      <c r="A29" s="37"/>
      <c r="B29" s="38" t="s">
        <v>976</v>
      </c>
      <c r="C29" s="39"/>
      <c r="D29" s="39"/>
      <c r="E29" s="98"/>
      <c r="F29" s="40" t="s">
        <v>963</v>
      </c>
      <c r="G29" s="41">
        <v>40.6</v>
      </c>
      <c r="H29" s="48"/>
      <c r="I29" s="183">
        <v>2.39</v>
      </c>
      <c r="J29" s="94"/>
      <c r="K29" s="297">
        <f t="shared" si="0"/>
        <v>97.03</v>
      </c>
      <c r="L29" s="95"/>
      <c r="M29" s="53"/>
      <c r="O29" s="102"/>
      <c r="P29" s="102"/>
    </row>
    <row r="30" spans="1:16" s="101" customFormat="1" ht="11.25" customHeight="1">
      <c r="A30" s="37" t="s">
        <v>301</v>
      </c>
      <c r="B30" s="84" t="s">
        <v>978</v>
      </c>
      <c r="C30" s="39"/>
      <c r="D30" s="39"/>
      <c r="E30" s="98"/>
      <c r="F30" s="40" t="s">
        <v>963</v>
      </c>
      <c r="G30" s="41">
        <v>40.6</v>
      </c>
      <c r="H30" s="48"/>
      <c r="I30" s="183">
        <v>16.43</v>
      </c>
      <c r="J30" s="94"/>
      <c r="K30" s="297">
        <f t="shared" si="0"/>
        <v>667.06</v>
      </c>
      <c r="L30" s="95"/>
      <c r="M30" s="53"/>
      <c r="O30" s="102"/>
      <c r="P30" s="102"/>
    </row>
    <row r="31" spans="1:16" s="101" customFormat="1" ht="11.25" customHeight="1">
      <c r="A31" s="37" t="s">
        <v>302</v>
      </c>
      <c r="B31" s="38" t="s">
        <v>979</v>
      </c>
      <c r="C31" s="39"/>
      <c r="D31" s="67"/>
      <c r="E31" s="68"/>
      <c r="F31" s="40"/>
      <c r="G31" s="99"/>
      <c r="H31" s="48"/>
      <c r="I31" s="183"/>
      <c r="J31" s="94"/>
      <c r="K31" s="297"/>
      <c r="L31" s="95"/>
      <c r="M31" s="53"/>
      <c r="O31" s="102"/>
      <c r="P31" s="102"/>
    </row>
    <row r="32" spans="1:16" s="85" customFormat="1" ht="11.25" customHeight="1">
      <c r="A32" s="37"/>
      <c r="B32" s="84" t="s">
        <v>980</v>
      </c>
      <c r="C32" s="39"/>
      <c r="D32" s="67"/>
      <c r="E32" s="68"/>
      <c r="F32" s="40" t="s">
        <v>963</v>
      </c>
      <c r="G32" s="41">
        <v>36.1</v>
      </c>
      <c r="H32" s="48"/>
      <c r="I32" s="45">
        <v>28.36</v>
      </c>
      <c r="J32" s="94"/>
      <c r="K32" s="297">
        <f t="shared" si="0"/>
        <v>1023.8</v>
      </c>
      <c r="L32" s="91"/>
      <c r="M32" s="53"/>
      <c r="O32" s="86"/>
      <c r="P32" s="86"/>
    </row>
    <row r="33" spans="1:16" s="85" customFormat="1" ht="11.25" customHeight="1">
      <c r="A33" s="37" t="s">
        <v>303</v>
      </c>
      <c r="B33" s="38" t="s">
        <v>998</v>
      </c>
      <c r="C33" s="137"/>
      <c r="D33" s="137"/>
      <c r="E33" s="138"/>
      <c r="F33" s="139" t="s">
        <v>965</v>
      </c>
      <c r="G33" s="41">
        <v>21.4</v>
      </c>
      <c r="H33" s="48"/>
      <c r="I33" s="45">
        <v>18.2</v>
      </c>
      <c r="J33" s="94"/>
      <c r="K33" s="297">
        <f t="shared" si="0"/>
        <v>389.48</v>
      </c>
      <c r="L33" s="91"/>
      <c r="M33" s="53"/>
      <c r="O33" s="86"/>
      <c r="P33" s="86"/>
    </row>
    <row r="34" spans="1:16" s="85" customFormat="1" ht="11.25" customHeight="1">
      <c r="A34" s="37" t="s">
        <v>304</v>
      </c>
      <c r="B34" s="84" t="s">
        <v>1106</v>
      </c>
      <c r="C34" s="39"/>
      <c r="D34" s="67"/>
      <c r="E34" s="68"/>
      <c r="F34" s="40" t="s">
        <v>965</v>
      </c>
      <c r="G34" s="41">
        <v>7</v>
      </c>
      <c r="H34" s="48"/>
      <c r="I34" s="45">
        <v>22.88</v>
      </c>
      <c r="J34" s="94"/>
      <c r="K34" s="297">
        <f t="shared" si="0"/>
        <v>160.16</v>
      </c>
      <c r="L34" s="91"/>
      <c r="M34" s="53">
        <f>SUM(K29:K34)</f>
        <v>2337.5299999999997</v>
      </c>
      <c r="O34" s="86"/>
      <c r="P34" s="86"/>
    </row>
    <row r="35" spans="1:16" s="85" customFormat="1" ht="11.25" customHeight="1">
      <c r="A35" s="141" t="s">
        <v>305</v>
      </c>
      <c r="B35" s="77" t="s">
        <v>977</v>
      </c>
      <c r="C35" s="39"/>
      <c r="D35" s="39"/>
      <c r="E35" s="98"/>
      <c r="F35" s="40"/>
      <c r="G35" s="41"/>
      <c r="H35" s="48"/>
      <c r="I35" s="45"/>
      <c r="J35" s="94"/>
      <c r="K35" s="297"/>
      <c r="L35" s="95"/>
      <c r="M35" s="53"/>
      <c r="O35" s="86"/>
      <c r="P35" s="86"/>
    </row>
    <row r="36" spans="1:16" s="85" customFormat="1" ht="11.25" customHeight="1">
      <c r="A36" s="142" t="s">
        <v>306</v>
      </c>
      <c r="B36" s="38" t="s">
        <v>1028</v>
      </c>
      <c r="C36" s="39"/>
      <c r="D36" s="39"/>
      <c r="E36" s="98"/>
      <c r="F36" s="40" t="s">
        <v>963</v>
      </c>
      <c r="G36" s="41">
        <v>42.6</v>
      </c>
      <c r="H36" s="48"/>
      <c r="I36" s="45">
        <v>17.04</v>
      </c>
      <c r="J36" s="94"/>
      <c r="K36" s="297">
        <f t="shared" si="0"/>
        <v>725.9</v>
      </c>
      <c r="L36" s="95"/>
      <c r="M36" s="53"/>
      <c r="O36" s="86"/>
      <c r="P36" s="86"/>
    </row>
    <row r="37" spans="1:16" s="85" customFormat="1" ht="11.25" customHeight="1">
      <c r="A37" s="142" t="s">
        <v>307</v>
      </c>
      <c r="B37" s="38" t="s">
        <v>972</v>
      </c>
      <c r="C37" s="39"/>
      <c r="D37" s="39"/>
      <c r="E37" s="98"/>
      <c r="F37" s="40"/>
      <c r="G37" s="41"/>
      <c r="H37" s="48"/>
      <c r="I37" s="103"/>
      <c r="J37" s="94"/>
      <c r="K37" s="297"/>
      <c r="L37" s="95"/>
      <c r="M37" s="53"/>
      <c r="O37" s="86"/>
      <c r="P37" s="86"/>
    </row>
    <row r="38" spans="1:16" s="85" customFormat="1" ht="11.25" customHeight="1">
      <c r="A38" s="37"/>
      <c r="B38" s="84" t="s">
        <v>1027</v>
      </c>
      <c r="C38" s="39"/>
      <c r="D38" s="39"/>
      <c r="E38" s="98"/>
      <c r="F38" s="40" t="s">
        <v>963</v>
      </c>
      <c r="G38" s="41">
        <v>42.6</v>
      </c>
      <c r="H38" s="48"/>
      <c r="I38" s="103">
        <v>34.46</v>
      </c>
      <c r="J38" s="94"/>
      <c r="K38" s="297">
        <f t="shared" si="0"/>
        <v>1468</v>
      </c>
      <c r="L38" s="95"/>
      <c r="M38" s="53"/>
      <c r="O38" s="86"/>
      <c r="P38" s="86"/>
    </row>
    <row r="39" spans="1:16" s="85" customFormat="1" ht="11.25" customHeight="1">
      <c r="A39" s="37" t="s">
        <v>308</v>
      </c>
      <c r="B39" s="27" t="s">
        <v>1029</v>
      </c>
      <c r="C39" s="39"/>
      <c r="D39" s="39"/>
      <c r="E39" s="98"/>
      <c r="F39" s="40" t="s">
        <v>965</v>
      </c>
      <c r="G39" s="41">
        <v>25.4</v>
      </c>
      <c r="H39" s="48"/>
      <c r="I39" s="103">
        <v>13.13</v>
      </c>
      <c r="J39" s="94"/>
      <c r="K39" s="297">
        <f t="shared" si="0"/>
        <v>333.5</v>
      </c>
      <c r="L39" s="95"/>
      <c r="M39" s="53">
        <f>SUM(K36:K39)</f>
        <v>2527.4</v>
      </c>
      <c r="O39" s="86"/>
      <c r="P39" s="86"/>
    </row>
    <row r="40" spans="1:16" s="85" customFormat="1" ht="11.25" customHeight="1">
      <c r="A40" s="78" t="s">
        <v>309</v>
      </c>
      <c r="B40" s="77" t="s">
        <v>985</v>
      </c>
      <c r="C40" s="39"/>
      <c r="D40" s="39"/>
      <c r="E40" s="98"/>
      <c r="F40" s="40"/>
      <c r="G40" s="41"/>
      <c r="H40" s="48"/>
      <c r="I40" s="103"/>
      <c r="J40" s="94"/>
      <c r="K40" s="297"/>
      <c r="L40" s="95"/>
      <c r="M40" s="53"/>
      <c r="O40" s="86"/>
      <c r="P40" s="86"/>
    </row>
    <row r="41" spans="1:16" s="85" customFormat="1" ht="11.25" customHeight="1">
      <c r="A41" s="37" t="s">
        <v>310</v>
      </c>
      <c r="B41" s="100" t="s">
        <v>986</v>
      </c>
      <c r="C41" s="28"/>
      <c r="D41" s="28"/>
      <c r="E41" s="29"/>
      <c r="F41" s="40"/>
      <c r="G41" s="41"/>
      <c r="H41" s="48"/>
      <c r="I41" s="45"/>
      <c r="J41" s="94"/>
      <c r="K41" s="297"/>
      <c r="L41" s="95"/>
      <c r="M41" s="53"/>
      <c r="O41" s="86"/>
      <c r="P41" s="86"/>
    </row>
    <row r="42" spans="1:16" s="85" customFormat="1" ht="11.25" customHeight="1">
      <c r="A42" s="37"/>
      <c r="B42" s="100" t="s">
        <v>1118</v>
      </c>
      <c r="C42" s="28"/>
      <c r="D42" s="28"/>
      <c r="E42" s="29"/>
      <c r="F42" s="40" t="s">
        <v>963</v>
      </c>
      <c r="G42" s="41">
        <v>4.4</v>
      </c>
      <c r="H42" s="48"/>
      <c r="I42" s="183">
        <v>456.64</v>
      </c>
      <c r="J42" s="94"/>
      <c r="K42" s="297">
        <f t="shared" si="0"/>
        <v>2009.22</v>
      </c>
      <c r="L42" s="95"/>
      <c r="M42" s="53"/>
      <c r="O42" s="86"/>
      <c r="P42" s="86"/>
    </row>
    <row r="43" spans="1:16" s="85" customFormat="1" ht="11.25" customHeight="1">
      <c r="A43" s="37" t="s">
        <v>311</v>
      </c>
      <c r="B43" s="27" t="s">
        <v>1103</v>
      </c>
      <c r="C43" s="28"/>
      <c r="D43" s="28"/>
      <c r="E43" s="29"/>
      <c r="F43" s="40" t="s">
        <v>963</v>
      </c>
      <c r="G43" s="140">
        <v>1.8</v>
      </c>
      <c r="H43" s="48"/>
      <c r="I43" s="183">
        <v>248.31</v>
      </c>
      <c r="J43" s="94"/>
      <c r="K43" s="297">
        <f t="shared" si="0"/>
        <v>446.96</v>
      </c>
      <c r="L43" s="95"/>
      <c r="M43" s="53"/>
      <c r="O43" s="86"/>
      <c r="P43" s="86"/>
    </row>
    <row r="44" spans="1:16" s="85" customFormat="1" ht="11.25" customHeight="1">
      <c r="A44" s="37" t="s">
        <v>312</v>
      </c>
      <c r="B44" s="115" t="s">
        <v>1100</v>
      </c>
      <c r="C44" s="113"/>
      <c r="D44" s="113"/>
      <c r="E44" s="106"/>
      <c r="F44" s="40"/>
      <c r="G44" s="41"/>
      <c r="H44" s="48"/>
      <c r="I44" s="183"/>
      <c r="J44" s="94"/>
      <c r="K44" s="297"/>
      <c r="L44" s="95"/>
      <c r="M44" s="53"/>
      <c r="O44" s="86"/>
      <c r="P44" s="86"/>
    </row>
    <row r="45" spans="1:16" s="85" customFormat="1" ht="11.25" customHeight="1" thickBot="1">
      <c r="A45" s="37"/>
      <c r="B45" s="115" t="s">
        <v>993</v>
      </c>
      <c r="C45" s="113"/>
      <c r="D45" s="113"/>
      <c r="E45" s="106"/>
      <c r="F45" s="40" t="s">
        <v>964</v>
      </c>
      <c r="G45" s="41">
        <v>1</v>
      </c>
      <c r="H45" s="48"/>
      <c r="I45" s="183">
        <v>255.64</v>
      </c>
      <c r="J45" s="94"/>
      <c r="K45" s="297">
        <f t="shared" si="0"/>
        <v>255.64</v>
      </c>
      <c r="L45" s="95"/>
      <c r="M45" s="53">
        <f>SUM(K42:K45)</f>
        <v>2711.8199999999997</v>
      </c>
      <c r="O45" s="86"/>
      <c r="P45" s="86"/>
    </row>
    <row r="46" spans="1:13" ht="19.5" customHeight="1" thickTop="1">
      <c r="A46" s="69" t="str">
        <f>Plan1!A52</f>
        <v>DATA:   03/03/2005   </v>
      </c>
      <c r="B46" s="70"/>
      <c r="C46" s="71" t="s">
        <v>967</v>
      </c>
      <c r="D46" s="70"/>
      <c r="E46" s="72"/>
      <c r="F46" s="70" t="s">
        <v>954</v>
      </c>
      <c r="G46" s="72"/>
      <c r="H46" s="70" t="s">
        <v>961</v>
      </c>
      <c r="I46" s="72"/>
      <c r="J46" s="70"/>
      <c r="K46" s="104">
        <f>SUM(K5:K45)</f>
        <v>102117.40999999993</v>
      </c>
      <c r="L46" s="97"/>
      <c r="M46" s="345">
        <f>SUM(M5:M45)</f>
        <v>102117.40999999995</v>
      </c>
    </row>
    <row r="47" spans="1:13" ht="19.5" customHeight="1" thickBot="1">
      <c r="A47" s="24"/>
      <c r="B47" s="25"/>
      <c r="C47" s="56"/>
      <c r="D47" s="23"/>
      <c r="E47" s="57"/>
      <c r="F47" s="23"/>
      <c r="G47" s="57"/>
      <c r="H47" s="23" t="s">
        <v>962</v>
      </c>
      <c r="I47" s="57"/>
      <c r="J47" s="23"/>
      <c r="K47" s="73"/>
      <c r="L47" s="23"/>
      <c r="M47" s="346"/>
    </row>
    <row r="48" spans="3:13" ht="15" customHeight="1" thickTop="1">
      <c r="C48" s="55"/>
      <c r="M48" s="75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7"/>
  <sheetViews>
    <sheetView zoomScale="75" zoomScaleNormal="75" zoomScalePageLayoutView="0" workbookViewId="0" topLeftCell="A1">
      <selection activeCell="B20" sqref="B2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955</v>
      </c>
    </row>
    <row r="2" spans="1:13" ht="15" customHeight="1" thickTop="1">
      <c r="A2" s="7"/>
      <c r="B2" s="31" t="s">
        <v>946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947</v>
      </c>
      <c r="C3" s="5"/>
      <c r="D3" s="199"/>
      <c r="E3" s="199"/>
      <c r="F3" s="199"/>
      <c r="G3" s="199"/>
      <c r="H3" s="58"/>
      <c r="I3" s="60" t="s">
        <v>956</v>
      </c>
      <c r="J3" s="3"/>
      <c r="K3" s="42"/>
      <c r="L3" s="59"/>
      <c r="M3" s="81" t="s">
        <v>880</v>
      </c>
    </row>
    <row r="4" spans="1:13" ht="15" customHeight="1" thickTop="1">
      <c r="A4" s="8"/>
      <c r="B4" s="34" t="s">
        <v>948</v>
      </c>
      <c r="C4" s="5"/>
      <c r="D4" s="199" t="s">
        <v>968</v>
      </c>
      <c r="E4" s="199"/>
      <c r="F4" s="199"/>
      <c r="G4" s="199"/>
      <c r="H4" s="61" t="s">
        <v>949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950</v>
      </c>
      <c r="I5" s="65"/>
      <c r="J5" s="64"/>
      <c r="K5" s="302">
        <f>Plan10!K46</f>
        <v>102117.40999999993</v>
      </c>
      <c r="L5" s="66"/>
      <c r="M5" s="339">
        <f>Plan10!M46</f>
        <v>102117.40999999995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957</v>
      </c>
      <c r="K6" s="14"/>
      <c r="L6" s="14"/>
      <c r="M6" s="342"/>
    </row>
    <row r="7" spans="1:13" ht="15" customHeight="1">
      <c r="A7" s="11" t="s">
        <v>951</v>
      </c>
      <c r="B7" s="12"/>
      <c r="C7" s="16" t="s">
        <v>952</v>
      </c>
      <c r="D7" s="12"/>
      <c r="E7" s="12"/>
      <c r="F7" s="17" t="s">
        <v>953</v>
      </c>
      <c r="G7" s="18" t="s">
        <v>958</v>
      </c>
      <c r="H7" s="43" t="s">
        <v>959</v>
      </c>
      <c r="I7" s="43"/>
      <c r="J7" s="49" t="s">
        <v>960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1.25" customHeight="1" thickTop="1">
      <c r="A9" s="76" t="s">
        <v>313</v>
      </c>
      <c r="B9" s="116" t="s">
        <v>987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1.25" customHeight="1">
      <c r="A10" s="35" t="s">
        <v>314</v>
      </c>
      <c r="B10" s="27" t="s">
        <v>988</v>
      </c>
      <c r="C10" s="28"/>
      <c r="D10" s="28"/>
      <c r="E10" s="29"/>
      <c r="F10" s="30" t="s">
        <v>963</v>
      </c>
      <c r="G10" s="36">
        <v>4.34</v>
      </c>
      <c r="H10" s="113"/>
      <c r="I10" s="183">
        <v>59.8</v>
      </c>
      <c r="J10" s="105"/>
      <c r="K10" s="297">
        <f>ROUND(G10*I10,2)</f>
        <v>259.53</v>
      </c>
      <c r="L10" s="113"/>
      <c r="M10" s="344">
        <f>K10</f>
        <v>259.53</v>
      </c>
    </row>
    <row r="11" spans="1:13" ht="11.25" customHeight="1">
      <c r="A11" s="76" t="s">
        <v>315</v>
      </c>
      <c r="B11" s="79" t="s">
        <v>966</v>
      </c>
      <c r="C11" s="39"/>
      <c r="D11" s="39"/>
      <c r="E11" s="98"/>
      <c r="F11" s="30"/>
      <c r="G11" s="36"/>
      <c r="H11" s="113"/>
      <c r="I11" s="183"/>
      <c r="J11" s="105"/>
      <c r="K11" s="297"/>
      <c r="L11" s="113"/>
      <c r="M11" s="344"/>
    </row>
    <row r="12" spans="1:13" ht="11.25" customHeight="1">
      <c r="A12" s="35" t="s">
        <v>316</v>
      </c>
      <c r="B12" s="27" t="s">
        <v>981</v>
      </c>
      <c r="C12" s="28"/>
      <c r="D12" s="28"/>
      <c r="E12" s="29"/>
      <c r="F12" s="40"/>
      <c r="G12" s="36"/>
      <c r="H12" s="113"/>
      <c r="I12" s="183"/>
      <c r="J12" s="105"/>
      <c r="K12" s="297"/>
      <c r="L12" s="113"/>
      <c r="M12" s="344"/>
    </row>
    <row r="13" spans="1:13" ht="11.25" customHeight="1">
      <c r="A13" s="35"/>
      <c r="B13" s="27" t="s">
        <v>982</v>
      </c>
      <c r="C13" s="28"/>
      <c r="D13" s="28"/>
      <c r="E13" s="29"/>
      <c r="F13" s="40" t="s">
        <v>963</v>
      </c>
      <c r="G13" s="36">
        <v>77.95</v>
      </c>
      <c r="H13" s="47"/>
      <c r="I13" s="183">
        <v>5.62</v>
      </c>
      <c r="J13" s="47"/>
      <c r="K13" s="297">
        <f aca="true" t="shared" si="0" ref="K13:K44">ROUND(G13*I13,2)</f>
        <v>438.08</v>
      </c>
      <c r="L13" s="46"/>
      <c r="M13" s="52"/>
    </row>
    <row r="14" spans="1:13" ht="11.25" customHeight="1">
      <c r="A14" s="35" t="s">
        <v>317</v>
      </c>
      <c r="B14" s="38" t="s">
        <v>983</v>
      </c>
      <c r="C14" s="28"/>
      <c r="D14" s="28"/>
      <c r="E14" s="29"/>
      <c r="F14" s="30" t="s">
        <v>963</v>
      </c>
      <c r="G14" s="36">
        <v>77.95</v>
      </c>
      <c r="H14" s="47"/>
      <c r="I14" s="183">
        <v>9.34</v>
      </c>
      <c r="J14" s="47"/>
      <c r="K14" s="297">
        <f t="shared" si="0"/>
        <v>728.05</v>
      </c>
      <c r="L14" s="46"/>
      <c r="M14" s="52"/>
    </row>
    <row r="15" spans="1:13" ht="11.25" customHeight="1">
      <c r="A15" s="35" t="s">
        <v>318</v>
      </c>
      <c r="B15" s="160" t="s">
        <v>1104</v>
      </c>
      <c r="C15" s="137"/>
      <c r="D15" s="137"/>
      <c r="E15" s="138"/>
      <c r="F15" s="139" t="s">
        <v>963</v>
      </c>
      <c r="G15" s="118">
        <v>3.36</v>
      </c>
      <c r="H15" s="47"/>
      <c r="I15" s="183">
        <v>8.65</v>
      </c>
      <c r="J15" s="47"/>
      <c r="K15" s="297">
        <f t="shared" si="0"/>
        <v>29.06</v>
      </c>
      <c r="L15" s="46"/>
      <c r="M15" s="52">
        <f>SUM(K13:K15)</f>
        <v>1195.1899999999998</v>
      </c>
    </row>
    <row r="16" spans="1:16" s="101" customFormat="1" ht="11.25" customHeight="1">
      <c r="A16" s="76" t="s">
        <v>319</v>
      </c>
      <c r="B16" s="80" t="s">
        <v>1003</v>
      </c>
      <c r="C16" s="39"/>
      <c r="D16" s="39"/>
      <c r="E16" s="98"/>
      <c r="F16" s="40"/>
      <c r="G16" s="36"/>
      <c r="H16" s="47"/>
      <c r="I16" s="183"/>
      <c r="J16" s="88"/>
      <c r="K16" s="297"/>
      <c r="L16" s="89"/>
      <c r="M16" s="52"/>
      <c r="O16" s="102"/>
      <c r="P16" s="102"/>
    </row>
    <row r="17" spans="1:16" s="101" customFormat="1" ht="11.25" customHeight="1">
      <c r="A17" s="35" t="s">
        <v>320</v>
      </c>
      <c r="B17" s="38" t="s">
        <v>1004</v>
      </c>
      <c r="C17" s="39"/>
      <c r="D17" s="67"/>
      <c r="E17" s="68"/>
      <c r="F17" s="40" t="s">
        <v>963</v>
      </c>
      <c r="G17" s="36">
        <v>6</v>
      </c>
      <c r="H17" s="47"/>
      <c r="I17" s="183">
        <v>78.25</v>
      </c>
      <c r="J17" s="88"/>
      <c r="K17" s="297">
        <f t="shared" si="0"/>
        <v>469.5</v>
      </c>
      <c r="L17" s="89"/>
      <c r="M17" s="52"/>
      <c r="O17" s="102"/>
      <c r="P17" s="102"/>
    </row>
    <row r="18" spans="1:16" s="101" customFormat="1" ht="11.25" customHeight="1">
      <c r="A18" s="37" t="s">
        <v>321</v>
      </c>
      <c r="B18" s="38" t="s">
        <v>3</v>
      </c>
      <c r="C18" s="39"/>
      <c r="D18" s="67"/>
      <c r="E18" s="68"/>
      <c r="F18" s="40" t="s">
        <v>963</v>
      </c>
      <c r="G18" s="41">
        <v>1.35</v>
      </c>
      <c r="H18" s="48"/>
      <c r="I18" s="183">
        <v>149.92</v>
      </c>
      <c r="J18" s="94"/>
      <c r="K18" s="297">
        <f t="shared" si="0"/>
        <v>202.39</v>
      </c>
      <c r="L18" s="95"/>
      <c r="M18" s="53">
        <f>SUM(K17:K18)</f>
        <v>671.89</v>
      </c>
      <c r="O18" s="102"/>
      <c r="P18" s="102"/>
    </row>
    <row r="19" spans="1:16" s="101" customFormat="1" ht="11.25" customHeight="1">
      <c r="A19" s="117" t="s">
        <v>322</v>
      </c>
      <c r="B19" s="136" t="s">
        <v>995</v>
      </c>
      <c r="C19" s="137"/>
      <c r="D19" s="137"/>
      <c r="E19" s="138"/>
      <c r="F19" s="139"/>
      <c r="G19" s="140"/>
      <c r="H19" s="48"/>
      <c r="I19" s="183"/>
      <c r="J19" s="94"/>
      <c r="K19" s="297"/>
      <c r="L19" s="95"/>
      <c r="M19" s="53"/>
      <c r="O19" s="102"/>
      <c r="P19" s="102"/>
    </row>
    <row r="20" spans="1:16" s="101" customFormat="1" ht="11.25" customHeight="1">
      <c r="A20" s="141" t="s">
        <v>323</v>
      </c>
      <c r="B20" s="79" t="s">
        <v>969</v>
      </c>
      <c r="C20" s="39"/>
      <c r="D20" s="39"/>
      <c r="E20" s="98"/>
      <c r="F20" s="40"/>
      <c r="G20" s="140"/>
      <c r="H20" s="48"/>
      <c r="I20" s="183"/>
      <c r="J20" s="94"/>
      <c r="K20" s="297"/>
      <c r="L20" s="95"/>
      <c r="M20" s="53"/>
      <c r="O20" s="102"/>
      <c r="P20" s="102"/>
    </row>
    <row r="21" spans="1:16" s="101" customFormat="1" ht="11.25" customHeight="1">
      <c r="A21" s="142" t="s">
        <v>324</v>
      </c>
      <c r="B21" s="38" t="s">
        <v>1026</v>
      </c>
      <c r="C21" s="39"/>
      <c r="D21" s="39"/>
      <c r="E21" s="98"/>
      <c r="F21" s="40" t="s">
        <v>963</v>
      </c>
      <c r="G21" s="140">
        <v>42.6</v>
      </c>
      <c r="H21" s="48"/>
      <c r="I21" s="183">
        <v>6.21</v>
      </c>
      <c r="J21" s="94"/>
      <c r="K21" s="297">
        <f t="shared" si="0"/>
        <v>264.55</v>
      </c>
      <c r="L21" s="95"/>
      <c r="M21" s="53"/>
      <c r="O21" s="102"/>
      <c r="P21" s="102"/>
    </row>
    <row r="22" spans="1:16" s="101" customFormat="1" ht="11.25" customHeight="1">
      <c r="A22" s="142" t="s">
        <v>325</v>
      </c>
      <c r="B22" s="38" t="s">
        <v>973</v>
      </c>
      <c r="C22" s="39"/>
      <c r="D22" s="39"/>
      <c r="E22" s="98"/>
      <c r="F22" s="40" t="s">
        <v>963</v>
      </c>
      <c r="G22" s="140">
        <v>40.6</v>
      </c>
      <c r="H22" s="48"/>
      <c r="I22" s="183">
        <v>2.39</v>
      </c>
      <c r="J22" s="94"/>
      <c r="K22" s="297">
        <f t="shared" si="0"/>
        <v>97.03</v>
      </c>
      <c r="L22" s="95"/>
      <c r="M22" s="53"/>
      <c r="O22" s="102"/>
      <c r="P22" s="102"/>
    </row>
    <row r="23" spans="1:16" s="101" customFormat="1" ht="11.25" customHeight="1">
      <c r="A23" s="142" t="s">
        <v>326</v>
      </c>
      <c r="B23" s="38" t="s">
        <v>1019</v>
      </c>
      <c r="C23" s="39"/>
      <c r="D23" s="39"/>
      <c r="E23" s="98"/>
      <c r="F23" s="40" t="s">
        <v>1020</v>
      </c>
      <c r="G23" s="140">
        <v>0.27</v>
      </c>
      <c r="H23" s="48"/>
      <c r="I23" s="183">
        <v>14.33</v>
      </c>
      <c r="J23" s="94"/>
      <c r="K23" s="297">
        <f t="shared" si="0"/>
        <v>3.87</v>
      </c>
      <c r="L23" s="95"/>
      <c r="M23" s="53"/>
      <c r="O23" s="102"/>
      <c r="P23" s="102"/>
    </row>
    <row r="24" spans="1:16" s="101" customFormat="1" ht="11.25" customHeight="1">
      <c r="A24" s="142" t="s">
        <v>327</v>
      </c>
      <c r="B24" s="38" t="s">
        <v>989</v>
      </c>
      <c r="C24" s="28"/>
      <c r="D24" s="28"/>
      <c r="E24" s="29"/>
      <c r="F24" s="40" t="s">
        <v>963</v>
      </c>
      <c r="G24" s="41">
        <v>6.08</v>
      </c>
      <c r="H24" s="48"/>
      <c r="I24" s="183">
        <v>7.47</v>
      </c>
      <c r="J24" s="94"/>
      <c r="K24" s="297">
        <f t="shared" si="0"/>
        <v>45.42</v>
      </c>
      <c r="L24" s="95"/>
      <c r="M24" s="53">
        <f>SUM(K21:K24)</f>
        <v>410.87000000000006</v>
      </c>
      <c r="O24" s="102"/>
      <c r="P24" s="102"/>
    </row>
    <row r="25" spans="1:16" s="101" customFormat="1" ht="11.25" customHeight="1">
      <c r="A25" s="78" t="s">
        <v>328</v>
      </c>
      <c r="B25" s="79" t="s">
        <v>1001</v>
      </c>
      <c r="C25" s="39"/>
      <c r="D25" s="39"/>
      <c r="E25" s="98"/>
      <c r="F25" s="40"/>
      <c r="G25" s="41"/>
      <c r="H25" s="48"/>
      <c r="I25" s="183"/>
      <c r="J25" s="94"/>
      <c r="K25" s="297"/>
      <c r="L25" s="95"/>
      <c r="M25" s="53"/>
      <c r="O25" s="102"/>
      <c r="P25" s="102"/>
    </row>
    <row r="26" spans="1:16" s="101" customFormat="1" ht="11.25" customHeight="1">
      <c r="A26" s="37" t="s">
        <v>329</v>
      </c>
      <c r="B26" s="38" t="s">
        <v>1031</v>
      </c>
      <c r="C26" s="39"/>
      <c r="D26" s="39"/>
      <c r="E26" s="98"/>
      <c r="F26" s="40"/>
      <c r="G26" s="41"/>
      <c r="H26" s="48"/>
      <c r="I26" s="183"/>
      <c r="J26" s="94"/>
      <c r="K26" s="297"/>
      <c r="L26" s="95"/>
      <c r="M26" s="53"/>
      <c r="O26" s="102"/>
      <c r="P26" s="102"/>
    </row>
    <row r="27" spans="1:16" s="101" customFormat="1" ht="11.25" customHeight="1">
      <c r="A27" s="37"/>
      <c r="B27" s="38" t="s">
        <v>1030</v>
      </c>
      <c r="C27" s="39"/>
      <c r="D27" s="39"/>
      <c r="E27" s="98"/>
      <c r="F27" s="40" t="s">
        <v>964</v>
      </c>
      <c r="G27" s="41">
        <v>4</v>
      </c>
      <c r="H27" s="48"/>
      <c r="I27" s="183">
        <v>112.64</v>
      </c>
      <c r="J27" s="94"/>
      <c r="K27" s="297">
        <f t="shared" si="0"/>
        <v>450.56</v>
      </c>
      <c r="L27" s="95"/>
      <c r="M27" s="53"/>
      <c r="O27" s="102"/>
      <c r="P27" s="102"/>
    </row>
    <row r="28" spans="1:16" s="101" customFormat="1" ht="11.25" customHeight="1">
      <c r="A28" s="37" t="s">
        <v>330</v>
      </c>
      <c r="B28" s="38" t="s">
        <v>1033</v>
      </c>
      <c r="C28" s="39"/>
      <c r="D28" s="39"/>
      <c r="E28" s="98"/>
      <c r="F28" s="40" t="s">
        <v>964</v>
      </c>
      <c r="G28" s="41">
        <v>1</v>
      </c>
      <c r="H28" s="48"/>
      <c r="I28" s="183">
        <v>45.36</v>
      </c>
      <c r="J28" s="94"/>
      <c r="K28" s="297">
        <f t="shared" si="0"/>
        <v>45.36</v>
      </c>
      <c r="L28" s="95"/>
      <c r="M28" s="53"/>
      <c r="O28" s="102"/>
      <c r="P28" s="102"/>
    </row>
    <row r="29" spans="1:16" s="85" customFormat="1" ht="11.25" customHeight="1">
      <c r="A29" s="37" t="s">
        <v>331</v>
      </c>
      <c r="B29" s="38" t="s">
        <v>1034</v>
      </c>
      <c r="C29" s="39"/>
      <c r="D29" s="39"/>
      <c r="E29" s="98"/>
      <c r="F29" s="40" t="s">
        <v>964</v>
      </c>
      <c r="G29" s="41">
        <v>4</v>
      </c>
      <c r="H29" s="48"/>
      <c r="I29" s="185">
        <v>49.85</v>
      </c>
      <c r="J29" s="94"/>
      <c r="K29" s="297">
        <f t="shared" si="0"/>
        <v>199.4</v>
      </c>
      <c r="L29" s="91"/>
      <c r="M29" s="53"/>
      <c r="O29" s="86"/>
      <c r="P29" s="86"/>
    </row>
    <row r="30" spans="1:16" s="85" customFormat="1" ht="11.25" customHeight="1">
      <c r="A30" s="37" t="s">
        <v>332</v>
      </c>
      <c r="B30" s="38" t="s">
        <v>1038</v>
      </c>
      <c r="C30" s="39"/>
      <c r="D30" s="39"/>
      <c r="E30" s="98"/>
      <c r="F30" s="40"/>
      <c r="G30" s="41"/>
      <c r="H30" s="48"/>
      <c r="I30" s="183"/>
      <c r="J30" s="94"/>
      <c r="K30" s="297"/>
      <c r="L30" s="91"/>
      <c r="M30" s="53"/>
      <c r="O30" s="86"/>
      <c r="P30" s="86"/>
    </row>
    <row r="31" spans="1:16" s="85" customFormat="1" ht="11.25" customHeight="1">
      <c r="A31" s="37"/>
      <c r="B31" s="27" t="s">
        <v>1039</v>
      </c>
      <c r="C31" s="39"/>
      <c r="D31" s="39"/>
      <c r="E31" s="98"/>
      <c r="F31" s="40" t="s">
        <v>964</v>
      </c>
      <c r="G31" s="41">
        <v>2</v>
      </c>
      <c r="H31" s="48"/>
      <c r="I31" s="183">
        <v>130.58</v>
      </c>
      <c r="J31" s="94"/>
      <c r="K31" s="297">
        <f t="shared" si="0"/>
        <v>261.16</v>
      </c>
      <c r="L31" s="91"/>
      <c r="M31" s="53">
        <f>SUM(K27:K31)</f>
        <v>956.48</v>
      </c>
      <c r="O31" s="86"/>
      <c r="P31" s="86"/>
    </row>
    <row r="32" spans="1:16" s="85" customFormat="1" ht="11.25" customHeight="1">
      <c r="A32" s="78" t="s">
        <v>333</v>
      </c>
      <c r="B32" s="79" t="s">
        <v>1079</v>
      </c>
      <c r="C32" s="39"/>
      <c r="D32" s="39"/>
      <c r="E32" s="98"/>
      <c r="F32" s="40"/>
      <c r="G32" s="41"/>
      <c r="H32" s="48"/>
      <c r="I32" s="183"/>
      <c r="J32" s="94"/>
      <c r="K32" s="297"/>
      <c r="L32" s="91"/>
      <c r="M32" s="53"/>
      <c r="O32" s="86"/>
      <c r="P32" s="86"/>
    </row>
    <row r="33" spans="1:16" s="85" customFormat="1" ht="11.25" customHeight="1">
      <c r="A33" s="37" t="s">
        <v>334</v>
      </c>
      <c r="B33" s="38" t="s">
        <v>1099</v>
      </c>
      <c r="C33" s="39"/>
      <c r="D33" s="39"/>
      <c r="E33" s="98"/>
      <c r="F33" s="40" t="s">
        <v>964</v>
      </c>
      <c r="G33" s="41">
        <v>1</v>
      </c>
      <c r="H33" s="48"/>
      <c r="I33" s="45">
        <v>43.2</v>
      </c>
      <c r="J33" s="94"/>
      <c r="K33" s="297">
        <f t="shared" si="0"/>
        <v>43.2</v>
      </c>
      <c r="L33" s="91"/>
      <c r="M33" s="53">
        <f>K33</f>
        <v>43.2</v>
      </c>
      <c r="O33" s="86"/>
      <c r="P33" s="86"/>
    </row>
    <row r="34" spans="1:16" s="85" customFormat="1" ht="11.25" customHeight="1">
      <c r="A34" s="141" t="s">
        <v>335</v>
      </c>
      <c r="B34" s="79" t="s">
        <v>990</v>
      </c>
      <c r="C34" s="39"/>
      <c r="D34" s="39"/>
      <c r="E34" s="98"/>
      <c r="F34" s="40"/>
      <c r="G34" s="140"/>
      <c r="H34" s="48"/>
      <c r="I34" s="45"/>
      <c r="J34" s="94"/>
      <c r="K34" s="297"/>
      <c r="L34" s="91"/>
      <c r="M34" s="53"/>
      <c r="O34" s="86"/>
      <c r="P34" s="86"/>
    </row>
    <row r="35" spans="1:16" s="85" customFormat="1" ht="11.25" customHeight="1">
      <c r="A35" s="142" t="s">
        <v>336</v>
      </c>
      <c r="B35" s="38" t="s">
        <v>991</v>
      </c>
      <c r="C35" s="39"/>
      <c r="D35" s="39"/>
      <c r="E35" s="98"/>
      <c r="F35" s="40"/>
      <c r="G35" s="140"/>
      <c r="H35" s="48"/>
      <c r="I35" s="45"/>
      <c r="J35" s="94"/>
      <c r="K35" s="297"/>
      <c r="L35" s="91"/>
      <c r="M35" s="53"/>
      <c r="O35" s="86"/>
      <c r="P35" s="86"/>
    </row>
    <row r="36" spans="1:16" s="85" customFormat="1" ht="11.25" customHeight="1">
      <c r="A36" s="142"/>
      <c r="B36" s="38" t="s">
        <v>992</v>
      </c>
      <c r="C36" s="39"/>
      <c r="D36" s="39"/>
      <c r="E36" s="98"/>
      <c r="F36" s="40" t="s">
        <v>963</v>
      </c>
      <c r="G36" s="41">
        <v>22.36</v>
      </c>
      <c r="H36" s="48"/>
      <c r="I36" s="45">
        <v>18.99</v>
      </c>
      <c r="J36" s="94"/>
      <c r="K36" s="297">
        <f t="shared" si="0"/>
        <v>424.62</v>
      </c>
      <c r="L36" s="91"/>
      <c r="M36" s="53">
        <f>K36</f>
        <v>424.62</v>
      </c>
      <c r="O36" s="86"/>
      <c r="P36" s="86"/>
    </row>
    <row r="37" spans="1:16" s="85" customFormat="1" ht="11.25" customHeight="1">
      <c r="A37" s="78" t="s">
        <v>337</v>
      </c>
      <c r="B37" s="79" t="s">
        <v>974</v>
      </c>
      <c r="C37" s="39"/>
      <c r="D37" s="39"/>
      <c r="E37" s="98"/>
      <c r="F37" s="40"/>
      <c r="G37" s="41"/>
      <c r="H37" s="48"/>
      <c r="I37" s="45"/>
      <c r="J37" s="94"/>
      <c r="K37" s="297"/>
      <c r="L37" s="91"/>
      <c r="M37" s="53"/>
      <c r="O37" s="86"/>
      <c r="P37" s="86"/>
    </row>
    <row r="38" spans="1:16" s="85" customFormat="1" ht="11.25" customHeight="1">
      <c r="A38" s="37" t="s">
        <v>338</v>
      </c>
      <c r="B38" s="38" t="s">
        <v>975</v>
      </c>
      <c r="C38" s="39"/>
      <c r="D38" s="39"/>
      <c r="E38" s="98"/>
      <c r="F38" s="40"/>
      <c r="G38" s="41"/>
      <c r="H38" s="48"/>
      <c r="I38" s="103"/>
      <c r="J38" s="94"/>
      <c r="K38" s="297"/>
      <c r="L38" s="91"/>
      <c r="M38" s="53"/>
      <c r="O38" s="86"/>
      <c r="P38" s="86"/>
    </row>
    <row r="39" spans="1:16" s="85" customFormat="1" ht="11.25" customHeight="1">
      <c r="A39" s="37"/>
      <c r="B39" s="27" t="s">
        <v>976</v>
      </c>
      <c r="C39" s="39"/>
      <c r="D39" s="39"/>
      <c r="E39" s="98"/>
      <c r="F39" s="40" t="s">
        <v>963</v>
      </c>
      <c r="G39" s="41">
        <v>40.6</v>
      </c>
      <c r="H39" s="48"/>
      <c r="I39" s="103">
        <v>2.39</v>
      </c>
      <c r="J39" s="94"/>
      <c r="K39" s="297">
        <f t="shared" si="0"/>
        <v>97.03</v>
      </c>
      <c r="L39" s="95"/>
      <c r="M39" s="53"/>
      <c r="O39" s="86"/>
      <c r="P39" s="86"/>
    </row>
    <row r="40" spans="1:16" s="85" customFormat="1" ht="11.25" customHeight="1">
      <c r="A40" s="37" t="s">
        <v>339</v>
      </c>
      <c r="B40" s="84" t="s">
        <v>978</v>
      </c>
      <c r="C40" s="39"/>
      <c r="D40" s="39"/>
      <c r="E40" s="98"/>
      <c r="F40" s="40" t="s">
        <v>963</v>
      </c>
      <c r="G40" s="41">
        <v>40.6</v>
      </c>
      <c r="H40" s="48"/>
      <c r="I40" s="103">
        <v>16.43</v>
      </c>
      <c r="J40" s="94"/>
      <c r="K40" s="297">
        <f t="shared" si="0"/>
        <v>667.06</v>
      </c>
      <c r="L40" s="95"/>
      <c r="M40" s="53"/>
      <c r="O40" s="86"/>
      <c r="P40" s="86"/>
    </row>
    <row r="41" spans="1:16" s="85" customFormat="1" ht="11.25" customHeight="1">
      <c r="A41" s="37" t="s">
        <v>340</v>
      </c>
      <c r="B41" s="27" t="s">
        <v>979</v>
      </c>
      <c r="C41" s="39"/>
      <c r="D41" s="67"/>
      <c r="E41" s="68"/>
      <c r="F41" s="40"/>
      <c r="G41" s="99"/>
      <c r="H41" s="48"/>
      <c r="I41" s="103"/>
      <c r="J41" s="94"/>
      <c r="K41" s="297"/>
      <c r="L41" s="95"/>
      <c r="M41" s="53"/>
      <c r="O41" s="86"/>
      <c r="P41" s="86"/>
    </row>
    <row r="42" spans="1:16" s="85" customFormat="1" ht="11.25" customHeight="1">
      <c r="A42" s="37"/>
      <c r="B42" s="100" t="s">
        <v>980</v>
      </c>
      <c r="C42" s="39"/>
      <c r="D42" s="67"/>
      <c r="E42" s="68"/>
      <c r="F42" s="40" t="s">
        <v>963</v>
      </c>
      <c r="G42" s="41">
        <v>36.1</v>
      </c>
      <c r="H42" s="48"/>
      <c r="I42" s="45">
        <v>28.36</v>
      </c>
      <c r="J42" s="94"/>
      <c r="K42" s="297">
        <f t="shared" si="0"/>
        <v>1023.8</v>
      </c>
      <c r="L42" s="95"/>
      <c r="M42" s="53"/>
      <c r="O42" s="86"/>
      <c r="P42" s="86"/>
    </row>
    <row r="43" spans="1:16" s="85" customFormat="1" ht="11.25" customHeight="1">
      <c r="A43" s="37" t="s">
        <v>341</v>
      </c>
      <c r="B43" s="27" t="s">
        <v>998</v>
      </c>
      <c r="C43" s="137"/>
      <c r="D43" s="137"/>
      <c r="E43" s="138"/>
      <c r="F43" s="139" t="s">
        <v>965</v>
      </c>
      <c r="G43" s="41">
        <v>21.4</v>
      </c>
      <c r="H43" s="48"/>
      <c r="I43" s="45">
        <v>18.2</v>
      </c>
      <c r="J43" s="94"/>
      <c r="K43" s="297">
        <f t="shared" si="0"/>
        <v>389.48</v>
      </c>
      <c r="L43" s="95"/>
      <c r="M43" s="53"/>
      <c r="O43" s="86"/>
      <c r="P43" s="86"/>
    </row>
    <row r="44" spans="1:16" s="85" customFormat="1" ht="11.25" customHeight="1" thickBot="1">
      <c r="A44" s="37" t="s">
        <v>342</v>
      </c>
      <c r="B44" s="100" t="s">
        <v>1106</v>
      </c>
      <c r="C44" s="28"/>
      <c r="D44" s="147"/>
      <c r="E44" s="148"/>
      <c r="F44" s="40" t="s">
        <v>965</v>
      </c>
      <c r="G44" s="41">
        <v>7</v>
      </c>
      <c r="H44" s="48"/>
      <c r="I44" s="183">
        <v>22.88</v>
      </c>
      <c r="J44" s="94"/>
      <c r="K44" s="297">
        <f t="shared" si="0"/>
        <v>160.16</v>
      </c>
      <c r="L44" s="95"/>
      <c r="M44" s="53">
        <f>SUM(K39:K44)</f>
        <v>2337.5299999999997</v>
      </c>
      <c r="O44" s="86"/>
      <c r="P44" s="86"/>
    </row>
    <row r="45" spans="1:13" ht="19.5" customHeight="1" thickTop="1">
      <c r="A45" s="69" t="str">
        <f>Plan1!A52</f>
        <v>DATA:   03/03/2005   </v>
      </c>
      <c r="B45" s="70"/>
      <c r="C45" s="71" t="s">
        <v>967</v>
      </c>
      <c r="D45" s="70"/>
      <c r="E45" s="72"/>
      <c r="F45" s="70" t="s">
        <v>954</v>
      </c>
      <c r="G45" s="72"/>
      <c r="H45" s="70" t="s">
        <v>961</v>
      </c>
      <c r="I45" s="72"/>
      <c r="J45" s="70"/>
      <c r="K45" s="104">
        <f>SUM(K5:K44)</f>
        <v>108416.71999999991</v>
      </c>
      <c r="L45" s="97"/>
      <c r="M45" s="345">
        <f>SUM(M5:M44)</f>
        <v>108416.71999999993</v>
      </c>
    </row>
    <row r="46" spans="1:13" ht="19.5" customHeight="1" thickBot="1">
      <c r="A46" s="24"/>
      <c r="B46" s="25"/>
      <c r="C46" s="56"/>
      <c r="D46" s="23"/>
      <c r="E46" s="57"/>
      <c r="F46" s="23"/>
      <c r="G46" s="57"/>
      <c r="H46" s="23" t="s">
        <v>962</v>
      </c>
      <c r="I46" s="57"/>
      <c r="J46" s="23"/>
      <c r="K46" s="73"/>
      <c r="L46" s="23"/>
      <c r="M46" s="346"/>
    </row>
    <row r="47" spans="3:13" ht="15" customHeight="1" thickTop="1">
      <c r="C47" s="55"/>
      <c r="M47" s="75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0"/>
  <sheetViews>
    <sheetView zoomScale="75" zoomScaleNormal="75" zoomScalePageLayoutView="0" workbookViewId="0" topLeftCell="A2">
      <selection activeCell="B31" sqref="B31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955</v>
      </c>
    </row>
    <row r="2" spans="1:13" ht="15" customHeight="1" thickTop="1">
      <c r="A2" s="7"/>
      <c r="B2" s="31" t="s">
        <v>946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947</v>
      </c>
      <c r="C3" s="5"/>
      <c r="D3" s="199"/>
      <c r="E3" s="199"/>
      <c r="F3" s="199"/>
      <c r="G3" s="199"/>
      <c r="H3" s="58"/>
      <c r="I3" s="60" t="s">
        <v>956</v>
      </c>
      <c r="J3" s="3"/>
      <c r="K3" s="42"/>
      <c r="L3" s="59"/>
      <c r="M3" s="81" t="s">
        <v>881</v>
      </c>
    </row>
    <row r="4" spans="1:13" ht="15" customHeight="1" thickTop="1">
      <c r="A4" s="8"/>
      <c r="B4" s="34" t="s">
        <v>948</v>
      </c>
      <c r="C4" s="5"/>
      <c r="D4" s="199" t="s">
        <v>968</v>
      </c>
      <c r="E4" s="199"/>
      <c r="F4" s="199"/>
      <c r="G4" s="199"/>
      <c r="H4" s="61" t="s">
        <v>949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950</v>
      </c>
      <c r="I5" s="65"/>
      <c r="J5" s="64"/>
      <c r="K5" s="302">
        <f>Plan11!K45</f>
        <v>108416.71999999991</v>
      </c>
      <c r="L5" s="66"/>
      <c r="M5" s="339">
        <f>Plan11!M45</f>
        <v>108416.71999999993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957</v>
      </c>
      <c r="K6" s="14"/>
      <c r="L6" s="14"/>
      <c r="M6" s="342"/>
    </row>
    <row r="7" spans="1:13" ht="15" customHeight="1">
      <c r="A7" s="11" t="s">
        <v>951</v>
      </c>
      <c r="B7" s="12"/>
      <c r="C7" s="16" t="s">
        <v>952</v>
      </c>
      <c r="D7" s="12"/>
      <c r="E7" s="12"/>
      <c r="F7" s="17" t="s">
        <v>953</v>
      </c>
      <c r="G7" s="18" t="s">
        <v>958</v>
      </c>
      <c r="H7" s="43" t="s">
        <v>959</v>
      </c>
      <c r="I7" s="43"/>
      <c r="J7" s="49" t="s">
        <v>960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0.5" customHeight="1" thickTop="1">
      <c r="A9" s="120" t="s">
        <v>343</v>
      </c>
      <c r="B9" s="77" t="s">
        <v>977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0.5" customHeight="1">
      <c r="A10" s="35" t="s">
        <v>344</v>
      </c>
      <c r="B10" s="27" t="s">
        <v>1028</v>
      </c>
      <c r="C10" s="28"/>
      <c r="D10" s="28"/>
      <c r="E10" s="29"/>
      <c r="F10" s="30" t="s">
        <v>963</v>
      </c>
      <c r="G10" s="36">
        <v>42.6</v>
      </c>
      <c r="H10" s="113"/>
      <c r="I10" s="183">
        <v>17.04</v>
      </c>
      <c r="J10" s="105"/>
      <c r="K10" s="297">
        <f>ROUND(G10*I10,2)</f>
        <v>725.9</v>
      </c>
      <c r="L10" s="113"/>
      <c r="M10" s="344"/>
    </row>
    <row r="11" spans="1:13" ht="10.5" customHeight="1">
      <c r="A11" s="35" t="s">
        <v>345</v>
      </c>
      <c r="B11" s="38" t="s">
        <v>972</v>
      </c>
      <c r="C11" s="39"/>
      <c r="D11" s="39"/>
      <c r="E11" s="98"/>
      <c r="F11" s="30"/>
      <c r="G11" s="36"/>
      <c r="H11" s="113"/>
      <c r="I11" s="183"/>
      <c r="J11" s="105"/>
      <c r="K11" s="297"/>
      <c r="L11" s="113"/>
      <c r="M11" s="344"/>
    </row>
    <row r="12" spans="1:13" ht="10.5" customHeight="1">
      <c r="A12" s="35"/>
      <c r="B12" s="84" t="s">
        <v>1027</v>
      </c>
      <c r="C12" s="39"/>
      <c r="D12" s="39"/>
      <c r="E12" s="98"/>
      <c r="F12" s="30" t="s">
        <v>963</v>
      </c>
      <c r="G12" s="36">
        <v>42.6</v>
      </c>
      <c r="H12" s="113"/>
      <c r="I12" s="183">
        <v>34.46</v>
      </c>
      <c r="J12" s="105"/>
      <c r="K12" s="297">
        <f aca="true" t="shared" si="0" ref="K12:K47">ROUND(G12*I12,2)</f>
        <v>1468</v>
      </c>
      <c r="L12" s="113"/>
      <c r="M12" s="344"/>
    </row>
    <row r="13" spans="1:13" ht="10.5" customHeight="1">
      <c r="A13" s="35" t="s">
        <v>346</v>
      </c>
      <c r="B13" s="38" t="s">
        <v>1029</v>
      </c>
      <c r="C13" s="39"/>
      <c r="D13" s="39"/>
      <c r="E13" s="98"/>
      <c r="F13" s="30" t="s">
        <v>965</v>
      </c>
      <c r="G13" s="36">
        <v>25.4</v>
      </c>
      <c r="H13" s="113"/>
      <c r="I13" s="183">
        <v>13.13</v>
      </c>
      <c r="J13" s="105"/>
      <c r="K13" s="297">
        <f t="shared" si="0"/>
        <v>333.5</v>
      </c>
      <c r="L13" s="113"/>
      <c r="M13" s="344">
        <f>SUM(K10:K13)</f>
        <v>2527.4</v>
      </c>
    </row>
    <row r="14" spans="1:13" ht="10.5" customHeight="1">
      <c r="A14" s="76" t="s">
        <v>347</v>
      </c>
      <c r="B14" s="77" t="s">
        <v>985</v>
      </c>
      <c r="C14" s="28"/>
      <c r="D14" s="28"/>
      <c r="E14" s="29"/>
      <c r="F14" s="40"/>
      <c r="G14" s="36"/>
      <c r="H14" s="113"/>
      <c r="I14" s="183"/>
      <c r="J14" s="105"/>
      <c r="K14" s="297"/>
      <c r="L14" s="113"/>
      <c r="M14" s="344"/>
    </row>
    <row r="15" spans="1:13" ht="10.5" customHeight="1">
      <c r="A15" s="35" t="s">
        <v>348</v>
      </c>
      <c r="B15" s="100" t="s">
        <v>986</v>
      </c>
      <c r="C15" s="28"/>
      <c r="D15" s="28"/>
      <c r="E15" s="29"/>
      <c r="F15" s="40"/>
      <c r="G15" s="36"/>
      <c r="H15" s="47"/>
      <c r="I15" s="183"/>
      <c r="J15" s="47"/>
      <c r="K15" s="297"/>
      <c r="L15" s="46"/>
      <c r="M15" s="52"/>
    </row>
    <row r="16" spans="1:13" ht="10.5" customHeight="1">
      <c r="A16" s="35"/>
      <c r="B16" s="100" t="s">
        <v>1118</v>
      </c>
      <c r="C16" s="28"/>
      <c r="D16" s="28"/>
      <c r="E16" s="29"/>
      <c r="F16" s="30" t="s">
        <v>963</v>
      </c>
      <c r="G16" s="36">
        <v>4.4</v>
      </c>
      <c r="H16" s="47"/>
      <c r="I16" s="183">
        <v>456.64</v>
      </c>
      <c r="J16" s="47"/>
      <c r="K16" s="297">
        <f t="shared" si="0"/>
        <v>2009.22</v>
      </c>
      <c r="L16" s="46"/>
      <c r="M16" s="52"/>
    </row>
    <row r="17" spans="1:13" ht="10.5" customHeight="1">
      <c r="A17" s="35" t="s">
        <v>349</v>
      </c>
      <c r="B17" s="38" t="s">
        <v>1103</v>
      </c>
      <c r="C17" s="39"/>
      <c r="D17" s="39"/>
      <c r="E17" s="98"/>
      <c r="F17" s="40" t="s">
        <v>963</v>
      </c>
      <c r="G17" s="118">
        <v>1.8</v>
      </c>
      <c r="H17" s="47"/>
      <c r="I17" s="183">
        <v>248.31</v>
      </c>
      <c r="J17" s="47"/>
      <c r="K17" s="297">
        <f t="shared" si="0"/>
        <v>446.96</v>
      </c>
      <c r="L17" s="46"/>
      <c r="M17" s="52"/>
    </row>
    <row r="18" spans="1:16" s="101" customFormat="1" ht="10.5" customHeight="1">
      <c r="A18" s="35" t="s">
        <v>350</v>
      </c>
      <c r="B18" s="160" t="s">
        <v>1100</v>
      </c>
      <c r="C18" s="137"/>
      <c r="D18" s="137"/>
      <c r="E18" s="138"/>
      <c r="F18" s="40"/>
      <c r="G18" s="36"/>
      <c r="H18" s="47"/>
      <c r="I18" s="183"/>
      <c r="J18" s="88"/>
      <c r="K18" s="297"/>
      <c r="L18" s="89"/>
      <c r="M18" s="52"/>
      <c r="O18" s="102"/>
      <c r="P18" s="102"/>
    </row>
    <row r="19" spans="1:16" s="101" customFormat="1" ht="10.5" customHeight="1">
      <c r="A19" s="35"/>
      <c r="B19" s="160" t="s">
        <v>993</v>
      </c>
      <c r="C19" s="137"/>
      <c r="D19" s="137"/>
      <c r="E19" s="138"/>
      <c r="F19" s="40" t="s">
        <v>964</v>
      </c>
      <c r="G19" s="36">
        <v>1</v>
      </c>
      <c r="H19" s="47"/>
      <c r="I19" s="183">
        <v>255.64</v>
      </c>
      <c r="J19" s="88"/>
      <c r="K19" s="297">
        <f t="shared" si="0"/>
        <v>255.64</v>
      </c>
      <c r="L19" s="89"/>
      <c r="M19" s="52">
        <f>SUM(K16:K19)</f>
        <v>2711.8199999999997</v>
      </c>
      <c r="O19" s="102"/>
      <c r="P19" s="102"/>
    </row>
    <row r="20" spans="1:16" s="101" customFormat="1" ht="10.5" customHeight="1">
      <c r="A20" s="78" t="s">
        <v>351</v>
      </c>
      <c r="B20" s="80" t="s">
        <v>987</v>
      </c>
      <c r="C20" s="39"/>
      <c r="D20" s="39"/>
      <c r="E20" s="98"/>
      <c r="F20" s="40"/>
      <c r="G20" s="41"/>
      <c r="H20" s="48"/>
      <c r="I20" s="183"/>
      <c r="J20" s="94"/>
      <c r="K20" s="297"/>
      <c r="L20" s="95"/>
      <c r="M20" s="53"/>
      <c r="O20" s="102"/>
      <c r="P20" s="102"/>
    </row>
    <row r="21" spans="1:16" s="101" customFormat="1" ht="10.5" customHeight="1">
      <c r="A21" s="37" t="s">
        <v>352</v>
      </c>
      <c r="B21" s="38" t="s">
        <v>988</v>
      </c>
      <c r="C21" s="39"/>
      <c r="D21" s="39"/>
      <c r="E21" s="98"/>
      <c r="F21" s="40" t="s">
        <v>963</v>
      </c>
      <c r="G21" s="41">
        <v>4.34</v>
      </c>
      <c r="H21" s="48"/>
      <c r="I21" s="183">
        <v>59.8</v>
      </c>
      <c r="J21" s="94"/>
      <c r="K21" s="297">
        <f t="shared" si="0"/>
        <v>259.53</v>
      </c>
      <c r="L21" s="95"/>
      <c r="M21" s="53">
        <f>K21</f>
        <v>259.53</v>
      </c>
      <c r="O21" s="102"/>
      <c r="P21" s="102"/>
    </row>
    <row r="22" spans="1:16" s="101" customFormat="1" ht="10.5" customHeight="1">
      <c r="A22" s="78" t="s">
        <v>353</v>
      </c>
      <c r="B22" s="79" t="s">
        <v>966</v>
      </c>
      <c r="C22" s="39"/>
      <c r="D22" s="39"/>
      <c r="E22" s="98"/>
      <c r="F22" s="40"/>
      <c r="G22" s="41"/>
      <c r="H22" s="48"/>
      <c r="I22" s="183"/>
      <c r="J22" s="94"/>
      <c r="K22" s="297"/>
      <c r="L22" s="95"/>
      <c r="M22" s="53"/>
      <c r="O22" s="102"/>
      <c r="P22" s="102"/>
    </row>
    <row r="23" spans="1:16" s="101" customFormat="1" ht="10.5" customHeight="1">
      <c r="A23" s="37" t="s">
        <v>354</v>
      </c>
      <c r="B23" s="38" t="s">
        <v>981</v>
      </c>
      <c r="C23" s="39"/>
      <c r="D23" s="39"/>
      <c r="E23" s="98"/>
      <c r="F23" s="40"/>
      <c r="G23" s="41"/>
      <c r="H23" s="48"/>
      <c r="I23" s="183"/>
      <c r="J23" s="94"/>
      <c r="K23" s="297"/>
      <c r="L23" s="95"/>
      <c r="M23" s="53"/>
      <c r="O23" s="102"/>
      <c r="P23" s="102"/>
    </row>
    <row r="24" spans="1:16" s="101" customFormat="1" ht="10.5" customHeight="1">
      <c r="A24" s="37"/>
      <c r="B24" s="38" t="s">
        <v>982</v>
      </c>
      <c r="C24" s="28"/>
      <c r="D24" s="28"/>
      <c r="E24" s="29"/>
      <c r="F24" s="40" t="s">
        <v>963</v>
      </c>
      <c r="G24" s="41">
        <v>77.95</v>
      </c>
      <c r="H24" s="48"/>
      <c r="I24" s="183">
        <v>5.62</v>
      </c>
      <c r="J24" s="94"/>
      <c r="K24" s="297">
        <f t="shared" si="0"/>
        <v>438.08</v>
      </c>
      <c r="L24" s="95"/>
      <c r="M24" s="53"/>
      <c r="O24" s="102"/>
      <c r="P24" s="102"/>
    </row>
    <row r="25" spans="1:16" s="101" customFormat="1" ht="10.5" customHeight="1">
      <c r="A25" s="37" t="s">
        <v>355</v>
      </c>
      <c r="B25" s="38" t="s">
        <v>983</v>
      </c>
      <c r="C25" s="39"/>
      <c r="D25" s="39"/>
      <c r="E25" s="98"/>
      <c r="F25" s="40" t="s">
        <v>963</v>
      </c>
      <c r="G25" s="41">
        <v>77.95</v>
      </c>
      <c r="H25" s="48"/>
      <c r="I25" s="183">
        <v>9.34</v>
      </c>
      <c r="J25" s="94"/>
      <c r="K25" s="297">
        <f t="shared" si="0"/>
        <v>728.05</v>
      </c>
      <c r="L25" s="95"/>
      <c r="M25" s="53"/>
      <c r="O25" s="102"/>
      <c r="P25" s="102"/>
    </row>
    <row r="26" spans="1:16" s="101" customFormat="1" ht="10.5" customHeight="1">
      <c r="A26" s="37" t="s">
        <v>356</v>
      </c>
      <c r="B26" s="160" t="s">
        <v>1104</v>
      </c>
      <c r="C26" s="137"/>
      <c r="D26" s="137"/>
      <c r="E26" s="138"/>
      <c r="F26" s="139" t="s">
        <v>963</v>
      </c>
      <c r="G26" s="140">
        <v>3.36</v>
      </c>
      <c r="H26" s="48"/>
      <c r="I26" s="183">
        <v>8.65</v>
      </c>
      <c r="J26" s="94"/>
      <c r="K26" s="297">
        <f t="shared" si="0"/>
        <v>29.06</v>
      </c>
      <c r="L26" s="95"/>
      <c r="M26" s="53">
        <f>SUM(K24:K26)</f>
        <v>1195.1899999999998</v>
      </c>
      <c r="O26" s="102"/>
      <c r="P26" s="102"/>
    </row>
    <row r="27" spans="1:16" s="101" customFormat="1" ht="10.5" customHeight="1">
      <c r="A27" s="78" t="s">
        <v>357</v>
      </c>
      <c r="B27" s="80" t="s">
        <v>1003</v>
      </c>
      <c r="C27" s="39"/>
      <c r="D27" s="39"/>
      <c r="E27" s="98"/>
      <c r="F27" s="40"/>
      <c r="G27" s="41"/>
      <c r="H27" s="48"/>
      <c r="I27" s="183"/>
      <c r="J27" s="94"/>
      <c r="K27" s="297"/>
      <c r="L27" s="95"/>
      <c r="M27" s="53"/>
      <c r="O27" s="102"/>
      <c r="P27" s="102"/>
    </row>
    <row r="28" spans="1:16" s="101" customFormat="1" ht="10.5" customHeight="1">
      <c r="A28" s="37" t="s">
        <v>358</v>
      </c>
      <c r="B28" s="38" t="s">
        <v>1004</v>
      </c>
      <c r="C28" s="39"/>
      <c r="D28" s="67"/>
      <c r="E28" s="68"/>
      <c r="F28" s="40" t="s">
        <v>963</v>
      </c>
      <c r="G28" s="41">
        <v>6</v>
      </c>
      <c r="H28" s="48"/>
      <c r="I28" s="185">
        <v>78.25</v>
      </c>
      <c r="J28" s="94"/>
      <c r="K28" s="297">
        <f t="shared" si="0"/>
        <v>469.5</v>
      </c>
      <c r="L28" s="95"/>
      <c r="M28" s="53"/>
      <c r="O28" s="102"/>
      <c r="P28" s="102"/>
    </row>
    <row r="29" spans="1:16" s="101" customFormat="1" ht="10.5" customHeight="1">
      <c r="A29" s="37" t="s">
        <v>359</v>
      </c>
      <c r="B29" s="38" t="s">
        <v>3</v>
      </c>
      <c r="C29" s="39"/>
      <c r="D29" s="67"/>
      <c r="E29" s="68"/>
      <c r="F29" s="40" t="s">
        <v>963</v>
      </c>
      <c r="G29" s="41">
        <v>1.35</v>
      </c>
      <c r="H29" s="48"/>
      <c r="I29" s="185">
        <v>149.92</v>
      </c>
      <c r="J29" s="94"/>
      <c r="K29" s="297">
        <f t="shared" si="0"/>
        <v>202.39</v>
      </c>
      <c r="L29" s="95"/>
      <c r="M29" s="53">
        <f>SUM(K28:K29)</f>
        <v>671.89</v>
      </c>
      <c r="O29" s="102"/>
      <c r="P29" s="102"/>
    </row>
    <row r="30" spans="1:16" s="101" customFormat="1" ht="10.5" customHeight="1">
      <c r="A30" s="117" t="s">
        <v>360</v>
      </c>
      <c r="B30" s="136" t="s">
        <v>996</v>
      </c>
      <c r="C30" s="137"/>
      <c r="D30" s="137"/>
      <c r="E30" s="138"/>
      <c r="F30" s="139"/>
      <c r="G30" s="140"/>
      <c r="H30" s="48"/>
      <c r="I30" s="183"/>
      <c r="J30" s="94"/>
      <c r="K30" s="297"/>
      <c r="L30" s="95"/>
      <c r="M30" s="53"/>
      <c r="O30" s="102"/>
      <c r="P30" s="102"/>
    </row>
    <row r="31" spans="1:16" s="85" customFormat="1" ht="10.5" customHeight="1">
      <c r="A31" s="141" t="s">
        <v>361</v>
      </c>
      <c r="B31" s="79" t="s">
        <v>969</v>
      </c>
      <c r="C31" s="39"/>
      <c r="D31" s="39"/>
      <c r="E31" s="98"/>
      <c r="F31" s="40"/>
      <c r="G31" s="140"/>
      <c r="H31" s="48"/>
      <c r="I31" s="183"/>
      <c r="J31" s="94"/>
      <c r="K31" s="297"/>
      <c r="L31" s="91"/>
      <c r="M31" s="53"/>
      <c r="O31" s="86"/>
      <c r="P31" s="86"/>
    </row>
    <row r="32" spans="1:16" s="85" customFormat="1" ht="10.5" customHeight="1">
      <c r="A32" s="142" t="s">
        <v>362</v>
      </c>
      <c r="B32" s="38" t="s">
        <v>1026</v>
      </c>
      <c r="C32" s="39"/>
      <c r="D32" s="39"/>
      <c r="E32" s="98"/>
      <c r="F32" s="40" t="s">
        <v>963</v>
      </c>
      <c r="G32" s="140">
        <v>42.6</v>
      </c>
      <c r="H32" s="48"/>
      <c r="I32" s="183">
        <v>6.21</v>
      </c>
      <c r="J32" s="94"/>
      <c r="K32" s="297">
        <f t="shared" si="0"/>
        <v>264.55</v>
      </c>
      <c r="L32" s="91"/>
      <c r="M32" s="53"/>
      <c r="O32" s="86"/>
      <c r="P32" s="86"/>
    </row>
    <row r="33" spans="1:16" s="85" customFormat="1" ht="10.5" customHeight="1">
      <c r="A33" s="142" t="s">
        <v>363</v>
      </c>
      <c r="B33" s="38" t="s">
        <v>973</v>
      </c>
      <c r="C33" s="39"/>
      <c r="D33" s="39"/>
      <c r="E33" s="98"/>
      <c r="F33" s="40" t="s">
        <v>963</v>
      </c>
      <c r="G33" s="140">
        <v>40.6</v>
      </c>
      <c r="H33" s="48"/>
      <c r="I33" s="45">
        <v>2.39</v>
      </c>
      <c r="J33" s="94"/>
      <c r="K33" s="297">
        <f t="shared" si="0"/>
        <v>97.03</v>
      </c>
      <c r="L33" s="91"/>
      <c r="M33" s="53"/>
      <c r="O33" s="86"/>
      <c r="P33" s="86"/>
    </row>
    <row r="34" spans="1:16" s="85" customFormat="1" ht="10.5" customHeight="1">
      <c r="A34" s="142" t="s">
        <v>364</v>
      </c>
      <c r="B34" s="38" t="s">
        <v>1019</v>
      </c>
      <c r="C34" s="39"/>
      <c r="D34" s="39"/>
      <c r="E34" s="98"/>
      <c r="F34" s="40" t="s">
        <v>1020</v>
      </c>
      <c r="G34" s="140">
        <v>0.27</v>
      </c>
      <c r="H34" s="48"/>
      <c r="I34" s="45">
        <v>14.33</v>
      </c>
      <c r="J34" s="94"/>
      <c r="K34" s="297">
        <f t="shared" si="0"/>
        <v>3.87</v>
      </c>
      <c r="L34" s="91"/>
      <c r="M34" s="53"/>
      <c r="O34" s="86"/>
      <c r="P34" s="86"/>
    </row>
    <row r="35" spans="1:16" s="85" customFormat="1" ht="10.5" customHeight="1">
      <c r="A35" s="142" t="s">
        <v>365</v>
      </c>
      <c r="B35" s="27" t="s">
        <v>989</v>
      </c>
      <c r="C35" s="39"/>
      <c r="D35" s="39"/>
      <c r="E35" s="98"/>
      <c r="F35" s="40" t="s">
        <v>963</v>
      </c>
      <c r="G35" s="41">
        <v>6.08</v>
      </c>
      <c r="H35" s="48"/>
      <c r="I35" s="45">
        <v>7.47</v>
      </c>
      <c r="J35" s="94"/>
      <c r="K35" s="297">
        <f t="shared" si="0"/>
        <v>45.42</v>
      </c>
      <c r="L35" s="91"/>
      <c r="M35" s="53">
        <f>SUM(K32:K35)</f>
        <v>410.87000000000006</v>
      </c>
      <c r="O35" s="86"/>
      <c r="P35" s="86"/>
    </row>
    <row r="36" spans="1:16" s="85" customFormat="1" ht="10.5" customHeight="1">
      <c r="A36" s="78" t="s">
        <v>366</v>
      </c>
      <c r="B36" s="79" t="s">
        <v>1001</v>
      </c>
      <c r="C36" s="39"/>
      <c r="D36" s="39"/>
      <c r="E36" s="98"/>
      <c r="F36" s="40"/>
      <c r="G36" s="41"/>
      <c r="H36" s="48"/>
      <c r="I36" s="45"/>
      <c r="J36" s="94"/>
      <c r="K36" s="297"/>
      <c r="L36" s="91"/>
      <c r="M36" s="53"/>
      <c r="O36" s="86"/>
      <c r="P36" s="86"/>
    </row>
    <row r="37" spans="1:16" s="85" customFormat="1" ht="10.5" customHeight="1">
      <c r="A37" s="37" t="s">
        <v>367</v>
      </c>
      <c r="B37" s="38" t="s">
        <v>1031</v>
      </c>
      <c r="C37" s="39"/>
      <c r="D37" s="39"/>
      <c r="E37" s="98"/>
      <c r="F37" s="40"/>
      <c r="G37" s="41"/>
      <c r="H37" s="48"/>
      <c r="I37" s="45"/>
      <c r="J37" s="94"/>
      <c r="K37" s="297"/>
      <c r="L37" s="91"/>
      <c r="M37" s="53"/>
      <c r="O37" s="86"/>
      <c r="P37" s="86"/>
    </row>
    <row r="38" spans="1:16" s="85" customFormat="1" ht="10.5" customHeight="1">
      <c r="A38" s="37"/>
      <c r="B38" s="27" t="s">
        <v>1030</v>
      </c>
      <c r="C38" s="39"/>
      <c r="D38" s="39"/>
      <c r="E38" s="98"/>
      <c r="F38" s="40" t="s">
        <v>964</v>
      </c>
      <c r="G38" s="41">
        <v>4</v>
      </c>
      <c r="H38" s="48"/>
      <c r="I38" s="103">
        <v>112.64</v>
      </c>
      <c r="J38" s="94"/>
      <c r="K38" s="297">
        <f t="shared" si="0"/>
        <v>450.56</v>
      </c>
      <c r="L38" s="95"/>
      <c r="M38" s="53"/>
      <c r="O38" s="86"/>
      <c r="P38" s="86"/>
    </row>
    <row r="39" spans="1:16" s="85" customFormat="1" ht="10.5" customHeight="1">
      <c r="A39" s="37" t="s">
        <v>368</v>
      </c>
      <c r="B39" s="38" t="s">
        <v>1033</v>
      </c>
      <c r="C39" s="39"/>
      <c r="D39" s="39"/>
      <c r="E39" s="98"/>
      <c r="F39" s="40" t="s">
        <v>964</v>
      </c>
      <c r="G39" s="41">
        <v>1</v>
      </c>
      <c r="H39" s="48"/>
      <c r="I39" s="103">
        <v>45.36</v>
      </c>
      <c r="J39" s="94"/>
      <c r="K39" s="297">
        <f t="shared" si="0"/>
        <v>45.36</v>
      </c>
      <c r="L39" s="95"/>
      <c r="M39" s="53"/>
      <c r="O39" s="86"/>
      <c r="P39" s="86"/>
    </row>
    <row r="40" spans="1:16" s="85" customFormat="1" ht="10.5" customHeight="1">
      <c r="A40" s="37" t="s">
        <v>369</v>
      </c>
      <c r="B40" s="27" t="s">
        <v>1034</v>
      </c>
      <c r="C40" s="39"/>
      <c r="D40" s="39"/>
      <c r="E40" s="98"/>
      <c r="F40" s="40" t="s">
        <v>964</v>
      </c>
      <c r="G40" s="41">
        <v>4</v>
      </c>
      <c r="H40" s="48"/>
      <c r="I40" s="103">
        <v>49.85</v>
      </c>
      <c r="J40" s="94"/>
      <c r="K40" s="297">
        <f t="shared" si="0"/>
        <v>199.4</v>
      </c>
      <c r="L40" s="95"/>
      <c r="M40" s="53"/>
      <c r="O40" s="86"/>
      <c r="P40" s="86"/>
    </row>
    <row r="41" spans="1:16" s="85" customFormat="1" ht="10.5" customHeight="1">
      <c r="A41" s="37" t="s">
        <v>370</v>
      </c>
      <c r="B41" s="27" t="s">
        <v>1038</v>
      </c>
      <c r="C41" s="39"/>
      <c r="D41" s="39"/>
      <c r="E41" s="98"/>
      <c r="F41" s="40"/>
      <c r="G41" s="41"/>
      <c r="H41" s="48"/>
      <c r="I41" s="103"/>
      <c r="J41" s="94"/>
      <c r="K41" s="297"/>
      <c r="L41" s="95"/>
      <c r="M41" s="53"/>
      <c r="O41" s="86"/>
      <c r="P41" s="86"/>
    </row>
    <row r="42" spans="1:16" s="85" customFormat="1" ht="10.5" customHeight="1">
      <c r="A42" s="37"/>
      <c r="B42" s="27" t="s">
        <v>1039</v>
      </c>
      <c r="C42" s="28"/>
      <c r="D42" s="28"/>
      <c r="E42" s="29"/>
      <c r="F42" s="40" t="s">
        <v>964</v>
      </c>
      <c r="G42" s="41">
        <v>2</v>
      </c>
      <c r="H42" s="48"/>
      <c r="I42" s="45">
        <v>130.58</v>
      </c>
      <c r="J42" s="94"/>
      <c r="K42" s="297">
        <f t="shared" si="0"/>
        <v>261.16</v>
      </c>
      <c r="L42" s="95"/>
      <c r="M42" s="53">
        <f>SUM(K38:K42)</f>
        <v>956.48</v>
      </c>
      <c r="O42" s="86"/>
      <c r="P42" s="86"/>
    </row>
    <row r="43" spans="1:16" s="85" customFormat="1" ht="10.5" customHeight="1">
      <c r="A43" s="78" t="s">
        <v>371</v>
      </c>
      <c r="B43" s="77" t="s">
        <v>1079</v>
      </c>
      <c r="C43" s="28"/>
      <c r="D43" s="28"/>
      <c r="E43" s="29"/>
      <c r="F43" s="40"/>
      <c r="G43" s="41"/>
      <c r="H43" s="48"/>
      <c r="I43" s="14"/>
      <c r="J43" s="94"/>
      <c r="K43" s="297"/>
      <c r="L43" s="95"/>
      <c r="M43" s="53"/>
      <c r="O43" s="86"/>
      <c r="P43" s="86"/>
    </row>
    <row r="44" spans="1:16" s="85" customFormat="1" ht="10.5" customHeight="1">
      <c r="A44" s="37" t="s">
        <v>372</v>
      </c>
      <c r="B44" s="27" t="s">
        <v>1099</v>
      </c>
      <c r="C44" s="28"/>
      <c r="D44" s="28"/>
      <c r="E44" s="29"/>
      <c r="F44" s="40" t="s">
        <v>964</v>
      </c>
      <c r="G44" s="41">
        <v>1</v>
      </c>
      <c r="H44" s="48"/>
      <c r="I44" s="297">
        <v>43.2</v>
      </c>
      <c r="J44" s="94"/>
      <c r="K44" s="297">
        <f t="shared" si="0"/>
        <v>43.2</v>
      </c>
      <c r="L44" s="95"/>
      <c r="M44" s="53">
        <f>K44</f>
        <v>43.2</v>
      </c>
      <c r="O44" s="86"/>
      <c r="P44" s="86"/>
    </row>
    <row r="45" spans="1:16" s="85" customFormat="1" ht="10.5" customHeight="1">
      <c r="A45" s="141" t="s">
        <v>373</v>
      </c>
      <c r="B45" s="77" t="s">
        <v>990</v>
      </c>
      <c r="C45" s="28"/>
      <c r="D45" s="28"/>
      <c r="E45" s="29"/>
      <c r="F45" s="40"/>
      <c r="G45" s="140"/>
      <c r="H45" s="48"/>
      <c r="I45" s="14"/>
      <c r="J45" s="94"/>
      <c r="K45" s="297"/>
      <c r="L45" s="95"/>
      <c r="M45" s="53"/>
      <c r="O45" s="86"/>
      <c r="P45" s="86"/>
    </row>
    <row r="46" spans="1:16" s="85" customFormat="1" ht="10.5" customHeight="1">
      <c r="A46" s="142" t="s">
        <v>374</v>
      </c>
      <c r="B46" s="27" t="s">
        <v>991</v>
      </c>
      <c r="C46" s="28"/>
      <c r="D46" s="28"/>
      <c r="E46" s="29"/>
      <c r="F46" s="40"/>
      <c r="G46" s="140"/>
      <c r="H46" s="48"/>
      <c r="I46" s="183"/>
      <c r="J46" s="94"/>
      <c r="K46" s="297"/>
      <c r="L46" s="95"/>
      <c r="M46" s="53"/>
      <c r="O46" s="86"/>
      <c r="P46" s="86"/>
    </row>
    <row r="47" spans="1:16" s="85" customFormat="1" ht="10.5" customHeight="1" thickBot="1">
      <c r="A47" s="142"/>
      <c r="B47" s="27" t="s">
        <v>992</v>
      </c>
      <c r="C47" s="28"/>
      <c r="D47" s="28"/>
      <c r="E47" s="29"/>
      <c r="F47" s="40" t="s">
        <v>963</v>
      </c>
      <c r="G47" s="41">
        <v>22.36</v>
      </c>
      <c r="H47" s="48"/>
      <c r="I47" s="183">
        <v>18.99</v>
      </c>
      <c r="J47" s="94"/>
      <c r="K47" s="297">
        <f t="shared" si="0"/>
        <v>424.62</v>
      </c>
      <c r="L47" s="95"/>
      <c r="M47" s="53">
        <f>K47</f>
        <v>424.62</v>
      </c>
      <c r="O47" s="86"/>
      <c r="P47" s="86"/>
    </row>
    <row r="48" spans="1:13" ht="19.5" customHeight="1" thickTop="1">
      <c r="A48" s="69" t="str">
        <f>Plan1!A52</f>
        <v>DATA:   03/03/2005   </v>
      </c>
      <c r="B48" s="70"/>
      <c r="C48" s="71" t="s">
        <v>967</v>
      </c>
      <c r="D48" s="70"/>
      <c r="E48" s="72"/>
      <c r="F48" s="70" t="s">
        <v>954</v>
      </c>
      <c r="G48" s="72"/>
      <c r="H48" s="70" t="s">
        <v>961</v>
      </c>
      <c r="I48" s="72"/>
      <c r="J48" s="70"/>
      <c r="K48" s="104">
        <f>SUM(K5:K47)</f>
        <v>117617.7199999999</v>
      </c>
      <c r="L48" s="97"/>
      <c r="M48" s="345">
        <f>SUM(M5:M47)</f>
        <v>117617.7199999999</v>
      </c>
    </row>
    <row r="49" spans="1:13" ht="19.5" customHeight="1" thickBot="1">
      <c r="A49" s="24"/>
      <c r="B49" s="25"/>
      <c r="C49" s="56"/>
      <c r="D49" s="23"/>
      <c r="E49" s="57"/>
      <c r="F49" s="23"/>
      <c r="G49" s="57"/>
      <c r="H49" s="23" t="s">
        <v>962</v>
      </c>
      <c r="I49" s="57"/>
      <c r="J49" s="23"/>
      <c r="K49" s="73"/>
      <c r="L49" s="23"/>
      <c r="M49" s="346"/>
    </row>
    <row r="50" spans="3:13" ht="15" customHeight="1" thickTop="1">
      <c r="C50" s="55"/>
      <c r="M50" s="75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9"/>
  <sheetViews>
    <sheetView zoomScale="75" zoomScaleNormal="75" zoomScalePageLayoutView="0" workbookViewId="0" topLeftCell="A2">
      <selection activeCell="K46" sqref="K46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955</v>
      </c>
    </row>
    <row r="2" spans="1:13" ht="15" customHeight="1" thickTop="1">
      <c r="A2" s="7"/>
      <c r="B2" s="31" t="s">
        <v>946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947</v>
      </c>
      <c r="C3" s="5"/>
      <c r="D3" s="199"/>
      <c r="E3" s="199"/>
      <c r="F3" s="199"/>
      <c r="G3" s="199"/>
      <c r="H3" s="58"/>
      <c r="I3" s="60" t="s">
        <v>956</v>
      </c>
      <c r="J3" s="3"/>
      <c r="K3" s="42"/>
      <c r="L3" s="59"/>
      <c r="M3" s="81" t="s">
        <v>882</v>
      </c>
    </row>
    <row r="4" spans="1:13" ht="15" customHeight="1" thickTop="1">
      <c r="A4" s="8"/>
      <c r="B4" s="34" t="s">
        <v>948</v>
      </c>
      <c r="C4" s="5"/>
      <c r="D4" s="199" t="s">
        <v>968</v>
      </c>
      <c r="E4" s="199"/>
      <c r="F4" s="199"/>
      <c r="G4" s="199"/>
      <c r="H4" s="61" t="s">
        <v>949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950</v>
      </c>
      <c r="I5" s="65"/>
      <c r="J5" s="64"/>
      <c r="K5" s="302">
        <f>Plan12!K48</f>
        <v>117617.7199999999</v>
      </c>
      <c r="L5" s="66"/>
      <c r="M5" s="339">
        <f>Plan12!M48</f>
        <v>117617.7199999999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957</v>
      </c>
      <c r="K6" s="14"/>
      <c r="L6" s="14"/>
      <c r="M6" s="342"/>
    </row>
    <row r="7" spans="1:13" ht="15" customHeight="1">
      <c r="A7" s="11" t="s">
        <v>951</v>
      </c>
      <c r="B7" s="12"/>
      <c r="C7" s="16" t="s">
        <v>952</v>
      </c>
      <c r="D7" s="12"/>
      <c r="E7" s="12"/>
      <c r="F7" s="17" t="s">
        <v>953</v>
      </c>
      <c r="G7" s="18" t="s">
        <v>958</v>
      </c>
      <c r="H7" s="43" t="s">
        <v>959</v>
      </c>
      <c r="I7" s="43"/>
      <c r="J7" s="49" t="s">
        <v>960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1.25" customHeight="1" thickTop="1">
      <c r="A9" s="76" t="s">
        <v>375</v>
      </c>
      <c r="B9" s="77" t="s">
        <v>974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1.25" customHeight="1">
      <c r="A10" s="35" t="s">
        <v>376</v>
      </c>
      <c r="B10" s="27" t="s">
        <v>975</v>
      </c>
      <c r="C10" s="28"/>
      <c r="D10" s="28"/>
      <c r="E10" s="29"/>
      <c r="F10" s="30"/>
      <c r="G10" s="36"/>
      <c r="H10" s="113"/>
      <c r="I10" s="183"/>
      <c r="J10" s="105"/>
      <c r="K10" s="106"/>
      <c r="L10" s="113"/>
      <c r="M10" s="344"/>
    </row>
    <row r="11" spans="1:13" ht="11.25" customHeight="1">
      <c r="A11" s="35"/>
      <c r="B11" s="38" t="s">
        <v>976</v>
      </c>
      <c r="C11" s="39"/>
      <c r="D11" s="39"/>
      <c r="E11" s="98"/>
      <c r="F11" s="30" t="s">
        <v>963</v>
      </c>
      <c r="G11" s="36">
        <v>40.6</v>
      </c>
      <c r="H11" s="113"/>
      <c r="I11" s="183">
        <v>2.39</v>
      </c>
      <c r="J11" s="105"/>
      <c r="K11" s="297">
        <f>ROUND(G11*I11,2)</f>
        <v>97.03</v>
      </c>
      <c r="L11" s="113"/>
      <c r="M11" s="344"/>
    </row>
    <row r="12" spans="1:13" ht="11.25" customHeight="1">
      <c r="A12" s="35" t="s">
        <v>377</v>
      </c>
      <c r="B12" s="100" t="s">
        <v>978</v>
      </c>
      <c r="C12" s="28"/>
      <c r="D12" s="28"/>
      <c r="E12" s="29"/>
      <c r="F12" s="40" t="s">
        <v>963</v>
      </c>
      <c r="G12" s="36">
        <v>40.6</v>
      </c>
      <c r="H12" s="113"/>
      <c r="I12" s="183">
        <v>16.43</v>
      </c>
      <c r="J12" s="105"/>
      <c r="K12" s="297">
        <f aca="true" t="shared" si="0" ref="K12:K46">ROUND(G12*I12,2)</f>
        <v>667.06</v>
      </c>
      <c r="L12" s="113"/>
      <c r="M12" s="344"/>
    </row>
    <row r="13" spans="1:13" ht="11.25" customHeight="1">
      <c r="A13" s="35" t="s">
        <v>378</v>
      </c>
      <c r="B13" s="27" t="s">
        <v>979</v>
      </c>
      <c r="C13" s="28"/>
      <c r="D13" s="147"/>
      <c r="E13" s="148"/>
      <c r="F13" s="40"/>
      <c r="G13" s="149"/>
      <c r="H13" s="47"/>
      <c r="I13" s="183"/>
      <c r="J13" s="47"/>
      <c r="K13" s="297"/>
      <c r="L13" s="46"/>
      <c r="M13" s="52"/>
    </row>
    <row r="14" spans="1:13" ht="11.25" customHeight="1">
      <c r="A14" s="35"/>
      <c r="B14" s="84" t="s">
        <v>980</v>
      </c>
      <c r="C14" s="28"/>
      <c r="D14" s="147"/>
      <c r="E14" s="148"/>
      <c r="F14" s="30" t="s">
        <v>963</v>
      </c>
      <c r="G14" s="36">
        <v>36.1</v>
      </c>
      <c r="H14" s="47"/>
      <c r="I14" s="183">
        <v>28.36</v>
      </c>
      <c r="J14" s="47"/>
      <c r="K14" s="297">
        <f t="shared" si="0"/>
        <v>1023.8</v>
      </c>
      <c r="L14" s="46"/>
      <c r="M14" s="52"/>
    </row>
    <row r="15" spans="1:16" s="101" customFormat="1" ht="11.25" customHeight="1">
      <c r="A15" s="35" t="s">
        <v>379</v>
      </c>
      <c r="B15" s="38" t="s">
        <v>998</v>
      </c>
      <c r="C15" s="137"/>
      <c r="D15" s="137"/>
      <c r="E15" s="138"/>
      <c r="F15" s="139" t="s">
        <v>965</v>
      </c>
      <c r="G15" s="36">
        <v>21.4</v>
      </c>
      <c r="H15" s="47"/>
      <c r="I15" s="183">
        <v>18.2</v>
      </c>
      <c r="J15" s="88"/>
      <c r="K15" s="297">
        <f t="shared" si="0"/>
        <v>389.48</v>
      </c>
      <c r="L15" s="89"/>
      <c r="M15" s="52"/>
      <c r="O15" s="102"/>
      <c r="P15" s="102"/>
    </row>
    <row r="16" spans="1:16" s="101" customFormat="1" ht="11.25" customHeight="1">
      <c r="A16" s="35" t="s">
        <v>380</v>
      </c>
      <c r="B16" s="84" t="s">
        <v>1106</v>
      </c>
      <c r="C16" s="39"/>
      <c r="D16" s="67"/>
      <c r="E16" s="68"/>
      <c r="F16" s="40" t="s">
        <v>965</v>
      </c>
      <c r="G16" s="36">
        <v>7</v>
      </c>
      <c r="H16" s="47"/>
      <c r="I16" s="183">
        <v>22.88</v>
      </c>
      <c r="J16" s="88"/>
      <c r="K16" s="297">
        <f t="shared" si="0"/>
        <v>160.16</v>
      </c>
      <c r="L16" s="89"/>
      <c r="M16" s="52">
        <f>SUM(K11:K16)</f>
        <v>2337.5299999999997</v>
      </c>
      <c r="O16" s="102"/>
      <c r="P16" s="102"/>
    </row>
    <row r="17" spans="1:16" s="101" customFormat="1" ht="11.25" customHeight="1">
      <c r="A17" s="120" t="s">
        <v>381</v>
      </c>
      <c r="B17" s="79" t="s">
        <v>977</v>
      </c>
      <c r="C17" s="39"/>
      <c r="D17" s="39"/>
      <c r="E17" s="98"/>
      <c r="F17" s="40"/>
      <c r="G17" s="36"/>
      <c r="H17" s="47"/>
      <c r="I17" s="183"/>
      <c r="J17" s="88"/>
      <c r="K17" s="297"/>
      <c r="L17" s="89"/>
      <c r="M17" s="52"/>
      <c r="O17" s="102"/>
      <c r="P17" s="102"/>
    </row>
    <row r="18" spans="1:16" s="101" customFormat="1" ht="11.25" customHeight="1">
      <c r="A18" s="142" t="s">
        <v>382</v>
      </c>
      <c r="B18" s="38" t="s">
        <v>1028</v>
      </c>
      <c r="C18" s="39"/>
      <c r="D18" s="39"/>
      <c r="E18" s="98"/>
      <c r="F18" s="40" t="s">
        <v>963</v>
      </c>
      <c r="G18" s="41">
        <v>42.6</v>
      </c>
      <c r="H18" s="48"/>
      <c r="I18" s="183">
        <v>17.04</v>
      </c>
      <c r="J18" s="94"/>
      <c r="K18" s="297">
        <f t="shared" si="0"/>
        <v>725.9</v>
      </c>
      <c r="L18" s="95"/>
      <c r="M18" s="53"/>
      <c r="O18" s="102"/>
      <c r="P18" s="102"/>
    </row>
    <row r="19" spans="1:16" s="101" customFormat="1" ht="11.25" customHeight="1">
      <c r="A19" s="142" t="s">
        <v>383</v>
      </c>
      <c r="B19" s="38" t="s">
        <v>972</v>
      </c>
      <c r="C19" s="39"/>
      <c r="D19" s="39"/>
      <c r="E19" s="98"/>
      <c r="F19" s="40"/>
      <c r="G19" s="41"/>
      <c r="H19" s="48"/>
      <c r="I19" s="183"/>
      <c r="J19" s="94"/>
      <c r="K19" s="297"/>
      <c r="L19" s="95"/>
      <c r="M19" s="53"/>
      <c r="O19" s="102"/>
      <c r="P19" s="102"/>
    </row>
    <row r="20" spans="1:16" s="101" customFormat="1" ht="11.25" customHeight="1">
      <c r="A20" s="37"/>
      <c r="B20" s="84" t="s">
        <v>1027</v>
      </c>
      <c r="C20" s="39"/>
      <c r="D20" s="39"/>
      <c r="E20" s="98"/>
      <c r="F20" s="40" t="s">
        <v>963</v>
      </c>
      <c r="G20" s="41">
        <v>42.6</v>
      </c>
      <c r="H20" s="48"/>
      <c r="I20" s="183">
        <v>34.46</v>
      </c>
      <c r="J20" s="94"/>
      <c r="K20" s="297">
        <f t="shared" si="0"/>
        <v>1468</v>
      </c>
      <c r="L20" s="95"/>
      <c r="M20" s="53"/>
      <c r="O20" s="102"/>
      <c r="P20" s="102"/>
    </row>
    <row r="21" spans="1:16" s="101" customFormat="1" ht="11.25" customHeight="1">
      <c r="A21" s="37" t="s">
        <v>384</v>
      </c>
      <c r="B21" s="38" t="s">
        <v>1029</v>
      </c>
      <c r="C21" s="39"/>
      <c r="D21" s="39"/>
      <c r="E21" s="98"/>
      <c r="F21" s="40" t="s">
        <v>965</v>
      </c>
      <c r="G21" s="41">
        <v>25.4</v>
      </c>
      <c r="H21" s="48"/>
      <c r="I21" s="183">
        <v>13.13</v>
      </c>
      <c r="J21" s="94"/>
      <c r="K21" s="297">
        <f t="shared" si="0"/>
        <v>333.5</v>
      </c>
      <c r="L21" s="95"/>
      <c r="M21" s="53">
        <f>SUM(K18:K21)</f>
        <v>2527.4</v>
      </c>
      <c r="O21" s="102"/>
      <c r="P21" s="102"/>
    </row>
    <row r="22" spans="1:16" s="101" customFormat="1" ht="11.25" customHeight="1">
      <c r="A22" s="78" t="s">
        <v>385</v>
      </c>
      <c r="B22" s="79" t="s">
        <v>985</v>
      </c>
      <c r="C22" s="39"/>
      <c r="D22" s="39"/>
      <c r="E22" s="98"/>
      <c r="F22" s="40"/>
      <c r="G22" s="41"/>
      <c r="H22" s="48"/>
      <c r="I22" s="183"/>
      <c r="J22" s="94"/>
      <c r="K22" s="297"/>
      <c r="L22" s="95"/>
      <c r="M22" s="53"/>
      <c r="O22" s="102"/>
      <c r="P22" s="102"/>
    </row>
    <row r="23" spans="1:16" s="101" customFormat="1" ht="11.25" customHeight="1">
      <c r="A23" s="37" t="s">
        <v>386</v>
      </c>
      <c r="B23" s="100" t="s">
        <v>986</v>
      </c>
      <c r="C23" s="39"/>
      <c r="D23" s="39"/>
      <c r="E23" s="98"/>
      <c r="F23" s="40"/>
      <c r="G23" s="41"/>
      <c r="H23" s="48"/>
      <c r="I23" s="183"/>
      <c r="J23" s="94"/>
      <c r="K23" s="297"/>
      <c r="L23" s="95"/>
      <c r="M23" s="53"/>
      <c r="O23" s="102"/>
      <c r="P23" s="102"/>
    </row>
    <row r="24" spans="1:16" s="101" customFormat="1" ht="11.25" customHeight="1">
      <c r="A24" s="37"/>
      <c r="B24" s="100" t="s">
        <v>1118</v>
      </c>
      <c r="C24" s="28"/>
      <c r="D24" s="28"/>
      <c r="E24" s="29"/>
      <c r="F24" s="40" t="s">
        <v>963</v>
      </c>
      <c r="G24" s="41">
        <v>4.4</v>
      </c>
      <c r="H24" s="48"/>
      <c r="I24" s="183">
        <v>456.64</v>
      </c>
      <c r="J24" s="94"/>
      <c r="K24" s="297">
        <f t="shared" si="0"/>
        <v>2009.22</v>
      </c>
      <c r="L24" s="95"/>
      <c r="M24" s="53"/>
      <c r="O24" s="102"/>
      <c r="P24" s="102"/>
    </row>
    <row r="25" spans="1:16" s="101" customFormat="1" ht="11.25" customHeight="1">
      <c r="A25" s="37" t="s">
        <v>387</v>
      </c>
      <c r="B25" s="38" t="s">
        <v>1103</v>
      </c>
      <c r="C25" s="39"/>
      <c r="D25" s="39"/>
      <c r="E25" s="98"/>
      <c r="F25" s="40" t="s">
        <v>963</v>
      </c>
      <c r="G25" s="140">
        <v>1.8</v>
      </c>
      <c r="H25" s="48"/>
      <c r="I25" s="183">
        <v>248.31</v>
      </c>
      <c r="J25" s="94"/>
      <c r="K25" s="297">
        <f t="shared" si="0"/>
        <v>446.96</v>
      </c>
      <c r="L25" s="95"/>
      <c r="M25" s="53"/>
      <c r="O25" s="102"/>
      <c r="P25" s="102"/>
    </row>
    <row r="26" spans="1:16" s="101" customFormat="1" ht="11.25" customHeight="1">
      <c r="A26" s="37" t="s">
        <v>388</v>
      </c>
      <c r="B26" s="160" t="s">
        <v>1100</v>
      </c>
      <c r="C26" s="137"/>
      <c r="D26" s="137"/>
      <c r="E26" s="138"/>
      <c r="F26" s="40"/>
      <c r="G26" s="41"/>
      <c r="H26" s="48"/>
      <c r="I26" s="183"/>
      <c r="J26" s="94"/>
      <c r="K26" s="297"/>
      <c r="L26" s="95"/>
      <c r="M26" s="53"/>
      <c r="O26" s="102"/>
      <c r="P26" s="102"/>
    </row>
    <row r="27" spans="1:16" s="101" customFormat="1" ht="11.25" customHeight="1">
      <c r="A27" s="37"/>
      <c r="B27" s="160" t="s">
        <v>993</v>
      </c>
      <c r="C27" s="137"/>
      <c r="D27" s="137"/>
      <c r="E27" s="138"/>
      <c r="F27" s="40" t="s">
        <v>964</v>
      </c>
      <c r="G27" s="41">
        <v>1</v>
      </c>
      <c r="H27" s="48"/>
      <c r="I27" s="183">
        <v>255.64</v>
      </c>
      <c r="J27" s="94"/>
      <c r="K27" s="297">
        <f t="shared" si="0"/>
        <v>255.64</v>
      </c>
      <c r="L27" s="95"/>
      <c r="M27" s="53">
        <f>SUM(K24:K27)</f>
        <v>2711.8199999999997</v>
      </c>
      <c r="O27" s="102"/>
      <c r="P27" s="102"/>
    </row>
    <row r="28" spans="1:16" s="101" customFormat="1" ht="11.25" customHeight="1">
      <c r="A28" s="78" t="s">
        <v>389</v>
      </c>
      <c r="B28" s="80" t="s">
        <v>987</v>
      </c>
      <c r="C28" s="39"/>
      <c r="D28" s="39"/>
      <c r="E28" s="98"/>
      <c r="F28" s="40"/>
      <c r="G28" s="41"/>
      <c r="H28" s="48"/>
      <c r="I28" s="185"/>
      <c r="J28" s="94"/>
      <c r="K28" s="297"/>
      <c r="L28" s="95"/>
      <c r="M28" s="53"/>
      <c r="O28" s="102"/>
      <c r="P28" s="102"/>
    </row>
    <row r="29" spans="1:16" s="101" customFormat="1" ht="11.25" customHeight="1">
      <c r="A29" s="37" t="s">
        <v>390</v>
      </c>
      <c r="B29" s="38" t="s">
        <v>988</v>
      </c>
      <c r="C29" s="39"/>
      <c r="D29" s="39"/>
      <c r="E29" s="98"/>
      <c r="F29" s="40" t="s">
        <v>963</v>
      </c>
      <c r="G29" s="41">
        <v>4.34</v>
      </c>
      <c r="H29" s="48"/>
      <c r="I29" s="183">
        <v>59.8</v>
      </c>
      <c r="J29" s="94"/>
      <c r="K29" s="297">
        <f t="shared" si="0"/>
        <v>259.53</v>
      </c>
      <c r="L29" s="95"/>
      <c r="M29" s="53">
        <f>K29</f>
        <v>259.53</v>
      </c>
      <c r="O29" s="102"/>
      <c r="P29" s="102"/>
    </row>
    <row r="30" spans="1:16" s="85" customFormat="1" ht="11.25" customHeight="1">
      <c r="A30" s="78" t="s">
        <v>391</v>
      </c>
      <c r="B30" s="79" t="s">
        <v>966</v>
      </c>
      <c r="C30" s="39"/>
      <c r="D30" s="39"/>
      <c r="E30" s="98"/>
      <c r="F30" s="40"/>
      <c r="G30" s="41"/>
      <c r="H30" s="48"/>
      <c r="I30" s="183"/>
      <c r="J30" s="94"/>
      <c r="K30" s="297"/>
      <c r="L30" s="91"/>
      <c r="M30" s="53"/>
      <c r="O30" s="86"/>
      <c r="P30" s="86"/>
    </row>
    <row r="31" spans="1:16" s="85" customFormat="1" ht="11.25" customHeight="1">
      <c r="A31" s="37" t="s">
        <v>392</v>
      </c>
      <c r="B31" s="38" t="s">
        <v>981</v>
      </c>
      <c r="C31" s="39"/>
      <c r="D31" s="39"/>
      <c r="E31" s="98"/>
      <c r="F31" s="40"/>
      <c r="G31" s="41"/>
      <c r="H31" s="48"/>
      <c r="I31" s="183"/>
      <c r="J31" s="94"/>
      <c r="K31" s="297"/>
      <c r="L31" s="91"/>
      <c r="M31" s="53"/>
      <c r="O31" s="86"/>
      <c r="P31" s="86"/>
    </row>
    <row r="32" spans="1:16" s="85" customFormat="1" ht="11.25" customHeight="1">
      <c r="A32" s="37"/>
      <c r="B32" s="38" t="s">
        <v>982</v>
      </c>
      <c r="C32" s="39"/>
      <c r="D32" s="39"/>
      <c r="E32" s="98"/>
      <c r="F32" s="40" t="s">
        <v>963</v>
      </c>
      <c r="G32" s="41">
        <v>77.95</v>
      </c>
      <c r="H32" s="48"/>
      <c r="I32" s="45">
        <v>5.62</v>
      </c>
      <c r="J32" s="94"/>
      <c r="K32" s="297">
        <f t="shared" si="0"/>
        <v>438.08</v>
      </c>
      <c r="L32" s="91"/>
      <c r="M32" s="53"/>
      <c r="O32" s="86"/>
      <c r="P32" s="86"/>
    </row>
    <row r="33" spans="1:16" s="85" customFormat="1" ht="11.25" customHeight="1">
      <c r="A33" s="37" t="s">
        <v>393</v>
      </c>
      <c r="B33" s="27" t="s">
        <v>983</v>
      </c>
      <c r="C33" s="39"/>
      <c r="D33" s="39"/>
      <c r="E33" s="98"/>
      <c r="F33" s="40" t="s">
        <v>963</v>
      </c>
      <c r="G33" s="41">
        <v>77.95</v>
      </c>
      <c r="H33" s="48"/>
      <c r="I33" s="45">
        <v>9.34</v>
      </c>
      <c r="J33" s="94"/>
      <c r="K33" s="297">
        <f t="shared" si="0"/>
        <v>728.05</v>
      </c>
      <c r="L33" s="91"/>
      <c r="M33" s="53"/>
      <c r="O33" s="86"/>
      <c r="P33" s="86"/>
    </row>
    <row r="34" spans="1:16" s="85" customFormat="1" ht="11.25" customHeight="1">
      <c r="A34" s="37" t="s">
        <v>394</v>
      </c>
      <c r="B34" s="160" t="s">
        <v>1104</v>
      </c>
      <c r="C34" s="137"/>
      <c r="D34" s="137"/>
      <c r="E34" s="138"/>
      <c r="F34" s="139" t="s">
        <v>963</v>
      </c>
      <c r="G34" s="140">
        <v>3.36</v>
      </c>
      <c r="H34" s="48"/>
      <c r="I34" s="45">
        <v>8.65</v>
      </c>
      <c r="J34" s="94"/>
      <c r="K34" s="297">
        <f t="shared" si="0"/>
        <v>29.06</v>
      </c>
      <c r="L34" s="91"/>
      <c r="M34" s="53">
        <f>SUM(K32:K34)</f>
        <v>1195.1899999999998</v>
      </c>
      <c r="O34" s="86"/>
      <c r="P34" s="86"/>
    </row>
    <row r="35" spans="1:16" s="85" customFormat="1" ht="11.25" customHeight="1">
      <c r="A35" s="78" t="s">
        <v>395</v>
      </c>
      <c r="B35" s="80" t="s">
        <v>1003</v>
      </c>
      <c r="C35" s="39"/>
      <c r="D35" s="39"/>
      <c r="E35" s="98"/>
      <c r="F35" s="40"/>
      <c r="G35" s="41"/>
      <c r="H35" s="48"/>
      <c r="I35" s="45"/>
      <c r="J35" s="94"/>
      <c r="K35" s="297"/>
      <c r="L35" s="91"/>
      <c r="M35" s="53"/>
      <c r="O35" s="86"/>
      <c r="P35" s="86"/>
    </row>
    <row r="36" spans="1:16" s="85" customFormat="1" ht="11.25" customHeight="1">
      <c r="A36" s="37" t="s">
        <v>396</v>
      </c>
      <c r="B36" s="38" t="s">
        <v>1004</v>
      </c>
      <c r="C36" s="39"/>
      <c r="D36" s="67"/>
      <c r="E36" s="68"/>
      <c r="F36" s="40" t="s">
        <v>963</v>
      </c>
      <c r="G36" s="41">
        <v>6</v>
      </c>
      <c r="H36" s="48"/>
      <c r="I36" s="45">
        <v>78.25</v>
      </c>
      <c r="J36" s="94"/>
      <c r="K36" s="297">
        <f t="shared" si="0"/>
        <v>469.5</v>
      </c>
      <c r="L36" s="91"/>
      <c r="M36" s="53"/>
      <c r="O36" s="86"/>
      <c r="P36" s="86"/>
    </row>
    <row r="37" spans="1:16" s="85" customFormat="1" ht="11.25" customHeight="1">
      <c r="A37" s="37" t="s">
        <v>397</v>
      </c>
      <c r="B37" s="38" t="s">
        <v>3</v>
      </c>
      <c r="C37" s="39"/>
      <c r="D37" s="67"/>
      <c r="E37" s="68"/>
      <c r="F37" s="40" t="s">
        <v>963</v>
      </c>
      <c r="G37" s="41">
        <v>1.35</v>
      </c>
      <c r="H37" s="48"/>
      <c r="I37" s="103">
        <v>149.92</v>
      </c>
      <c r="J37" s="94"/>
      <c r="K37" s="297">
        <f t="shared" si="0"/>
        <v>202.39</v>
      </c>
      <c r="L37" s="91"/>
      <c r="M37" s="53">
        <f>SUM(K36:K37)</f>
        <v>671.89</v>
      </c>
      <c r="O37" s="86"/>
      <c r="P37" s="86"/>
    </row>
    <row r="38" spans="1:16" s="85" customFormat="1" ht="11.25" customHeight="1">
      <c r="A38" s="117" t="s">
        <v>398</v>
      </c>
      <c r="B38" s="108" t="s">
        <v>997</v>
      </c>
      <c r="C38" s="137"/>
      <c r="D38" s="137"/>
      <c r="E38" s="138"/>
      <c r="F38" s="139"/>
      <c r="G38" s="140"/>
      <c r="H38" s="48"/>
      <c r="I38" s="103"/>
      <c r="J38" s="94"/>
      <c r="K38" s="297"/>
      <c r="L38" s="95"/>
      <c r="M38" s="53"/>
      <c r="O38" s="86"/>
      <c r="P38" s="86"/>
    </row>
    <row r="39" spans="1:16" s="85" customFormat="1" ht="11.25" customHeight="1">
      <c r="A39" s="141" t="s">
        <v>399</v>
      </c>
      <c r="B39" s="79" t="s">
        <v>969</v>
      </c>
      <c r="C39" s="39"/>
      <c r="D39" s="39"/>
      <c r="E39" s="98"/>
      <c r="F39" s="40"/>
      <c r="G39" s="140"/>
      <c r="H39" s="48"/>
      <c r="I39" s="103"/>
      <c r="J39" s="94"/>
      <c r="K39" s="297"/>
      <c r="L39" s="95"/>
      <c r="M39" s="53"/>
      <c r="O39" s="86"/>
      <c r="P39" s="86"/>
    </row>
    <row r="40" spans="1:16" s="85" customFormat="1" ht="11.25" customHeight="1">
      <c r="A40" s="142" t="s">
        <v>400</v>
      </c>
      <c r="B40" s="27" t="s">
        <v>1026</v>
      </c>
      <c r="C40" s="39"/>
      <c r="D40" s="39"/>
      <c r="E40" s="98"/>
      <c r="F40" s="40" t="s">
        <v>963</v>
      </c>
      <c r="G40" s="140">
        <v>42.6</v>
      </c>
      <c r="H40" s="48"/>
      <c r="I40" s="103">
        <v>6.21</v>
      </c>
      <c r="J40" s="94"/>
      <c r="K40" s="297">
        <f t="shared" si="0"/>
        <v>264.55</v>
      </c>
      <c r="L40" s="95"/>
      <c r="M40" s="53"/>
      <c r="O40" s="86"/>
      <c r="P40" s="86"/>
    </row>
    <row r="41" spans="1:16" s="85" customFormat="1" ht="11.25" customHeight="1">
      <c r="A41" s="142" t="s">
        <v>401</v>
      </c>
      <c r="B41" s="27" t="s">
        <v>973</v>
      </c>
      <c r="C41" s="39"/>
      <c r="D41" s="39"/>
      <c r="E41" s="98"/>
      <c r="F41" s="40" t="s">
        <v>963</v>
      </c>
      <c r="G41" s="140">
        <v>40.6</v>
      </c>
      <c r="H41" s="48"/>
      <c r="I41" s="103">
        <v>2.39</v>
      </c>
      <c r="J41" s="94"/>
      <c r="K41" s="297">
        <f t="shared" si="0"/>
        <v>97.03</v>
      </c>
      <c r="L41" s="95"/>
      <c r="M41" s="53"/>
      <c r="O41" s="86"/>
      <c r="P41" s="86"/>
    </row>
    <row r="42" spans="1:16" s="85" customFormat="1" ht="11.25" customHeight="1">
      <c r="A42" s="142" t="s">
        <v>402</v>
      </c>
      <c r="B42" s="27" t="s">
        <v>1019</v>
      </c>
      <c r="C42" s="39"/>
      <c r="D42" s="39"/>
      <c r="E42" s="98"/>
      <c r="F42" s="40" t="s">
        <v>1020</v>
      </c>
      <c r="G42" s="140">
        <v>0.27</v>
      </c>
      <c r="H42" s="48"/>
      <c r="I42" s="45">
        <v>14.33</v>
      </c>
      <c r="J42" s="94"/>
      <c r="K42" s="297">
        <f t="shared" si="0"/>
        <v>3.87</v>
      </c>
      <c r="L42" s="95"/>
      <c r="M42" s="53"/>
      <c r="O42" s="86"/>
      <c r="P42" s="86"/>
    </row>
    <row r="43" spans="1:16" s="85" customFormat="1" ht="11.25" customHeight="1">
      <c r="A43" s="142" t="s">
        <v>403</v>
      </c>
      <c r="B43" s="27" t="s">
        <v>989</v>
      </c>
      <c r="C43" s="28"/>
      <c r="D43" s="28"/>
      <c r="E43" s="29"/>
      <c r="F43" s="40" t="s">
        <v>963</v>
      </c>
      <c r="G43" s="41">
        <v>6.08</v>
      </c>
      <c r="H43" s="48"/>
      <c r="I43" s="296">
        <v>7.47</v>
      </c>
      <c r="J43" s="94"/>
      <c r="K43" s="297">
        <f t="shared" si="0"/>
        <v>45.42</v>
      </c>
      <c r="L43" s="95"/>
      <c r="M43" s="53">
        <f>SUM(K40:K43)</f>
        <v>410.87000000000006</v>
      </c>
      <c r="O43" s="86"/>
      <c r="P43" s="86"/>
    </row>
    <row r="44" spans="1:16" s="85" customFormat="1" ht="11.25" customHeight="1">
      <c r="A44" s="78" t="s">
        <v>404</v>
      </c>
      <c r="B44" s="77" t="s">
        <v>1001</v>
      </c>
      <c r="C44" s="28"/>
      <c r="D44" s="28"/>
      <c r="E44" s="29"/>
      <c r="F44" s="40"/>
      <c r="G44" s="41"/>
      <c r="H44" s="48"/>
      <c r="I44" s="297"/>
      <c r="J44" s="94"/>
      <c r="K44" s="297"/>
      <c r="L44" s="95"/>
      <c r="M44" s="53"/>
      <c r="O44" s="86"/>
      <c r="P44" s="86"/>
    </row>
    <row r="45" spans="1:16" s="85" customFormat="1" ht="11.25" customHeight="1">
      <c r="A45" s="37" t="s">
        <v>405</v>
      </c>
      <c r="B45" s="27" t="s">
        <v>1031</v>
      </c>
      <c r="C45" s="28"/>
      <c r="D45" s="28"/>
      <c r="E45" s="29"/>
      <c r="F45" s="40"/>
      <c r="G45" s="41"/>
      <c r="H45" s="48"/>
      <c r="I45" s="14"/>
      <c r="J45" s="94"/>
      <c r="K45" s="297"/>
      <c r="L45" s="95"/>
      <c r="M45" s="53"/>
      <c r="O45" s="86"/>
      <c r="P45" s="86"/>
    </row>
    <row r="46" spans="1:16" s="85" customFormat="1" ht="11.25" customHeight="1" thickBot="1">
      <c r="A46" s="37"/>
      <c r="B46" s="27" t="s">
        <v>1030</v>
      </c>
      <c r="C46" s="28"/>
      <c r="D46" s="28"/>
      <c r="E46" s="29"/>
      <c r="F46" s="40" t="s">
        <v>964</v>
      </c>
      <c r="G46" s="41">
        <v>4</v>
      </c>
      <c r="H46" s="48"/>
      <c r="I46" s="183">
        <v>112.64</v>
      </c>
      <c r="J46" s="94"/>
      <c r="K46" s="297">
        <f t="shared" si="0"/>
        <v>450.56</v>
      </c>
      <c r="L46" s="95"/>
      <c r="M46" s="53"/>
      <c r="O46" s="86"/>
      <c r="P46" s="86"/>
    </row>
    <row r="47" spans="1:13" ht="19.5" customHeight="1" thickTop="1">
      <c r="A47" s="69" t="str">
        <f>Plan1!A52</f>
        <v>DATA:   03/03/2005   </v>
      </c>
      <c r="B47" s="70"/>
      <c r="C47" s="71" t="s">
        <v>967</v>
      </c>
      <c r="D47" s="70"/>
      <c r="E47" s="72"/>
      <c r="F47" s="70" t="s">
        <v>954</v>
      </c>
      <c r="G47" s="72"/>
      <c r="H47" s="70" t="s">
        <v>961</v>
      </c>
      <c r="I47" s="72"/>
      <c r="J47" s="70"/>
      <c r="K47" s="104">
        <f>SUM(K5:K46)</f>
        <v>128182.5099999999</v>
      </c>
      <c r="L47" s="97"/>
      <c r="M47" s="345">
        <f>SUM(M5:M46)</f>
        <v>127731.94999999988</v>
      </c>
    </row>
    <row r="48" spans="1:13" ht="19.5" customHeight="1" thickBot="1">
      <c r="A48" s="24"/>
      <c r="B48" s="25"/>
      <c r="C48" s="56"/>
      <c r="D48" s="23"/>
      <c r="E48" s="57"/>
      <c r="F48" s="23"/>
      <c r="G48" s="57"/>
      <c r="H48" s="23" t="s">
        <v>962</v>
      </c>
      <c r="I48" s="57"/>
      <c r="J48" s="23"/>
      <c r="K48" s="73"/>
      <c r="L48" s="23"/>
      <c r="M48" s="346"/>
    </row>
    <row r="49" spans="3:13" ht="15" customHeight="1" thickTop="1">
      <c r="C49" s="55"/>
      <c r="M49" s="75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9"/>
  <sheetViews>
    <sheetView zoomScale="75" zoomScaleNormal="75" zoomScalePageLayoutView="0" workbookViewId="0" topLeftCell="A2">
      <selection activeCell="B31" sqref="B31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955</v>
      </c>
    </row>
    <row r="2" spans="1:13" ht="15" customHeight="1" thickTop="1">
      <c r="A2" s="7"/>
      <c r="B2" s="31" t="s">
        <v>946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947</v>
      </c>
      <c r="C3" s="5"/>
      <c r="D3" s="199"/>
      <c r="E3" s="199"/>
      <c r="F3" s="199"/>
      <c r="G3" s="199"/>
      <c r="H3" s="58"/>
      <c r="I3" s="60" t="s">
        <v>956</v>
      </c>
      <c r="J3" s="3"/>
      <c r="K3" s="42"/>
      <c r="L3" s="59"/>
      <c r="M3" s="81" t="s">
        <v>883</v>
      </c>
    </row>
    <row r="4" spans="1:13" ht="15" customHeight="1" thickTop="1">
      <c r="A4" s="8"/>
      <c r="B4" s="34" t="s">
        <v>948</v>
      </c>
      <c r="C4" s="5"/>
      <c r="D4" s="199" t="s">
        <v>968</v>
      </c>
      <c r="E4" s="199"/>
      <c r="F4" s="199"/>
      <c r="G4" s="199"/>
      <c r="H4" s="61" t="s">
        <v>949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950</v>
      </c>
      <c r="I5" s="65"/>
      <c r="J5" s="64"/>
      <c r="K5" s="302">
        <f>Plan13!K47</f>
        <v>128182.5099999999</v>
      </c>
      <c r="L5" s="66"/>
      <c r="M5" s="339">
        <f>Plan13!M47</f>
        <v>127731.94999999988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957</v>
      </c>
      <c r="K6" s="14"/>
      <c r="L6" s="14"/>
      <c r="M6" s="341"/>
    </row>
    <row r="7" spans="1:13" ht="15" customHeight="1">
      <c r="A7" s="11" t="s">
        <v>951</v>
      </c>
      <c r="B7" s="12"/>
      <c r="C7" s="16" t="s">
        <v>952</v>
      </c>
      <c r="D7" s="12"/>
      <c r="E7" s="12"/>
      <c r="F7" s="17" t="s">
        <v>953</v>
      </c>
      <c r="G7" s="18" t="s">
        <v>958</v>
      </c>
      <c r="H7" s="43" t="s">
        <v>959</v>
      </c>
      <c r="I7" s="43"/>
      <c r="J7" s="49" t="s">
        <v>960</v>
      </c>
      <c r="K7" s="44"/>
      <c r="L7" s="49" t="s">
        <v>4</v>
      </c>
      <c r="M7" s="347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1.25" customHeight="1" thickTop="1">
      <c r="A9" s="35" t="s">
        <v>406</v>
      </c>
      <c r="B9" s="27" t="s">
        <v>1033</v>
      </c>
      <c r="C9" s="143"/>
      <c r="D9" s="143"/>
      <c r="E9" s="144"/>
      <c r="F9" s="145" t="s">
        <v>964</v>
      </c>
      <c r="G9" s="146">
        <v>1</v>
      </c>
      <c r="H9" s="111"/>
      <c r="I9" s="298">
        <v>45.36</v>
      </c>
      <c r="J9" s="110"/>
      <c r="K9" s="297">
        <f>ROUND(G9*I9,2)</f>
        <v>45.36</v>
      </c>
      <c r="L9" s="111"/>
      <c r="M9" s="340"/>
    </row>
    <row r="10" spans="1:13" ht="11.25" customHeight="1">
      <c r="A10" s="35" t="s">
        <v>407</v>
      </c>
      <c r="B10" s="27" t="s">
        <v>1034</v>
      </c>
      <c r="C10" s="28"/>
      <c r="D10" s="28"/>
      <c r="E10" s="29"/>
      <c r="F10" s="30" t="s">
        <v>964</v>
      </c>
      <c r="G10" s="36">
        <v>4</v>
      </c>
      <c r="H10" s="113"/>
      <c r="I10" s="183">
        <v>49.85</v>
      </c>
      <c r="J10" s="105"/>
      <c r="K10" s="297">
        <f>ROUND(G10*I10,2)</f>
        <v>199.4</v>
      </c>
      <c r="L10" s="113"/>
      <c r="M10" s="343"/>
    </row>
    <row r="11" spans="1:13" ht="11.25" customHeight="1">
      <c r="A11" s="35" t="s">
        <v>408</v>
      </c>
      <c r="B11" s="38" t="s">
        <v>1038</v>
      </c>
      <c r="C11" s="39"/>
      <c r="D11" s="39"/>
      <c r="E11" s="98"/>
      <c r="F11" s="30"/>
      <c r="G11" s="36"/>
      <c r="H11" s="113"/>
      <c r="I11" s="183"/>
      <c r="J11" s="105"/>
      <c r="K11" s="106"/>
      <c r="L11" s="113"/>
      <c r="M11" s="343"/>
    </row>
    <row r="12" spans="1:13" ht="11.25" customHeight="1">
      <c r="A12" s="35"/>
      <c r="B12" s="27" t="s">
        <v>1039</v>
      </c>
      <c r="C12" s="28"/>
      <c r="D12" s="28"/>
      <c r="E12" s="29"/>
      <c r="F12" s="40" t="s">
        <v>964</v>
      </c>
      <c r="G12" s="36">
        <v>2</v>
      </c>
      <c r="H12" s="113"/>
      <c r="I12" s="183">
        <v>130.58</v>
      </c>
      <c r="J12" s="105"/>
      <c r="K12" s="297">
        <f>ROUND(G12*I12,2)</f>
        <v>261.16</v>
      </c>
      <c r="L12" s="113"/>
      <c r="M12" s="344">
        <f>SUM(Plan13!K46)+SUM(Plan14!K9:K12)</f>
        <v>956.48</v>
      </c>
    </row>
    <row r="13" spans="1:13" ht="11.25" customHeight="1">
      <c r="A13" s="76" t="s">
        <v>409</v>
      </c>
      <c r="B13" s="77" t="s">
        <v>1079</v>
      </c>
      <c r="C13" s="28"/>
      <c r="D13" s="28"/>
      <c r="E13" s="29"/>
      <c r="F13" s="40"/>
      <c r="G13" s="36"/>
      <c r="H13" s="113"/>
      <c r="I13" s="183"/>
      <c r="J13" s="105"/>
      <c r="K13" s="106"/>
      <c r="L13" s="113"/>
      <c r="M13" s="343"/>
    </row>
    <row r="14" spans="1:13" ht="11.25" customHeight="1">
      <c r="A14" s="35" t="s">
        <v>410</v>
      </c>
      <c r="B14" s="27" t="s">
        <v>1099</v>
      </c>
      <c r="C14" s="28"/>
      <c r="D14" s="28"/>
      <c r="E14" s="29"/>
      <c r="F14" s="40" t="s">
        <v>964</v>
      </c>
      <c r="G14" s="36">
        <v>1</v>
      </c>
      <c r="H14" s="113"/>
      <c r="I14" s="183">
        <v>43.2</v>
      </c>
      <c r="J14" s="105"/>
      <c r="K14" s="297">
        <f>ROUND(G14*I14,2)</f>
        <v>43.2</v>
      </c>
      <c r="L14" s="113"/>
      <c r="M14" s="344">
        <f>K14</f>
        <v>43.2</v>
      </c>
    </row>
    <row r="15" spans="1:13" ht="11.25" customHeight="1">
      <c r="A15" s="120" t="s">
        <v>411</v>
      </c>
      <c r="B15" s="77" t="s">
        <v>990</v>
      </c>
      <c r="C15" s="28"/>
      <c r="D15" s="28"/>
      <c r="E15" s="29"/>
      <c r="F15" s="40"/>
      <c r="G15" s="118"/>
      <c r="H15" s="113"/>
      <c r="I15" s="183"/>
      <c r="J15" s="105"/>
      <c r="K15" s="106"/>
      <c r="L15" s="113"/>
      <c r="M15" s="343"/>
    </row>
    <row r="16" spans="1:13" ht="11.25" customHeight="1">
      <c r="A16" s="109" t="s">
        <v>412</v>
      </c>
      <c r="B16" s="27" t="s">
        <v>991</v>
      </c>
      <c r="C16" s="28"/>
      <c r="D16" s="28"/>
      <c r="E16" s="29"/>
      <c r="F16" s="40"/>
      <c r="G16" s="118"/>
      <c r="H16" s="113"/>
      <c r="I16" s="183"/>
      <c r="J16" s="105"/>
      <c r="K16" s="106"/>
      <c r="L16" s="113"/>
      <c r="M16" s="343"/>
    </row>
    <row r="17" spans="1:13" ht="11.25" customHeight="1">
      <c r="A17" s="109"/>
      <c r="B17" s="27" t="s">
        <v>992</v>
      </c>
      <c r="C17" s="28"/>
      <c r="D17" s="28"/>
      <c r="E17" s="29"/>
      <c r="F17" s="40" t="s">
        <v>963</v>
      </c>
      <c r="G17" s="36">
        <v>22.36</v>
      </c>
      <c r="H17" s="113"/>
      <c r="I17" s="183">
        <v>18.99</v>
      </c>
      <c r="J17" s="105"/>
      <c r="K17" s="297">
        <f>ROUND(G17*I17,2)</f>
        <v>424.62</v>
      </c>
      <c r="L17" s="113"/>
      <c r="M17" s="344">
        <f>K17</f>
        <v>424.62</v>
      </c>
    </row>
    <row r="18" spans="1:13" ht="11.25" customHeight="1">
      <c r="A18" s="76" t="s">
        <v>413</v>
      </c>
      <c r="B18" s="77" t="s">
        <v>974</v>
      </c>
      <c r="C18" s="28"/>
      <c r="D18" s="28"/>
      <c r="E18" s="29"/>
      <c r="F18" s="40"/>
      <c r="G18" s="36"/>
      <c r="H18" s="47"/>
      <c r="I18" s="183"/>
      <c r="J18" s="47"/>
      <c r="K18" s="45"/>
      <c r="L18" s="46"/>
      <c r="M18" s="52"/>
    </row>
    <row r="19" spans="1:13" ht="11.25" customHeight="1">
      <c r="A19" s="35" t="s">
        <v>414</v>
      </c>
      <c r="B19" s="38" t="s">
        <v>975</v>
      </c>
      <c r="C19" s="28"/>
      <c r="D19" s="28"/>
      <c r="E19" s="29"/>
      <c r="F19" s="30"/>
      <c r="G19" s="36"/>
      <c r="H19" s="47"/>
      <c r="I19" s="183"/>
      <c r="J19" s="47"/>
      <c r="K19" s="45"/>
      <c r="L19" s="46"/>
      <c r="M19" s="52"/>
    </row>
    <row r="20" spans="1:16" s="101" customFormat="1" ht="11.25" customHeight="1">
      <c r="A20" s="35"/>
      <c r="B20" s="38" t="s">
        <v>976</v>
      </c>
      <c r="C20" s="39"/>
      <c r="D20" s="39"/>
      <c r="E20" s="98"/>
      <c r="F20" s="40" t="s">
        <v>963</v>
      </c>
      <c r="G20" s="36">
        <v>40.6</v>
      </c>
      <c r="H20" s="47"/>
      <c r="I20" s="183">
        <v>2.39</v>
      </c>
      <c r="J20" s="88"/>
      <c r="K20" s="297">
        <f>ROUND(G20*I20,2)</f>
        <v>97.03</v>
      </c>
      <c r="L20" s="89"/>
      <c r="M20" s="52"/>
      <c r="O20" s="102"/>
      <c r="P20" s="102"/>
    </row>
    <row r="21" spans="1:16" s="101" customFormat="1" ht="11.25" customHeight="1">
      <c r="A21" s="35" t="s">
        <v>415</v>
      </c>
      <c r="B21" s="84" t="s">
        <v>978</v>
      </c>
      <c r="C21" s="39"/>
      <c r="D21" s="39"/>
      <c r="E21" s="98"/>
      <c r="F21" s="40" t="s">
        <v>963</v>
      </c>
      <c r="G21" s="36">
        <v>40.6</v>
      </c>
      <c r="H21" s="47"/>
      <c r="I21" s="183">
        <v>16.43</v>
      </c>
      <c r="J21" s="88"/>
      <c r="K21" s="297">
        <f>ROUND(G21*I21,2)</f>
        <v>667.06</v>
      </c>
      <c r="L21" s="89"/>
      <c r="M21" s="52"/>
      <c r="O21" s="102"/>
      <c r="P21" s="102"/>
    </row>
    <row r="22" spans="1:16" s="101" customFormat="1" ht="11.25" customHeight="1">
      <c r="A22" s="37" t="s">
        <v>416</v>
      </c>
      <c r="B22" s="38" t="s">
        <v>979</v>
      </c>
      <c r="C22" s="39"/>
      <c r="D22" s="67"/>
      <c r="E22" s="68"/>
      <c r="F22" s="40"/>
      <c r="G22" s="99"/>
      <c r="H22" s="48"/>
      <c r="I22" s="183"/>
      <c r="J22" s="94"/>
      <c r="K22" s="45"/>
      <c r="L22" s="95"/>
      <c r="M22" s="53"/>
      <c r="O22" s="102"/>
      <c r="P22" s="102"/>
    </row>
    <row r="23" spans="1:16" s="101" customFormat="1" ht="11.25" customHeight="1">
      <c r="A23" s="37"/>
      <c r="B23" s="84" t="s">
        <v>980</v>
      </c>
      <c r="C23" s="39"/>
      <c r="D23" s="67"/>
      <c r="E23" s="68"/>
      <c r="F23" s="40" t="s">
        <v>963</v>
      </c>
      <c r="G23" s="41">
        <v>36.1</v>
      </c>
      <c r="H23" s="48"/>
      <c r="I23" s="183">
        <v>28.36</v>
      </c>
      <c r="J23" s="94"/>
      <c r="K23" s="297">
        <f>ROUND(G23*I23,2)</f>
        <v>1023.8</v>
      </c>
      <c r="L23" s="95"/>
      <c r="M23" s="53"/>
      <c r="O23" s="102"/>
      <c r="P23" s="102"/>
    </row>
    <row r="24" spans="1:16" s="101" customFormat="1" ht="11.25" customHeight="1">
      <c r="A24" s="37" t="s">
        <v>417</v>
      </c>
      <c r="B24" s="38" t="s">
        <v>998</v>
      </c>
      <c r="C24" s="137"/>
      <c r="D24" s="137"/>
      <c r="E24" s="138"/>
      <c r="F24" s="139" t="s">
        <v>965</v>
      </c>
      <c r="G24" s="41">
        <v>21.4</v>
      </c>
      <c r="H24" s="48"/>
      <c r="I24" s="183">
        <v>18.2</v>
      </c>
      <c r="J24" s="94"/>
      <c r="K24" s="297">
        <f>ROUND(G24*I24,2)</f>
        <v>389.48</v>
      </c>
      <c r="L24" s="95"/>
      <c r="M24" s="53"/>
      <c r="O24" s="102"/>
      <c r="P24" s="102"/>
    </row>
    <row r="25" spans="1:16" s="101" customFormat="1" ht="11.25" customHeight="1">
      <c r="A25" s="37" t="s">
        <v>418</v>
      </c>
      <c r="B25" s="84" t="s">
        <v>1106</v>
      </c>
      <c r="C25" s="39"/>
      <c r="D25" s="67"/>
      <c r="E25" s="68"/>
      <c r="F25" s="40" t="s">
        <v>965</v>
      </c>
      <c r="G25" s="41">
        <v>7</v>
      </c>
      <c r="H25" s="48"/>
      <c r="I25" s="183">
        <v>22.88</v>
      </c>
      <c r="J25" s="94"/>
      <c r="K25" s="297">
        <f>ROUND(G25*I25,2)</f>
        <v>160.16</v>
      </c>
      <c r="L25" s="95"/>
      <c r="M25" s="53">
        <f>SUM(K20:K25)</f>
        <v>2337.5299999999997</v>
      </c>
      <c r="O25" s="102"/>
      <c r="P25" s="102"/>
    </row>
    <row r="26" spans="1:16" s="101" customFormat="1" ht="11.25" customHeight="1">
      <c r="A26" s="141" t="s">
        <v>419</v>
      </c>
      <c r="B26" s="79" t="s">
        <v>977</v>
      </c>
      <c r="C26" s="39"/>
      <c r="D26" s="39"/>
      <c r="E26" s="98"/>
      <c r="F26" s="40"/>
      <c r="G26" s="41"/>
      <c r="H26" s="48"/>
      <c r="I26" s="183"/>
      <c r="J26" s="94"/>
      <c r="K26" s="45"/>
      <c r="L26" s="95"/>
      <c r="M26" s="53"/>
      <c r="O26" s="102"/>
      <c r="P26" s="102"/>
    </row>
    <row r="27" spans="1:16" s="101" customFormat="1" ht="11.25" customHeight="1">
      <c r="A27" s="142" t="s">
        <v>420</v>
      </c>
      <c r="B27" s="38" t="s">
        <v>1028</v>
      </c>
      <c r="C27" s="39"/>
      <c r="D27" s="39"/>
      <c r="E27" s="98"/>
      <c r="F27" s="40" t="s">
        <v>963</v>
      </c>
      <c r="G27" s="41">
        <v>42.6</v>
      </c>
      <c r="H27" s="48"/>
      <c r="I27" s="183">
        <v>17.04</v>
      </c>
      <c r="J27" s="94"/>
      <c r="K27" s="297">
        <f>ROUND(G27*I27,2)</f>
        <v>725.9</v>
      </c>
      <c r="L27" s="95"/>
      <c r="M27" s="53"/>
      <c r="O27" s="102"/>
      <c r="P27" s="102"/>
    </row>
    <row r="28" spans="1:16" s="101" customFormat="1" ht="11.25" customHeight="1">
      <c r="A28" s="142" t="s">
        <v>421</v>
      </c>
      <c r="B28" s="38" t="s">
        <v>972</v>
      </c>
      <c r="C28" s="39"/>
      <c r="D28" s="39"/>
      <c r="E28" s="98"/>
      <c r="F28" s="40"/>
      <c r="G28" s="41"/>
      <c r="H28" s="48"/>
      <c r="I28" s="185"/>
      <c r="J28" s="94"/>
      <c r="K28" s="45"/>
      <c r="L28" s="95"/>
      <c r="M28" s="53"/>
      <c r="O28" s="102"/>
      <c r="P28" s="102"/>
    </row>
    <row r="29" spans="1:16" s="101" customFormat="1" ht="11.25" customHeight="1">
      <c r="A29" s="37"/>
      <c r="B29" s="84" t="s">
        <v>1027</v>
      </c>
      <c r="C29" s="39"/>
      <c r="D29" s="39"/>
      <c r="E29" s="98"/>
      <c r="F29" s="40" t="s">
        <v>963</v>
      </c>
      <c r="G29" s="41">
        <v>42.6</v>
      </c>
      <c r="H29" s="48"/>
      <c r="I29" s="183">
        <v>34.46</v>
      </c>
      <c r="J29" s="94"/>
      <c r="K29" s="297">
        <f>ROUND(G29*I29,2)</f>
        <v>1468</v>
      </c>
      <c r="L29" s="95"/>
      <c r="M29" s="53"/>
      <c r="O29" s="102"/>
      <c r="P29" s="102"/>
    </row>
    <row r="30" spans="1:16" s="101" customFormat="1" ht="11.25" customHeight="1">
      <c r="A30" s="37" t="s">
        <v>422</v>
      </c>
      <c r="B30" s="38" t="s">
        <v>1029</v>
      </c>
      <c r="C30" s="39"/>
      <c r="D30" s="39"/>
      <c r="E30" s="98"/>
      <c r="F30" s="40" t="s">
        <v>965</v>
      </c>
      <c r="G30" s="41">
        <v>25.4</v>
      </c>
      <c r="H30" s="48"/>
      <c r="I30" s="183">
        <v>13.13</v>
      </c>
      <c r="J30" s="94"/>
      <c r="K30" s="297">
        <f>ROUND(G30*I30,2)</f>
        <v>333.5</v>
      </c>
      <c r="L30" s="95"/>
      <c r="M30" s="53">
        <f>SUM(K27:K30)</f>
        <v>2527.4</v>
      </c>
      <c r="O30" s="102"/>
      <c r="P30" s="102"/>
    </row>
    <row r="31" spans="1:16" s="85" customFormat="1" ht="11.25" customHeight="1">
      <c r="A31" s="78" t="s">
        <v>423</v>
      </c>
      <c r="B31" s="79" t="s">
        <v>985</v>
      </c>
      <c r="C31" s="39"/>
      <c r="D31" s="39"/>
      <c r="E31" s="98"/>
      <c r="F31" s="40"/>
      <c r="G31" s="41"/>
      <c r="H31" s="48"/>
      <c r="I31" s="183"/>
      <c r="J31" s="94"/>
      <c r="K31" s="87"/>
      <c r="L31" s="91"/>
      <c r="M31" s="53"/>
      <c r="O31" s="86"/>
      <c r="P31" s="86"/>
    </row>
    <row r="32" spans="1:16" s="85" customFormat="1" ht="11.25" customHeight="1">
      <c r="A32" s="37" t="s">
        <v>424</v>
      </c>
      <c r="B32" s="100" t="s">
        <v>986</v>
      </c>
      <c r="C32" s="39"/>
      <c r="D32" s="39"/>
      <c r="E32" s="98"/>
      <c r="F32" s="40"/>
      <c r="G32" s="41"/>
      <c r="H32" s="48"/>
      <c r="I32" s="45"/>
      <c r="J32" s="94"/>
      <c r="K32" s="87"/>
      <c r="L32" s="91"/>
      <c r="M32" s="53"/>
      <c r="O32" s="86"/>
      <c r="P32" s="86"/>
    </row>
    <row r="33" spans="1:16" s="85" customFormat="1" ht="11.25" customHeight="1">
      <c r="A33" s="37"/>
      <c r="B33" s="100" t="s">
        <v>1118</v>
      </c>
      <c r="C33" s="39"/>
      <c r="D33" s="39"/>
      <c r="E33" s="98"/>
      <c r="F33" s="40" t="s">
        <v>963</v>
      </c>
      <c r="G33" s="41">
        <v>4.4</v>
      </c>
      <c r="H33" s="48"/>
      <c r="I33" s="183">
        <v>456.64</v>
      </c>
      <c r="J33" s="94"/>
      <c r="K33" s="297">
        <f>ROUND(G33*I33,2)</f>
        <v>2009.22</v>
      </c>
      <c r="L33" s="91"/>
      <c r="M33" s="53"/>
      <c r="O33" s="86"/>
      <c r="P33" s="86"/>
    </row>
    <row r="34" spans="1:16" s="85" customFormat="1" ht="11.25" customHeight="1">
      <c r="A34" s="37" t="s">
        <v>425</v>
      </c>
      <c r="B34" s="38" t="s">
        <v>1103</v>
      </c>
      <c r="C34" s="39"/>
      <c r="D34" s="39"/>
      <c r="E34" s="98"/>
      <c r="F34" s="40" t="s">
        <v>963</v>
      </c>
      <c r="G34" s="140">
        <v>1.8</v>
      </c>
      <c r="H34" s="48"/>
      <c r="I34" s="45">
        <v>248.31</v>
      </c>
      <c r="J34" s="94"/>
      <c r="K34" s="297">
        <f>ROUND(G34*I34,2)</f>
        <v>446.96</v>
      </c>
      <c r="L34" s="91"/>
      <c r="M34" s="53"/>
      <c r="O34" s="86"/>
      <c r="P34" s="86"/>
    </row>
    <row r="35" spans="1:16" s="85" customFormat="1" ht="11.25" customHeight="1">
      <c r="A35" s="37" t="s">
        <v>426</v>
      </c>
      <c r="B35" s="115" t="s">
        <v>1100</v>
      </c>
      <c r="C35" s="137"/>
      <c r="D35" s="137"/>
      <c r="E35" s="138"/>
      <c r="F35" s="40"/>
      <c r="G35" s="41"/>
      <c r="H35" s="48"/>
      <c r="I35" s="45"/>
      <c r="J35" s="94"/>
      <c r="K35" s="45"/>
      <c r="L35" s="91"/>
      <c r="M35" s="53"/>
      <c r="O35" s="86"/>
      <c r="P35" s="86"/>
    </row>
    <row r="36" spans="1:16" s="85" customFormat="1" ht="11.25" customHeight="1">
      <c r="A36" s="37"/>
      <c r="B36" s="160" t="s">
        <v>993</v>
      </c>
      <c r="C36" s="137"/>
      <c r="D36" s="137"/>
      <c r="E36" s="138"/>
      <c r="F36" s="40" t="s">
        <v>964</v>
      </c>
      <c r="G36" s="41">
        <v>1</v>
      </c>
      <c r="H36" s="48"/>
      <c r="I36" s="45">
        <v>255.64</v>
      </c>
      <c r="J36" s="94"/>
      <c r="K36" s="297">
        <f>ROUND(G36*I36,2)</f>
        <v>255.64</v>
      </c>
      <c r="L36" s="91"/>
      <c r="M36" s="53">
        <f>SUM(K33:K36)</f>
        <v>2711.8199999999997</v>
      </c>
      <c r="O36" s="86"/>
      <c r="P36" s="86"/>
    </row>
    <row r="37" spans="1:16" s="85" customFormat="1" ht="11.25" customHeight="1">
      <c r="A37" s="78" t="s">
        <v>427</v>
      </c>
      <c r="B37" s="80" t="s">
        <v>987</v>
      </c>
      <c r="C37" s="39"/>
      <c r="D37" s="39"/>
      <c r="E37" s="98"/>
      <c r="F37" s="40"/>
      <c r="G37" s="41"/>
      <c r="H37" s="48"/>
      <c r="I37" s="103"/>
      <c r="J37" s="94"/>
      <c r="K37" s="103"/>
      <c r="L37" s="91"/>
      <c r="M37" s="53"/>
      <c r="O37" s="86"/>
      <c r="P37" s="86"/>
    </row>
    <row r="38" spans="1:16" s="85" customFormat="1" ht="11.25" customHeight="1">
      <c r="A38" s="37" t="s">
        <v>428</v>
      </c>
      <c r="B38" s="27" t="s">
        <v>988</v>
      </c>
      <c r="C38" s="39"/>
      <c r="D38" s="39"/>
      <c r="E38" s="98"/>
      <c r="F38" s="40" t="s">
        <v>963</v>
      </c>
      <c r="G38" s="41">
        <v>4.34</v>
      </c>
      <c r="H38" s="48"/>
      <c r="I38" s="103">
        <v>59.8</v>
      </c>
      <c r="J38" s="94"/>
      <c r="K38" s="297">
        <f>ROUND(G38*I38,2)</f>
        <v>259.53</v>
      </c>
      <c r="L38" s="95"/>
      <c r="M38" s="53">
        <f>K38</f>
        <v>259.53</v>
      </c>
      <c r="O38" s="86"/>
      <c r="P38" s="86"/>
    </row>
    <row r="39" spans="1:16" s="85" customFormat="1" ht="11.25" customHeight="1">
      <c r="A39" s="78" t="s">
        <v>429</v>
      </c>
      <c r="B39" s="79" t="s">
        <v>966</v>
      </c>
      <c r="C39" s="39"/>
      <c r="D39" s="39"/>
      <c r="E39" s="98"/>
      <c r="F39" s="40"/>
      <c r="G39" s="41"/>
      <c r="H39" s="48"/>
      <c r="I39" s="103"/>
      <c r="J39" s="94"/>
      <c r="K39" s="45"/>
      <c r="L39" s="95"/>
      <c r="M39" s="53"/>
      <c r="O39" s="86"/>
      <c r="P39" s="86"/>
    </row>
    <row r="40" spans="1:16" s="85" customFormat="1" ht="11.25" customHeight="1">
      <c r="A40" s="37" t="s">
        <v>430</v>
      </c>
      <c r="B40" s="27" t="s">
        <v>981</v>
      </c>
      <c r="C40" s="39"/>
      <c r="D40" s="39"/>
      <c r="E40" s="98"/>
      <c r="F40" s="40"/>
      <c r="G40" s="41"/>
      <c r="H40" s="48"/>
      <c r="I40" s="103"/>
      <c r="J40" s="94"/>
      <c r="K40" s="45"/>
      <c r="L40" s="95"/>
      <c r="M40" s="53"/>
      <c r="O40" s="86"/>
      <c r="P40" s="86"/>
    </row>
    <row r="41" spans="1:16" s="85" customFormat="1" ht="11.25" customHeight="1">
      <c r="A41" s="37"/>
      <c r="B41" s="27" t="s">
        <v>982</v>
      </c>
      <c r="C41" s="39"/>
      <c r="D41" s="39"/>
      <c r="E41" s="98"/>
      <c r="F41" s="40" t="s">
        <v>963</v>
      </c>
      <c r="G41" s="41">
        <v>77.95</v>
      </c>
      <c r="H41" s="48"/>
      <c r="I41" s="45">
        <v>5.62</v>
      </c>
      <c r="J41" s="94"/>
      <c r="K41" s="297">
        <f>ROUND(G41*I41,2)</f>
        <v>438.08</v>
      </c>
      <c r="L41" s="95"/>
      <c r="M41" s="53"/>
      <c r="O41" s="86"/>
      <c r="P41" s="86"/>
    </row>
    <row r="42" spans="1:16" s="85" customFormat="1" ht="11.25" customHeight="1">
      <c r="A42" s="37" t="s">
        <v>431</v>
      </c>
      <c r="B42" s="27" t="s">
        <v>983</v>
      </c>
      <c r="C42" s="28"/>
      <c r="D42" s="28"/>
      <c r="E42" s="29"/>
      <c r="F42" s="40" t="s">
        <v>963</v>
      </c>
      <c r="G42" s="41">
        <v>77.95</v>
      </c>
      <c r="H42" s="48"/>
      <c r="I42" s="296">
        <v>9.34</v>
      </c>
      <c r="J42" s="94"/>
      <c r="K42" s="297">
        <f>ROUND(G42*I42,2)</f>
        <v>728.05</v>
      </c>
      <c r="L42" s="95"/>
      <c r="M42" s="53"/>
      <c r="O42" s="86"/>
      <c r="P42" s="86"/>
    </row>
    <row r="43" spans="1:16" s="85" customFormat="1" ht="11.25" customHeight="1">
      <c r="A43" s="37" t="s">
        <v>432</v>
      </c>
      <c r="B43" s="115" t="s">
        <v>1104</v>
      </c>
      <c r="C43" s="113"/>
      <c r="D43" s="113"/>
      <c r="E43" s="106"/>
      <c r="F43" s="139" t="s">
        <v>963</v>
      </c>
      <c r="G43" s="140">
        <v>3.36</v>
      </c>
      <c r="H43" s="48"/>
      <c r="I43" s="297">
        <v>8.65</v>
      </c>
      <c r="J43" s="94"/>
      <c r="K43" s="297">
        <f>ROUND(G43*I43,2)</f>
        <v>29.06</v>
      </c>
      <c r="L43" s="95"/>
      <c r="M43" s="53">
        <f>SUM(K41:K43)</f>
        <v>1195.1899999999998</v>
      </c>
      <c r="O43" s="86"/>
      <c r="P43" s="86"/>
    </row>
    <row r="44" spans="1:16" s="85" customFormat="1" ht="11.25" customHeight="1">
      <c r="A44" s="78" t="s">
        <v>433</v>
      </c>
      <c r="B44" s="116" t="s">
        <v>1003</v>
      </c>
      <c r="C44" s="28"/>
      <c r="D44" s="28"/>
      <c r="E44" s="29"/>
      <c r="F44" s="40"/>
      <c r="G44" s="41"/>
      <c r="H44" s="48"/>
      <c r="I44" s="14"/>
      <c r="J44" s="94"/>
      <c r="K44" s="45"/>
      <c r="L44" s="95"/>
      <c r="M44" s="53"/>
      <c r="O44" s="86"/>
      <c r="P44" s="86"/>
    </row>
    <row r="45" spans="1:16" s="85" customFormat="1" ht="11.25" customHeight="1">
      <c r="A45" s="37" t="s">
        <v>434</v>
      </c>
      <c r="B45" s="100" t="s">
        <v>1004</v>
      </c>
      <c r="C45" s="28"/>
      <c r="D45" s="28"/>
      <c r="E45" s="29"/>
      <c r="F45" s="40" t="s">
        <v>963</v>
      </c>
      <c r="G45" s="41">
        <v>6</v>
      </c>
      <c r="H45" s="48"/>
      <c r="I45" s="297">
        <v>78.25</v>
      </c>
      <c r="J45" s="94"/>
      <c r="K45" s="297">
        <f>ROUND(G45*I45,2)</f>
        <v>469.5</v>
      </c>
      <c r="L45" s="95"/>
      <c r="M45" s="53"/>
      <c r="O45" s="86"/>
      <c r="P45" s="86"/>
    </row>
    <row r="46" spans="1:16" s="85" customFormat="1" ht="11.25" customHeight="1" thickBot="1">
      <c r="A46" s="37" t="s">
        <v>435</v>
      </c>
      <c r="B46" s="27" t="s">
        <v>3</v>
      </c>
      <c r="C46" s="28"/>
      <c r="D46" s="147"/>
      <c r="E46" s="148"/>
      <c r="F46" s="40" t="s">
        <v>963</v>
      </c>
      <c r="G46" s="41">
        <v>1.35</v>
      </c>
      <c r="H46" s="48"/>
      <c r="I46" s="183">
        <v>149.92</v>
      </c>
      <c r="J46" s="94"/>
      <c r="K46" s="297">
        <f>ROUND(G46*I46,2)</f>
        <v>202.39</v>
      </c>
      <c r="L46" s="95"/>
      <c r="M46" s="53">
        <f>SUM(K45:K46)</f>
        <v>671.89</v>
      </c>
      <c r="O46" s="86"/>
      <c r="P46" s="86"/>
    </row>
    <row r="47" spans="1:13" ht="19.5" customHeight="1" thickTop="1">
      <c r="A47" s="69" t="str">
        <f>Plan1!A52</f>
        <v>DATA:   03/03/2005   </v>
      </c>
      <c r="B47" s="70"/>
      <c r="C47" s="71" t="s">
        <v>967</v>
      </c>
      <c r="D47" s="70"/>
      <c r="E47" s="72"/>
      <c r="F47" s="70" t="s">
        <v>954</v>
      </c>
      <c r="G47" s="72"/>
      <c r="H47" s="70" t="s">
        <v>961</v>
      </c>
      <c r="I47" s="72"/>
      <c r="J47" s="70"/>
      <c r="K47" s="104">
        <f>SUM(K5:K46)</f>
        <v>138859.60999999987</v>
      </c>
      <c r="L47" s="97"/>
      <c r="M47" s="345">
        <f>SUM(M5:M46)</f>
        <v>138859.6099999999</v>
      </c>
    </row>
    <row r="48" spans="1:13" ht="19.5" customHeight="1" thickBot="1">
      <c r="A48" s="24"/>
      <c r="B48" s="25"/>
      <c r="C48" s="56"/>
      <c r="D48" s="23"/>
      <c r="E48" s="57"/>
      <c r="F48" s="23"/>
      <c r="G48" s="57"/>
      <c r="H48" s="23" t="s">
        <v>962</v>
      </c>
      <c r="I48" s="57"/>
      <c r="J48" s="23"/>
      <c r="K48" s="73"/>
      <c r="L48" s="23"/>
      <c r="M48" s="346"/>
    </row>
    <row r="49" spans="3:13" ht="15" customHeight="1" thickTop="1">
      <c r="C49" s="55"/>
      <c r="M49" s="75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0"/>
  <sheetViews>
    <sheetView zoomScale="75" zoomScaleNormal="75" zoomScalePageLayoutView="0" workbookViewId="0" topLeftCell="A1">
      <selection activeCell="B10" sqref="B1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955</v>
      </c>
    </row>
    <row r="2" spans="1:13" ht="15" customHeight="1" thickTop="1">
      <c r="A2" s="7"/>
      <c r="B2" s="31" t="s">
        <v>946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947</v>
      </c>
      <c r="C3" s="5"/>
      <c r="D3" s="199"/>
      <c r="E3" s="199"/>
      <c r="F3" s="199"/>
      <c r="G3" s="199"/>
      <c r="H3" s="58"/>
      <c r="I3" s="60" t="s">
        <v>956</v>
      </c>
      <c r="J3" s="3"/>
      <c r="K3" s="42"/>
      <c r="L3" s="59"/>
      <c r="M3" s="81" t="s">
        <v>884</v>
      </c>
    </row>
    <row r="4" spans="1:13" ht="15" customHeight="1" thickTop="1">
      <c r="A4" s="8"/>
      <c r="B4" s="34" t="s">
        <v>948</v>
      </c>
      <c r="C4" s="5"/>
      <c r="D4" s="199" t="s">
        <v>968</v>
      </c>
      <c r="E4" s="199"/>
      <c r="F4" s="199"/>
      <c r="G4" s="199"/>
      <c r="H4" s="61" t="s">
        <v>949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950</v>
      </c>
      <c r="I5" s="65"/>
      <c r="J5" s="64"/>
      <c r="K5" s="302">
        <f>Plan14!K47</f>
        <v>138859.60999999987</v>
      </c>
      <c r="L5" s="66"/>
      <c r="M5" s="339">
        <f>Plan14!M47</f>
        <v>138859.6099999999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957</v>
      </c>
      <c r="K6" s="14"/>
      <c r="L6" s="14"/>
      <c r="M6" s="342"/>
    </row>
    <row r="7" spans="1:13" ht="15" customHeight="1">
      <c r="A7" s="11" t="s">
        <v>951</v>
      </c>
      <c r="B7" s="12"/>
      <c r="C7" s="16" t="s">
        <v>952</v>
      </c>
      <c r="D7" s="12"/>
      <c r="E7" s="12"/>
      <c r="F7" s="17" t="s">
        <v>953</v>
      </c>
      <c r="G7" s="18" t="s">
        <v>958</v>
      </c>
      <c r="H7" s="43" t="s">
        <v>959</v>
      </c>
      <c r="I7" s="43"/>
      <c r="J7" s="49" t="s">
        <v>960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5.75" customHeight="1" thickTop="1">
      <c r="A9" s="107" t="s">
        <v>436</v>
      </c>
      <c r="B9" s="108" t="s">
        <v>1049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5.75" customHeight="1">
      <c r="A10" s="76" t="s">
        <v>437</v>
      </c>
      <c r="B10" s="77" t="s">
        <v>969</v>
      </c>
      <c r="C10" s="28"/>
      <c r="D10" s="28"/>
      <c r="E10" s="29"/>
      <c r="F10" s="30"/>
      <c r="G10" s="36"/>
      <c r="H10" s="113"/>
      <c r="I10" s="183"/>
      <c r="J10" s="105"/>
      <c r="K10" s="106"/>
      <c r="L10" s="113"/>
      <c r="M10" s="344"/>
    </row>
    <row r="11" spans="1:13" ht="15.75" customHeight="1">
      <c r="A11" s="35" t="s">
        <v>438</v>
      </c>
      <c r="B11" s="38" t="s">
        <v>1050</v>
      </c>
      <c r="C11" s="39"/>
      <c r="D11" s="39"/>
      <c r="E11" s="98"/>
      <c r="F11" s="30" t="s">
        <v>963</v>
      </c>
      <c r="G11" s="36">
        <v>2.88</v>
      </c>
      <c r="H11" s="113"/>
      <c r="I11" s="183">
        <v>6.21</v>
      </c>
      <c r="J11" s="105"/>
      <c r="K11" s="297">
        <f>ROUND(G11*I11,2)</f>
        <v>17.88</v>
      </c>
      <c r="L11" s="113"/>
      <c r="M11" s="344"/>
    </row>
    <row r="12" spans="1:13" ht="15.75" customHeight="1">
      <c r="A12" s="35" t="s">
        <v>439</v>
      </c>
      <c r="B12" s="27" t="s">
        <v>1006</v>
      </c>
      <c r="C12" s="28"/>
      <c r="D12" s="28"/>
      <c r="E12" s="29"/>
      <c r="F12" s="40" t="s">
        <v>963</v>
      </c>
      <c r="G12" s="36">
        <v>19.26</v>
      </c>
      <c r="H12" s="113"/>
      <c r="I12" s="183">
        <v>11.18</v>
      </c>
      <c r="J12" s="105"/>
      <c r="K12" s="297">
        <f>ROUND(G12*I12,2)</f>
        <v>215.33</v>
      </c>
      <c r="L12" s="113"/>
      <c r="M12" s="344"/>
    </row>
    <row r="13" spans="1:13" ht="15.75" customHeight="1">
      <c r="A13" s="35" t="s">
        <v>440</v>
      </c>
      <c r="B13" s="27" t="s">
        <v>1007</v>
      </c>
      <c r="C13" s="28"/>
      <c r="D13" s="28"/>
      <c r="E13" s="29"/>
      <c r="F13" s="40" t="s">
        <v>963</v>
      </c>
      <c r="G13" s="36">
        <v>2.16</v>
      </c>
      <c r="H13" s="47"/>
      <c r="I13" s="183">
        <v>7.47</v>
      </c>
      <c r="J13" s="47"/>
      <c r="K13" s="297">
        <f>ROUND(G13*I13,2)</f>
        <v>16.14</v>
      </c>
      <c r="L13" s="46"/>
      <c r="M13" s="52">
        <f>SUM(K11:K13)</f>
        <v>249.35000000000002</v>
      </c>
    </row>
    <row r="14" spans="1:13" ht="15.75" customHeight="1">
      <c r="A14" s="76" t="s">
        <v>441</v>
      </c>
      <c r="B14" s="79" t="s">
        <v>1008</v>
      </c>
      <c r="C14" s="113"/>
      <c r="D14" s="113"/>
      <c r="E14" s="106"/>
      <c r="F14" s="125"/>
      <c r="G14" s="36"/>
      <c r="H14" s="47"/>
      <c r="I14" s="183"/>
      <c r="J14" s="47"/>
      <c r="K14" s="45"/>
      <c r="L14" s="46"/>
      <c r="M14" s="52"/>
    </row>
    <row r="15" spans="1:16" s="101" customFormat="1" ht="15.75" customHeight="1">
      <c r="A15" s="35" t="s">
        <v>442</v>
      </c>
      <c r="B15" s="38" t="s">
        <v>1036</v>
      </c>
      <c r="C15" s="39"/>
      <c r="D15" s="39"/>
      <c r="E15" s="98"/>
      <c r="F15" s="40" t="s">
        <v>965</v>
      </c>
      <c r="G15" s="118">
        <v>6</v>
      </c>
      <c r="H15" s="47"/>
      <c r="I15" s="183">
        <v>3.58</v>
      </c>
      <c r="J15" s="88"/>
      <c r="K15" s="297">
        <f>ROUND(G15*I15,2)</f>
        <v>21.48</v>
      </c>
      <c r="L15" s="89"/>
      <c r="M15" s="90"/>
      <c r="O15" s="102"/>
      <c r="P15" s="102"/>
    </row>
    <row r="16" spans="1:16" s="101" customFormat="1" ht="15.75" customHeight="1">
      <c r="A16" s="35" t="s">
        <v>443</v>
      </c>
      <c r="B16" s="38" t="s">
        <v>1053</v>
      </c>
      <c r="C16" s="39"/>
      <c r="D16" s="39"/>
      <c r="E16" s="98"/>
      <c r="F16" s="40" t="s">
        <v>965</v>
      </c>
      <c r="G16" s="118">
        <v>3</v>
      </c>
      <c r="H16" s="47"/>
      <c r="I16" s="183">
        <v>11.81</v>
      </c>
      <c r="J16" s="88"/>
      <c r="K16" s="297">
        <f>ROUND(G16*I16,2)</f>
        <v>35.43</v>
      </c>
      <c r="L16" s="89"/>
      <c r="M16" s="52"/>
      <c r="O16" s="102"/>
      <c r="P16" s="102"/>
    </row>
    <row r="17" spans="1:16" s="101" customFormat="1" ht="15.75" customHeight="1">
      <c r="A17" s="35" t="s">
        <v>444</v>
      </c>
      <c r="B17" s="38" t="s">
        <v>917</v>
      </c>
      <c r="C17" s="39"/>
      <c r="D17" s="39"/>
      <c r="E17" s="98"/>
      <c r="F17" s="40" t="s">
        <v>964</v>
      </c>
      <c r="G17" s="41">
        <v>1</v>
      </c>
      <c r="H17" s="48"/>
      <c r="I17" s="183">
        <v>69.66</v>
      </c>
      <c r="J17" s="94"/>
      <c r="K17" s="297">
        <f>ROUND(G17*I17,2)</f>
        <v>69.66</v>
      </c>
      <c r="L17" s="95"/>
      <c r="M17" s="53"/>
      <c r="O17" s="102"/>
      <c r="P17" s="102"/>
    </row>
    <row r="18" spans="1:16" s="101" customFormat="1" ht="15.75" customHeight="1">
      <c r="A18" s="35" t="s">
        <v>445</v>
      </c>
      <c r="B18" s="38" t="s">
        <v>489</v>
      </c>
      <c r="C18" s="39"/>
      <c r="D18" s="39"/>
      <c r="E18" s="98"/>
      <c r="F18" s="40" t="s">
        <v>964</v>
      </c>
      <c r="G18" s="41">
        <v>1</v>
      </c>
      <c r="H18" s="48"/>
      <c r="I18" s="183">
        <v>202.28</v>
      </c>
      <c r="J18" s="94"/>
      <c r="K18" s="297">
        <f>ROUND(G18*I18,2)</f>
        <v>202.28</v>
      </c>
      <c r="L18" s="95"/>
      <c r="M18" s="53"/>
      <c r="O18" s="102"/>
      <c r="P18" s="102"/>
    </row>
    <row r="19" spans="1:16" s="101" customFormat="1" ht="15.75" customHeight="1">
      <c r="A19" s="35" t="s">
        <v>446</v>
      </c>
      <c r="B19" s="38" t="s">
        <v>1010</v>
      </c>
      <c r="C19" s="39"/>
      <c r="D19" s="39"/>
      <c r="E19" s="98"/>
      <c r="F19" s="40" t="s">
        <v>964</v>
      </c>
      <c r="G19" s="41">
        <v>1</v>
      </c>
      <c r="H19" s="48"/>
      <c r="I19" s="183">
        <v>150.25</v>
      </c>
      <c r="J19" s="94"/>
      <c r="K19" s="297">
        <f aca="true" t="shared" si="0" ref="K19:K27">ROUND(G19*I19,2)</f>
        <v>150.25</v>
      </c>
      <c r="L19" s="95"/>
      <c r="M19" s="53"/>
      <c r="O19" s="102"/>
      <c r="P19" s="102"/>
    </row>
    <row r="20" spans="1:16" s="101" customFormat="1" ht="15.75" customHeight="1">
      <c r="A20" s="35" t="s">
        <v>447</v>
      </c>
      <c r="B20" s="38" t="s">
        <v>1011</v>
      </c>
      <c r="C20" s="39"/>
      <c r="D20" s="39"/>
      <c r="E20" s="98"/>
      <c r="F20" s="40" t="s">
        <v>964</v>
      </c>
      <c r="G20" s="41">
        <v>1</v>
      </c>
      <c r="H20" s="48"/>
      <c r="I20" s="183">
        <v>21.07</v>
      </c>
      <c r="J20" s="94"/>
      <c r="K20" s="297">
        <f t="shared" si="0"/>
        <v>21.07</v>
      </c>
      <c r="L20" s="95"/>
      <c r="M20" s="53"/>
      <c r="O20" s="102"/>
      <c r="P20" s="102"/>
    </row>
    <row r="21" spans="1:16" s="101" customFormat="1" ht="15.75" customHeight="1">
      <c r="A21" s="35" t="s">
        <v>448</v>
      </c>
      <c r="B21" s="38" t="s">
        <v>1012</v>
      </c>
      <c r="C21" s="39"/>
      <c r="D21" s="39"/>
      <c r="E21" s="98"/>
      <c r="F21" s="40" t="s">
        <v>964</v>
      </c>
      <c r="G21" s="41">
        <v>1</v>
      </c>
      <c r="H21" s="48"/>
      <c r="I21" s="183">
        <v>20.9</v>
      </c>
      <c r="J21" s="94"/>
      <c r="K21" s="297">
        <f t="shared" si="0"/>
        <v>20.9</v>
      </c>
      <c r="L21" s="95"/>
      <c r="M21" s="53"/>
      <c r="O21" s="102"/>
      <c r="P21" s="102"/>
    </row>
    <row r="22" spans="1:16" s="101" customFormat="1" ht="15.75" customHeight="1">
      <c r="A22" s="35" t="s">
        <v>449</v>
      </c>
      <c r="B22" s="38" t="s">
        <v>1013</v>
      </c>
      <c r="C22" s="39"/>
      <c r="D22" s="39"/>
      <c r="E22" s="98"/>
      <c r="F22" s="40" t="s">
        <v>964</v>
      </c>
      <c r="G22" s="41">
        <v>1</v>
      </c>
      <c r="H22" s="48"/>
      <c r="I22" s="183">
        <v>22.8</v>
      </c>
      <c r="J22" s="94"/>
      <c r="K22" s="297">
        <f t="shared" si="0"/>
        <v>22.8</v>
      </c>
      <c r="L22" s="95"/>
      <c r="M22" s="53"/>
      <c r="O22" s="102"/>
      <c r="P22" s="102"/>
    </row>
    <row r="23" spans="1:16" s="101" customFormat="1" ht="15.75" customHeight="1">
      <c r="A23" s="35" t="s">
        <v>450</v>
      </c>
      <c r="B23" s="38" t="s">
        <v>1014</v>
      </c>
      <c r="C23" s="39"/>
      <c r="D23" s="39"/>
      <c r="E23" s="98"/>
      <c r="F23" s="40" t="s">
        <v>964</v>
      </c>
      <c r="G23" s="41">
        <v>1</v>
      </c>
      <c r="H23" s="48"/>
      <c r="I23" s="183">
        <v>111.25</v>
      </c>
      <c r="J23" s="94"/>
      <c r="K23" s="297">
        <f t="shared" si="0"/>
        <v>111.25</v>
      </c>
      <c r="L23" s="95"/>
      <c r="M23" s="53"/>
      <c r="O23" s="102"/>
      <c r="P23" s="102"/>
    </row>
    <row r="24" spans="1:16" s="101" customFormat="1" ht="15.75" customHeight="1">
      <c r="A24" s="35" t="s">
        <v>451</v>
      </c>
      <c r="B24" s="84" t="s">
        <v>1037</v>
      </c>
      <c r="C24" s="39"/>
      <c r="D24" s="39"/>
      <c r="E24" s="98"/>
      <c r="F24" s="40" t="s">
        <v>965</v>
      </c>
      <c r="G24" s="41">
        <v>2</v>
      </c>
      <c r="H24" s="48"/>
      <c r="I24" s="183">
        <v>6.11</v>
      </c>
      <c r="J24" s="94"/>
      <c r="K24" s="297">
        <f t="shared" si="0"/>
        <v>12.22</v>
      </c>
      <c r="L24" s="95"/>
      <c r="M24" s="53"/>
      <c r="O24" s="102"/>
      <c r="P24" s="102"/>
    </row>
    <row r="25" spans="1:16" s="101" customFormat="1" ht="15.75" customHeight="1">
      <c r="A25" s="35" t="s">
        <v>452</v>
      </c>
      <c r="B25" s="277" t="s">
        <v>1062</v>
      </c>
      <c r="C25" s="266"/>
      <c r="D25" s="266"/>
      <c r="E25" s="267"/>
      <c r="F25" s="268" t="s">
        <v>965</v>
      </c>
      <c r="G25" s="269">
        <v>12</v>
      </c>
      <c r="H25" s="270"/>
      <c r="I25" s="271">
        <v>9.65</v>
      </c>
      <c r="J25" s="94"/>
      <c r="K25" s="297">
        <f t="shared" si="0"/>
        <v>115.8</v>
      </c>
      <c r="L25" s="95"/>
      <c r="M25" s="53"/>
      <c r="O25" s="102"/>
      <c r="P25" s="102"/>
    </row>
    <row r="26" spans="1:16" s="85" customFormat="1" ht="15.75" customHeight="1">
      <c r="A26" s="35" t="s">
        <v>453</v>
      </c>
      <c r="B26" s="38" t="s">
        <v>1054</v>
      </c>
      <c r="C26" s="39"/>
      <c r="D26" s="39"/>
      <c r="E26" s="98"/>
      <c r="F26" s="40" t="s">
        <v>965</v>
      </c>
      <c r="G26" s="41">
        <v>6</v>
      </c>
      <c r="H26" s="48"/>
      <c r="I26" s="183">
        <v>13.53</v>
      </c>
      <c r="J26" s="94"/>
      <c r="K26" s="297">
        <f t="shared" si="0"/>
        <v>81.18</v>
      </c>
      <c r="L26" s="91"/>
      <c r="M26" s="53"/>
      <c r="O26" s="86"/>
      <c r="P26" s="86"/>
    </row>
    <row r="27" spans="1:16" s="85" customFormat="1" ht="15.75" customHeight="1">
      <c r="A27" s="35" t="s">
        <v>454</v>
      </c>
      <c r="B27" s="38" t="s">
        <v>1015</v>
      </c>
      <c r="C27" s="39"/>
      <c r="D27" s="39"/>
      <c r="E27" s="98"/>
      <c r="F27" s="40" t="s">
        <v>964</v>
      </c>
      <c r="G27" s="41">
        <v>1</v>
      </c>
      <c r="H27" s="48"/>
      <c r="I27" s="183">
        <v>26.18</v>
      </c>
      <c r="J27" s="94"/>
      <c r="K27" s="297">
        <f t="shared" si="0"/>
        <v>26.18</v>
      </c>
      <c r="L27" s="91"/>
      <c r="M27" s="53">
        <f>SUM(K15:K27)</f>
        <v>890.4999999999999</v>
      </c>
      <c r="O27" s="86"/>
      <c r="P27" s="86"/>
    </row>
    <row r="28" spans="1:16" s="85" customFormat="1" ht="15.75" customHeight="1">
      <c r="A28" s="78" t="s">
        <v>455</v>
      </c>
      <c r="B28" s="79" t="s">
        <v>1001</v>
      </c>
      <c r="C28" s="39"/>
      <c r="D28" s="39"/>
      <c r="E28" s="98"/>
      <c r="F28" s="40"/>
      <c r="G28" s="41"/>
      <c r="H28" s="48"/>
      <c r="I28" s="185"/>
      <c r="J28" s="94"/>
      <c r="K28" s="45"/>
      <c r="L28" s="91"/>
      <c r="M28" s="53"/>
      <c r="O28" s="86"/>
      <c r="P28" s="86"/>
    </row>
    <row r="29" spans="1:16" s="85" customFormat="1" ht="15.75" customHeight="1">
      <c r="A29" s="37" t="s">
        <v>456</v>
      </c>
      <c r="B29" s="27" t="s">
        <v>1043</v>
      </c>
      <c r="C29" s="39"/>
      <c r="D29" s="39"/>
      <c r="E29" s="98"/>
      <c r="F29" s="40"/>
      <c r="G29" s="41"/>
      <c r="H29" s="48"/>
      <c r="I29" s="183"/>
      <c r="J29" s="94"/>
      <c r="K29" s="45"/>
      <c r="L29" s="91"/>
      <c r="M29" s="53"/>
      <c r="O29" s="86"/>
      <c r="P29" s="86"/>
    </row>
    <row r="30" spans="1:16" s="85" customFormat="1" ht="15.75" customHeight="1">
      <c r="A30" s="37"/>
      <c r="B30" s="38" t="s">
        <v>1030</v>
      </c>
      <c r="C30" s="39"/>
      <c r="D30" s="39"/>
      <c r="E30" s="98"/>
      <c r="F30" s="40" t="s">
        <v>964</v>
      </c>
      <c r="G30" s="41">
        <v>1</v>
      </c>
      <c r="H30" s="48"/>
      <c r="I30" s="183">
        <v>55.22</v>
      </c>
      <c r="J30" s="94"/>
      <c r="K30" s="297">
        <f>ROUND(G30*I30,2)</f>
        <v>55.22</v>
      </c>
      <c r="L30" s="91"/>
      <c r="M30" s="53"/>
      <c r="O30" s="86"/>
      <c r="P30" s="86"/>
    </row>
    <row r="31" spans="1:16" s="85" customFormat="1" ht="15.75" customHeight="1">
      <c r="A31" s="37" t="s">
        <v>457</v>
      </c>
      <c r="B31" s="27" t="s">
        <v>1052</v>
      </c>
      <c r="C31" s="39"/>
      <c r="D31" s="39"/>
      <c r="E31" s="98"/>
      <c r="F31" s="40"/>
      <c r="G31" s="99"/>
      <c r="H31" s="48"/>
      <c r="I31" s="183"/>
      <c r="J31" s="94"/>
      <c r="K31" s="87"/>
      <c r="L31" s="95"/>
      <c r="M31" s="53"/>
      <c r="O31" s="86"/>
      <c r="P31" s="86"/>
    </row>
    <row r="32" spans="1:16" s="85" customFormat="1" ht="15.75" customHeight="1" thickBot="1">
      <c r="A32" s="37"/>
      <c r="B32" s="27" t="s">
        <v>1051</v>
      </c>
      <c r="C32" s="39"/>
      <c r="D32" s="39"/>
      <c r="E32" s="98"/>
      <c r="F32" s="40" t="s">
        <v>964</v>
      </c>
      <c r="G32" s="41">
        <v>1</v>
      </c>
      <c r="H32" s="48"/>
      <c r="I32" s="45">
        <v>42.58</v>
      </c>
      <c r="J32" s="94"/>
      <c r="K32" s="297">
        <f>ROUND(G32*I32,2)</f>
        <v>42.58</v>
      </c>
      <c r="L32" s="95"/>
      <c r="M32" s="53">
        <f>SUM(K30:K32)</f>
        <v>97.8</v>
      </c>
      <c r="O32" s="86"/>
      <c r="P32" s="86"/>
    </row>
    <row r="33" spans="1:13" ht="19.5" customHeight="1" thickTop="1">
      <c r="A33" s="69" t="str">
        <f>Plan1!A52</f>
        <v>DATA:   03/03/2005   </v>
      </c>
      <c r="B33" s="70"/>
      <c r="C33" s="71" t="s">
        <v>967</v>
      </c>
      <c r="D33" s="70"/>
      <c r="E33" s="72"/>
      <c r="F33" s="70" t="s">
        <v>954</v>
      </c>
      <c r="G33" s="72"/>
      <c r="H33" s="70" t="s">
        <v>961</v>
      </c>
      <c r="I33" s="72"/>
      <c r="J33" s="70"/>
      <c r="K33" s="104">
        <f>SUM(K5:K32)</f>
        <v>140097.25999999983</v>
      </c>
      <c r="L33" s="97"/>
      <c r="M33" s="345">
        <f>SUM(M5:M32)</f>
        <v>140097.2599999999</v>
      </c>
    </row>
    <row r="34" spans="1:13" ht="19.5" customHeight="1" thickBot="1">
      <c r="A34" s="24"/>
      <c r="B34" s="25"/>
      <c r="C34" s="56"/>
      <c r="D34" s="23"/>
      <c r="E34" s="57"/>
      <c r="F34" s="23"/>
      <c r="G34" s="57"/>
      <c r="H34" s="23" t="s">
        <v>962</v>
      </c>
      <c r="I34" s="57"/>
      <c r="J34" s="23"/>
      <c r="K34" s="73"/>
      <c r="L34" s="23"/>
      <c r="M34" s="346"/>
    </row>
    <row r="35" spans="3:13" ht="15" customHeight="1" thickTop="1">
      <c r="C35" s="55"/>
      <c r="M35" s="75"/>
    </row>
    <row r="36" spans="2:7" ht="15" customHeight="1">
      <c r="B36" s="174"/>
      <c r="C36" s="164"/>
      <c r="D36" s="164"/>
      <c r="E36" s="164"/>
      <c r="F36" s="166"/>
      <c r="G36" s="172"/>
    </row>
    <row r="37" spans="2:7" ht="15" customHeight="1">
      <c r="B37" s="164"/>
      <c r="C37" s="164"/>
      <c r="D37" s="164"/>
      <c r="E37" s="164"/>
      <c r="F37" s="166"/>
      <c r="G37" s="172"/>
    </row>
    <row r="38" spans="2:7" ht="15" customHeight="1">
      <c r="B38" s="164"/>
      <c r="C38" s="164"/>
      <c r="D38" s="164"/>
      <c r="E38" s="164"/>
      <c r="F38" s="166"/>
      <c r="G38" s="172"/>
    </row>
    <row r="39" spans="2:7" ht="15" customHeight="1">
      <c r="B39" s="164"/>
      <c r="C39" s="164"/>
      <c r="D39" s="164"/>
      <c r="E39" s="164"/>
      <c r="F39" s="166"/>
      <c r="G39" s="175"/>
    </row>
    <row r="40" spans="2:7" ht="15" customHeight="1">
      <c r="B40" s="164"/>
      <c r="C40" s="164"/>
      <c r="D40" s="164"/>
      <c r="E40" s="164"/>
      <c r="F40" s="166"/>
      <c r="G40" s="172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3"/>
  <sheetViews>
    <sheetView zoomScale="75" zoomScaleNormal="75" zoomScalePageLayoutView="0" workbookViewId="0" topLeftCell="A2">
      <selection activeCell="B33" sqref="B33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955</v>
      </c>
    </row>
    <row r="2" spans="1:13" ht="15" customHeight="1" thickTop="1">
      <c r="A2" s="7"/>
      <c r="B2" s="31" t="s">
        <v>946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947</v>
      </c>
      <c r="C3" s="5"/>
      <c r="D3" s="199"/>
      <c r="E3" s="199"/>
      <c r="F3" s="199"/>
      <c r="G3" s="199"/>
      <c r="H3" s="58"/>
      <c r="I3" s="60" t="s">
        <v>956</v>
      </c>
      <c r="J3" s="3"/>
      <c r="K3" s="42"/>
      <c r="L3" s="59"/>
      <c r="M3" s="81" t="s">
        <v>885</v>
      </c>
    </row>
    <row r="4" spans="1:13" ht="15" customHeight="1" thickTop="1">
      <c r="A4" s="8"/>
      <c r="B4" s="34" t="s">
        <v>948</v>
      </c>
      <c r="C4" s="5"/>
      <c r="D4" s="199" t="s">
        <v>968</v>
      </c>
      <c r="E4" s="199"/>
      <c r="F4" s="199"/>
      <c r="G4" s="199"/>
      <c r="H4" s="61" t="s">
        <v>949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950</v>
      </c>
      <c r="I5" s="65"/>
      <c r="J5" s="64"/>
      <c r="K5" s="302">
        <f>Plan15!K33</f>
        <v>140097.25999999983</v>
      </c>
      <c r="L5" s="66"/>
      <c r="M5" s="339">
        <f>Plan15!M33</f>
        <v>140097.2599999999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957</v>
      </c>
      <c r="K6" s="14"/>
      <c r="L6" s="14"/>
      <c r="M6" s="342"/>
    </row>
    <row r="7" spans="1:13" ht="15" customHeight="1">
      <c r="A7" s="11" t="s">
        <v>951</v>
      </c>
      <c r="B7" s="12"/>
      <c r="C7" s="16" t="s">
        <v>952</v>
      </c>
      <c r="D7" s="12"/>
      <c r="E7" s="12"/>
      <c r="F7" s="17" t="s">
        <v>953</v>
      </c>
      <c r="G7" s="18" t="s">
        <v>958</v>
      </c>
      <c r="H7" s="43" t="s">
        <v>959</v>
      </c>
      <c r="I7" s="43"/>
      <c r="J7" s="49" t="s">
        <v>960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2.75" customHeight="1" thickTop="1">
      <c r="A9" s="76" t="s">
        <v>458</v>
      </c>
      <c r="B9" s="77" t="s">
        <v>974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2.75" customHeight="1">
      <c r="A10" s="35" t="s">
        <v>459</v>
      </c>
      <c r="B10" s="27" t="s">
        <v>975</v>
      </c>
      <c r="C10" s="28"/>
      <c r="D10" s="28"/>
      <c r="E10" s="29"/>
      <c r="F10" s="30"/>
      <c r="G10" s="36"/>
      <c r="H10" s="113"/>
      <c r="I10" s="183"/>
      <c r="J10" s="105"/>
      <c r="K10" s="106"/>
      <c r="L10" s="113"/>
      <c r="M10" s="344"/>
    </row>
    <row r="11" spans="1:13" ht="12.75" customHeight="1">
      <c r="A11" s="35"/>
      <c r="B11" s="38" t="s">
        <v>976</v>
      </c>
      <c r="C11" s="39"/>
      <c r="D11" s="39"/>
      <c r="E11" s="98"/>
      <c r="F11" s="30" t="s">
        <v>963</v>
      </c>
      <c r="G11" s="36">
        <v>19.26</v>
      </c>
      <c r="H11" s="113"/>
      <c r="I11" s="183">
        <v>2.39</v>
      </c>
      <c r="J11" s="105"/>
      <c r="K11" s="297">
        <f>ROUND(G11*I11,2)</f>
        <v>46.03</v>
      </c>
      <c r="L11" s="113"/>
      <c r="M11" s="344"/>
    </row>
    <row r="12" spans="1:13" ht="12.75" customHeight="1">
      <c r="A12" s="35" t="s">
        <v>460</v>
      </c>
      <c r="B12" s="100" t="s">
        <v>978</v>
      </c>
      <c r="C12" s="28"/>
      <c r="D12" s="28"/>
      <c r="E12" s="29"/>
      <c r="F12" s="40" t="s">
        <v>963</v>
      </c>
      <c r="G12" s="36">
        <v>19.26</v>
      </c>
      <c r="H12" s="113"/>
      <c r="I12" s="183">
        <v>16.43</v>
      </c>
      <c r="J12" s="105"/>
      <c r="K12" s="297">
        <f>ROUND(G12*I12,2)</f>
        <v>316.44</v>
      </c>
      <c r="L12" s="113"/>
      <c r="M12" s="344"/>
    </row>
    <row r="13" spans="1:13" ht="12.75" customHeight="1">
      <c r="A13" s="35" t="s">
        <v>461</v>
      </c>
      <c r="B13" s="27" t="s">
        <v>1016</v>
      </c>
      <c r="C13" s="28"/>
      <c r="D13" s="28"/>
      <c r="E13" s="29"/>
      <c r="F13" s="40"/>
      <c r="G13" s="36"/>
      <c r="H13" s="47"/>
      <c r="I13" s="183"/>
      <c r="J13" s="47"/>
      <c r="K13" s="45"/>
      <c r="L13" s="46"/>
      <c r="M13" s="52"/>
    </row>
    <row r="14" spans="1:13" ht="12.75" customHeight="1">
      <c r="A14" s="35"/>
      <c r="B14" s="38" t="s">
        <v>1017</v>
      </c>
      <c r="C14" s="28"/>
      <c r="D14" s="28"/>
      <c r="E14" s="29"/>
      <c r="F14" s="30" t="s">
        <v>1018</v>
      </c>
      <c r="G14" s="36">
        <v>19.26</v>
      </c>
      <c r="H14" s="47"/>
      <c r="I14" s="183">
        <v>22.88</v>
      </c>
      <c r="J14" s="47"/>
      <c r="K14" s="297">
        <f>ROUND(G14*I14,2)</f>
        <v>440.67</v>
      </c>
      <c r="L14" s="46"/>
      <c r="M14" s="52"/>
    </row>
    <row r="15" spans="1:13" ht="12.75" customHeight="1">
      <c r="A15" s="35" t="s">
        <v>463</v>
      </c>
      <c r="B15" s="84" t="s">
        <v>1106</v>
      </c>
      <c r="C15" s="39"/>
      <c r="D15" s="67"/>
      <c r="E15" s="68"/>
      <c r="F15" s="40" t="s">
        <v>965</v>
      </c>
      <c r="G15" s="41">
        <v>0.8</v>
      </c>
      <c r="H15" s="48"/>
      <c r="I15" s="183">
        <v>22.88</v>
      </c>
      <c r="J15" s="94"/>
      <c r="K15" s="297">
        <f>ROUND(G15*I15,2)</f>
        <v>18.3</v>
      </c>
      <c r="L15" s="46"/>
      <c r="M15" s="52">
        <f>SUM(K11:K15)</f>
        <v>821.44</v>
      </c>
    </row>
    <row r="16" spans="1:16" s="101" customFormat="1" ht="12.75" customHeight="1">
      <c r="A16" s="120" t="s">
        <v>464</v>
      </c>
      <c r="B16" s="79" t="s">
        <v>977</v>
      </c>
      <c r="C16" s="39"/>
      <c r="D16" s="39"/>
      <c r="E16" s="98"/>
      <c r="F16" s="40"/>
      <c r="G16" s="36"/>
      <c r="H16" s="47"/>
      <c r="I16" s="183"/>
      <c r="J16" s="88"/>
      <c r="K16" s="45"/>
      <c r="L16" s="89"/>
      <c r="M16" s="52"/>
      <c r="O16" s="102"/>
      <c r="P16" s="102"/>
    </row>
    <row r="17" spans="1:16" s="101" customFormat="1" ht="12.75" customHeight="1">
      <c r="A17" s="109" t="s">
        <v>465</v>
      </c>
      <c r="B17" s="38" t="s">
        <v>1028</v>
      </c>
      <c r="C17" s="39"/>
      <c r="D17" s="39"/>
      <c r="E17" s="98"/>
      <c r="F17" s="40" t="s">
        <v>963</v>
      </c>
      <c r="G17" s="36">
        <v>2.88</v>
      </c>
      <c r="H17" s="47"/>
      <c r="I17" s="183">
        <v>17.04</v>
      </c>
      <c r="J17" s="88"/>
      <c r="K17" s="297">
        <f>ROUND(G17*I17,2)</f>
        <v>49.08</v>
      </c>
      <c r="L17" s="89"/>
      <c r="M17" s="52"/>
      <c r="O17" s="102"/>
      <c r="P17" s="102"/>
    </row>
    <row r="18" spans="1:16" s="101" customFormat="1" ht="12.75" customHeight="1">
      <c r="A18" s="109" t="s">
        <v>466</v>
      </c>
      <c r="B18" s="38" t="s">
        <v>1055</v>
      </c>
      <c r="C18" s="39"/>
      <c r="D18" s="39"/>
      <c r="E18" s="98"/>
      <c r="F18" s="40" t="s">
        <v>963</v>
      </c>
      <c r="G18" s="36">
        <v>2.88</v>
      </c>
      <c r="H18" s="47"/>
      <c r="I18" s="183">
        <v>9.25</v>
      </c>
      <c r="J18" s="88"/>
      <c r="K18" s="297">
        <f>ROUND(G18*I18,2)</f>
        <v>26.64</v>
      </c>
      <c r="L18" s="89"/>
      <c r="M18" s="52"/>
      <c r="O18" s="102"/>
      <c r="P18" s="102"/>
    </row>
    <row r="19" spans="1:16" s="101" customFormat="1" ht="12.75" customHeight="1">
      <c r="A19" s="109" t="s">
        <v>467</v>
      </c>
      <c r="B19" s="38" t="s">
        <v>1058</v>
      </c>
      <c r="C19" s="39"/>
      <c r="D19" s="39"/>
      <c r="E19" s="98"/>
      <c r="F19" s="40" t="s">
        <v>963</v>
      </c>
      <c r="G19" s="36">
        <v>2.88</v>
      </c>
      <c r="H19" s="47"/>
      <c r="I19" s="183">
        <v>24.8</v>
      </c>
      <c r="J19" s="88"/>
      <c r="K19" s="297">
        <f>ROUND(G19*I19,2)</f>
        <v>71.42</v>
      </c>
      <c r="L19" s="89"/>
      <c r="M19" s="52"/>
      <c r="O19" s="102"/>
      <c r="P19" s="102"/>
    </row>
    <row r="20" spans="1:16" s="101" customFormat="1" ht="12.75" customHeight="1">
      <c r="A20" s="109" t="s">
        <v>468</v>
      </c>
      <c r="B20" s="38" t="s">
        <v>1065</v>
      </c>
      <c r="C20" s="39"/>
      <c r="D20" s="39"/>
      <c r="E20" s="98"/>
      <c r="F20" s="40" t="s">
        <v>965</v>
      </c>
      <c r="G20" s="41">
        <v>0.8</v>
      </c>
      <c r="H20" s="48"/>
      <c r="I20" s="183">
        <v>18.4</v>
      </c>
      <c r="J20" s="94"/>
      <c r="K20" s="297">
        <f>ROUND(G20*I20,2)</f>
        <v>14.72</v>
      </c>
      <c r="L20" s="95"/>
      <c r="M20" s="53">
        <f>SUM(K17:K20)</f>
        <v>161.85999999999999</v>
      </c>
      <c r="O20" s="102"/>
      <c r="P20" s="102"/>
    </row>
    <row r="21" spans="1:16" s="101" customFormat="1" ht="12.75" customHeight="1">
      <c r="A21" s="78" t="s">
        <v>469</v>
      </c>
      <c r="B21" s="79" t="s">
        <v>985</v>
      </c>
      <c r="C21" s="39"/>
      <c r="D21" s="39"/>
      <c r="E21" s="98"/>
      <c r="F21" s="40"/>
      <c r="G21" s="41"/>
      <c r="H21" s="48"/>
      <c r="I21" s="183"/>
      <c r="J21" s="94"/>
      <c r="K21" s="45"/>
      <c r="L21" s="95"/>
      <c r="M21" s="53"/>
      <c r="O21" s="102"/>
      <c r="P21" s="102"/>
    </row>
    <row r="22" spans="1:16" s="101" customFormat="1" ht="12.75" customHeight="1">
      <c r="A22" s="37" t="s">
        <v>470</v>
      </c>
      <c r="B22" s="38" t="s">
        <v>0</v>
      </c>
      <c r="C22" s="39"/>
      <c r="D22" s="39"/>
      <c r="E22" s="98"/>
      <c r="F22" s="40" t="s">
        <v>963</v>
      </c>
      <c r="G22" s="41">
        <v>0.48</v>
      </c>
      <c r="H22" s="48"/>
      <c r="I22" s="183">
        <v>248.31</v>
      </c>
      <c r="J22" s="94"/>
      <c r="K22" s="297">
        <f>ROUND(G22*I22,2)</f>
        <v>119.19</v>
      </c>
      <c r="L22" s="95"/>
      <c r="M22" s="53"/>
      <c r="O22" s="102"/>
      <c r="P22" s="102"/>
    </row>
    <row r="23" spans="1:16" s="101" customFormat="1" ht="12.75" customHeight="1">
      <c r="A23" s="37" t="s">
        <v>471</v>
      </c>
      <c r="B23" s="126" t="s">
        <v>1101</v>
      </c>
      <c r="C23" s="137"/>
      <c r="D23" s="137"/>
      <c r="E23" s="138"/>
      <c r="F23" s="139"/>
      <c r="G23" s="41"/>
      <c r="H23" s="48"/>
      <c r="I23" s="183"/>
      <c r="J23" s="94"/>
      <c r="K23" s="45"/>
      <c r="L23" s="95"/>
      <c r="M23" s="53"/>
      <c r="O23" s="102"/>
      <c r="P23" s="102"/>
    </row>
    <row r="24" spans="1:16" s="101" customFormat="1" ht="12.75" customHeight="1">
      <c r="A24" s="37"/>
      <c r="B24" s="126" t="s">
        <v>1005</v>
      </c>
      <c r="C24" s="137"/>
      <c r="D24" s="137"/>
      <c r="E24" s="138"/>
      <c r="F24" s="139" t="s">
        <v>964</v>
      </c>
      <c r="G24" s="41">
        <v>1</v>
      </c>
      <c r="H24" s="48"/>
      <c r="I24" s="183">
        <v>230.55</v>
      </c>
      <c r="J24" s="94"/>
      <c r="K24" s="297">
        <f>ROUND(G24*I24,2)</f>
        <v>230.55</v>
      </c>
      <c r="L24" s="95"/>
      <c r="M24" s="53">
        <f>SUM(K22:K24)</f>
        <v>349.74</v>
      </c>
      <c r="O24" s="102"/>
      <c r="P24" s="102"/>
    </row>
    <row r="25" spans="1:16" s="101" customFormat="1" ht="12.75" customHeight="1">
      <c r="A25" s="78" t="s">
        <v>472</v>
      </c>
      <c r="B25" s="80" t="s">
        <v>987</v>
      </c>
      <c r="C25" s="28"/>
      <c r="D25" s="28"/>
      <c r="E25" s="29"/>
      <c r="F25" s="40"/>
      <c r="G25" s="140"/>
      <c r="H25" s="48"/>
      <c r="I25" s="183"/>
      <c r="J25" s="94"/>
      <c r="K25" s="45"/>
      <c r="L25" s="95"/>
      <c r="M25" s="53"/>
      <c r="O25" s="102"/>
      <c r="P25" s="102"/>
    </row>
    <row r="26" spans="1:16" s="101" customFormat="1" ht="12.75" customHeight="1">
      <c r="A26" s="37" t="s">
        <v>473</v>
      </c>
      <c r="B26" s="38" t="s">
        <v>988</v>
      </c>
      <c r="C26" s="39"/>
      <c r="D26" s="39"/>
      <c r="E26" s="98"/>
      <c r="F26" s="40" t="s">
        <v>963</v>
      </c>
      <c r="G26" s="140">
        <v>0.34</v>
      </c>
      <c r="H26" s="48"/>
      <c r="I26" s="183">
        <v>59.8</v>
      </c>
      <c r="J26" s="94"/>
      <c r="K26" s="297">
        <f>ROUND(G26*I26,2)</f>
        <v>20.33</v>
      </c>
      <c r="L26" s="95"/>
      <c r="M26" s="53">
        <f>K26</f>
        <v>20.33</v>
      </c>
      <c r="O26" s="102"/>
      <c r="P26" s="102"/>
    </row>
    <row r="27" spans="1:16" s="101" customFormat="1" ht="12.75" customHeight="1">
      <c r="A27" s="78" t="s">
        <v>474</v>
      </c>
      <c r="B27" s="79" t="s">
        <v>966</v>
      </c>
      <c r="C27" s="39"/>
      <c r="D27" s="39"/>
      <c r="E27" s="98"/>
      <c r="F27" s="40"/>
      <c r="G27" s="41"/>
      <c r="H27" s="48"/>
      <c r="I27" s="183"/>
      <c r="J27" s="94"/>
      <c r="K27" s="45"/>
      <c r="L27" s="95"/>
      <c r="M27" s="53"/>
      <c r="O27" s="102"/>
      <c r="P27" s="102"/>
    </row>
    <row r="28" spans="1:16" s="101" customFormat="1" ht="12.75" customHeight="1">
      <c r="A28" s="37" t="s">
        <v>475</v>
      </c>
      <c r="B28" s="38" t="s">
        <v>1066</v>
      </c>
      <c r="C28" s="39"/>
      <c r="D28" s="39"/>
      <c r="E28" s="98"/>
      <c r="F28" s="40"/>
      <c r="G28" s="41"/>
      <c r="H28" s="48"/>
      <c r="I28" s="183"/>
      <c r="J28" s="94"/>
      <c r="K28" s="45"/>
      <c r="L28" s="95"/>
      <c r="M28" s="53"/>
      <c r="O28" s="102"/>
      <c r="P28" s="102"/>
    </row>
    <row r="29" spans="1:16" s="101" customFormat="1" ht="12.75" customHeight="1">
      <c r="A29" s="37"/>
      <c r="B29" s="38" t="s">
        <v>982</v>
      </c>
      <c r="C29" s="39"/>
      <c r="D29" s="39"/>
      <c r="E29" s="98"/>
      <c r="F29" s="40" t="s">
        <v>963</v>
      </c>
      <c r="G29" s="41">
        <v>2.88</v>
      </c>
      <c r="H29" s="48"/>
      <c r="I29" s="185">
        <v>5.62</v>
      </c>
      <c r="J29" s="94"/>
      <c r="K29" s="297">
        <f>ROUND(G29*I29,2)</f>
        <v>16.19</v>
      </c>
      <c r="L29" s="95"/>
      <c r="M29" s="53"/>
      <c r="O29" s="102"/>
      <c r="P29" s="102"/>
    </row>
    <row r="30" spans="1:16" s="101" customFormat="1" ht="12.75" customHeight="1">
      <c r="A30" s="37" t="s">
        <v>476</v>
      </c>
      <c r="B30" s="38" t="s">
        <v>983</v>
      </c>
      <c r="C30" s="39"/>
      <c r="D30" s="39"/>
      <c r="E30" s="98"/>
      <c r="F30" s="40" t="s">
        <v>963</v>
      </c>
      <c r="G30" s="41">
        <v>2.88</v>
      </c>
      <c r="H30" s="48"/>
      <c r="I30" s="183">
        <v>9.34</v>
      </c>
      <c r="J30" s="94"/>
      <c r="K30" s="297">
        <f>ROUND(G30*I30,2)</f>
        <v>26.9</v>
      </c>
      <c r="L30" s="95"/>
      <c r="M30" s="53"/>
      <c r="O30" s="102"/>
      <c r="P30" s="102"/>
    </row>
    <row r="31" spans="1:16" s="101" customFormat="1" ht="12.75" customHeight="1">
      <c r="A31" s="37" t="s">
        <v>477</v>
      </c>
      <c r="B31" s="160" t="s">
        <v>1104</v>
      </c>
      <c r="C31" s="137"/>
      <c r="D31" s="137"/>
      <c r="E31" s="138"/>
      <c r="F31" s="139" t="s">
        <v>963</v>
      </c>
      <c r="G31" s="140">
        <v>3.36</v>
      </c>
      <c r="H31" s="48"/>
      <c r="I31" s="183">
        <v>8.65</v>
      </c>
      <c r="J31" s="94"/>
      <c r="K31" s="297">
        <f>ROUND(G31*I31,2)</f>
        <v>29.06</v>
      </c>
      <c r="L31" s="95"/>
      <c r="M31" s="53">
        <f>SUM(K29:K31)</f>
        <v>72.15</v>
      </c>
      <c r="O31" s="102"/>
      <c r="P31" s="102"/>
    </row>
    <row r="32" spans="1:16" s="101" customFormat="1" ht="12.75" customHeight="1">
      <c r="A32" s="173" t="s">
        <v>478</v>
      </c>
      <c r="B32" s="136" t="s">
        <v>5</v>
      </c>
      <c r="C32" s="39"/>
      <c r="D32" s="39"/>
      <c r="E32" s="98"/>
      <c r="F32" s="40"/>
      <c r="G32" s="41"/>
      <c r="H32" s="48"/>
      <c r="I32" s="183"/>
      <c r="J32" s="94"/>
      <c r="K32" s="45"/>
      <c r="L32" s="95"/>
      <c r="M32" s="53"/>
      <c r="O32" s="102"/>
      <c r="P32" s="102"/>
    </row>
    <row r="33" spans="1:16" s="85" customFormat="1" ht="12.75" customHeight="1">
      <c r="A33" s="78" t="s">
        <v>479</v>
      </c>
      <c r="B33" s="79" t="s">
        <v>969</v>
      </c>
      <c r="C33" s="39"/>
      <c r="D33" s="39"/>
      <c r="E33" s="98"/>
      <c r="F33" s="40"/>
      <c r="G33" s="41"/>
      <c r="H33" s="48"/>
      <c r="I33" s="45"/>
      <c r="J33" s="94"/>
      <c r="K33" s="87"/>
      <c r="L33" s="91"/>
      <c r="M33" s="53"/>
      <c r="O33" s="86"/>
      <c r="P33" s="86"/>
    </row>
    <row r="34" spans="1:16" s="85" customFormat="1" ht="12.75" customHeight="1">
      <c r="A34" s="37" t="s">
        <v>480</v>
      </c>
      <c r="B34" s="38" t="s">
        <v>1026</v>
      </c>
      <c r="C34" s="39"/>
      <c r="D34" s="39"/>
      <c r="E34" s="98"/>
      <c r="F34" s="40" t="s">
        <v>963</v>
      </c>
      <c r="G34" s="41">
        <v>16.66</v>
      </c>
      <c r="H34" s="48"/>
      <c r="I34" s="103">
        <v>6.21</v>
      </c>
      <c r="J34" s="94"/>
      <c r="K34" s="297">
        <f>ROUND(G34*I34,2)</f>
        <v>103.46</v>
      </c>
      <c r="L34" s="91"/>
      <c r="M34" s="53"/>
      <c r="O34" s="86"/>
      <c r="P34" s="86"/>
    </row>
    <row r="35" spans="1:16" s="85" customFormat="1" ht="12.75" customHeight="1">
      <c r="A35" s="37" t="s">
        <v>481</v>
      </c>
      <c r="B35" s="27" t="s">
        <v>1006</v>
      </c>
      <c r="C35" s="39"/>
      <c r="D35" s="39"/>
      <c r="E35" s="98"/>
      <c r="F35" s="40" t="s">
        <v>963</v>
      </c>
      <c r="G35" s="41">
        <v>52.45</v>
      </c>
      <c r="H35" s="48"/>
      <c r="I35" s="103">
        <v>11.18</v>
      </c>
      <c r="J35" s="94"/>
      <c r="K35" s="297">
        <f>ROUND(G35*I35,2)</f>
        <v>586.39</v>
      </c>
      <c r="L35" s="91"/>
      <c r="M35" s="53"/>
      <c r="O35" s="86"/>
      <c r="P35" s="86"/>
    </row>
    <row r="36" spans="1:16" s="85" customFormat="1" ht="12.75" customHeight="1">
      <c r="A36" s="37" t="s">
        <v>482</v>
      </c>
      <c r="B36" s="38" t="s">
        <v>1019</v>
      </c>
      <c r="C36" s="39"/>
      <c r="D36" s="39"/>
      <c r="E36" s="98"/>
      <c r="F36" s="40" t="s">
        <v>1020</v>
      </c>
      <c r="G36" s="41">
        <v>7.87</v>
      </c>
      <c r="H36" s="48"/>
      <c r="I36" s="45">
        <v>14.33</v>
      </c>
      <c r="J36" s="94"/>
      <c r="K36" s="297">
        <f>ROUND(G36*I36,2)</f>
        <v>112.78</v>
      </c>
      <c r="L36" s="91"/>
      <c r="M36" s="53"/>
      <c r="O36" s="86"/>
      <c r="P36" s="86"/>
    </row>
    <row r="37" spans="1:16" s="85" customFormat="1" ht="12.75" customHeight="1">
      <c r="A37" s="37" t="s">
        <v>483</v>
      </c>
      <c r="B37" s="38" t="s">
        <v>1007</v>
      </c>
      <c r="C37" s="39"/>
      <c r="D37" s="39"/>
      <c r="E37" s="98"/>
      <c r="F37" s="40" t="s">
        <v>963</v>
      </c>
      <c r="G37" s="41">
        <v>2.67</v>
      </c>
      <c r="H37" s="48"/>
      <c r="I37" s="296">
        <v>7.47</v>
      </c>
      <c r="J37" s="94"/>
      <c r="K37" s="297">
        <f>ROUND(G37*I37,2)</f>
        <v>19.94</v>
      </c>
      <c r="L37" s="91"/>
      <c r="M37" s="53">
        <f>SUM(K34:K37)</f>
        <v>822.57</v>
      </c>
      <c r="O37" s="86"/>
      <c r="P37" s="86"/>
    </row>
    <row r="38" spans="1:16" s="85" customFormat="1" ht="12.75" customHeight="1">
      <c r="A38" s="177" t="s">
        <v>484</v>
      </c>
      <c r="B38" s="79" t="s">
        <v>1008</v>
      </c>
      <c r="C38" s="137"/>
      <c r="D38" s="137"/>
      <c r="E38" s="138"/>
      <c r="F38" s="139"/>
      <c r="G38" s="41"/>
      <c r="H38" s="48"/>
      <c r="I38" s="183"/>
      <c r="J38" s="94"/>
      <c r="K38" s="103"/>
      <c r="L38" s="91"/>
      <c r="M38" s="53"/>
      <c r="O38" s="86"/>
      <c r="P38" s="86"/>
    </row>
    <row r="39" spans="1:16" s="85" customFormat="1" ht="12.75" customHeight="1">
      <c r="A39" s="37" t="s">
        <v>485</v>
      </c>
      <c r="B39" s="27" t="s">
        <v>1036</v>
      </c>
      <c r="C39" s="39"/>
      <c r="D39" s="39"/>
      <c r="E39" s="98"/>
      <c r="F39" s="40" t="s">
        <v>965</v>
      </c>
      <c r="G39" s="41">
        <v>12</v>
      </c>
      <c r="H39" s="48"/>
      <c r="I39" s="183">
        <v>3.58</v>
      </c>
      <c r="J39" s="94"/>
      <c r="K39" s="297">
        <f>ROUND(G39*I39,2)</f>
        <v>42.96</v>
      </c>
      <c r="L39" s="95"/>
      <c r="M39" s="53"/>
      <c r="O39" s="86"/>
      <c r="P39" s="86"/>
    </row>
    <row r="40" spans="1:16" s="85" customFormat="1" ht="12.75" customHeight="1" thickBot="1">
      <c r="A40" s="176" t="s">
        <v>486</v>
      </c>
      <c r="B40" s="27" t="s">
        <v>1053</v>
      </c>
      <c r="C40" s="39"/>
      <c r="D40" s="39"/>
      <c r="E40" s="98"/>
      <c r="F40" s="40" t="s">
        <v>965</v>
      </c>
      <c r="G40" s="41">
        <v>18</v>
      </c>
      <c r="H40" s="48"/>
      <c r="I40" s="183">
        <v>11.81</v>
      </c>
      <c r="J40" s="94"/>
      <c r="K40" s="297">
        <f>ROUND(G40*I40,2)</f>
        <v>212.58</v>
      </c>
      <c r="L40" s="95"/>
      <c r="M40" s="53"/>
      <c r="O40" s="86"/>
      <c r="P40" s="86"/>
    </row>
    <row r="41" spans="1:13" ht="19.5" customHeight="1" thickTop="1">
      <c r="A41" s="69" t="str">
        <f>Plan1!A52</f>
        <v>DATA:   03/03/2005   </v>
      </c>
      <c r="B41" s="70"/>
      <c r="C41" s="71" t="s">
        <v>967</v>
      </c>
      <c r="D41" s="70"/>
      <c r="E41" s="72"/>
      <c r="F41" s="70" t="s">
        <v>954</v>
      </c>
      <c r="G41" s="72"/>
      <c r="H41" s="70" t="s">
        <v>961</v>
      </c>
      <c r="I41" s="72"/>
      <c r="J41" s="70"/>
      <c r="K41" s="104">
        <f>SUM(K5:K40)</f>
        <v>142600.8899999998</v>
      </c>
      <c r="L41" s="97"/>
      <c r="M41" s="345">
        <f>SUM(M5:M40)</f>
        <v>142345.34999999986</v>
      </c>
    </row>
    <row r="42" spans="1:13" ht="19.5" customHeight="1" thickBot="1">
      <c r="A42" s="24"/>
      <c r="B42" s="25"/>
      <c r="C42" s="56"/>
      <c r="D42" s="23"/>
      <c r="E42" s="57"/>
      <c r="F42" s="23"/>
      <c r="G42" s="57"/>
      <c r="H42" s="23" t="s">
        <v>962</v>
      </c>
      <c r="I42" s="57"/>
      <c r="J42" s="23"/>
      <c r="K42" s="73"/>
      <c r="L42" s="23"/>
      <c r="M42" s="346"/>
    </row>
    <row r="43" spans="3:13" ht="15" customHeight="1" thickTop="1">
      <c r="C43" s="55"/>
      <c r="M43" s="75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zoomScalePageLayoutView="0" workbookViewId="0" topLeftCell="A2">
      <selection activeCell="I19" sqref="I19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955</v>
      </c>
    </row>
    <row r="2" spans="1:13" ht="15" customHeight="1" thickTop="1">
      <c r="A2" s="7"/>
      <c r="B2" s="31" t="s">
        <v>946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947</v>
      </c>
      <c r="C3" s="5"/>
      <c r="D3" s="199"/>
      <c r="E3" s="199"/>
      <c r="F3" s="199"/>
      <c r="G3" s="199"/>
      <c r="H3" s="58"/>
      <c r="I3" s="60" t="s">
        <v>956</v>
      </c>
      <c r="J3" s="3"/>
      <c r="K3" s="42"/>
      <c r="L3" s="59"/>
      <c r="M3" s="81" t="s">
        <v>886</v>
      </c>
    </row>
    <row r="4" spans="1:13" ht="15" customHeight="1" thickTop="1">
      <c r="A4" s="8"/>
      <c r="B4" s="34" t="s">
        <v>948</v>
      </c>
      <c r="C4" s="5"/>
      <c r="D4" s="199" t="s">
        <v>968</v>
      </c>
      <c r="E4" s="199"/>
      <c r="F4" s="199"/>
      <c r="G4" s="199"/>
      <c r="H4" s="61" t="s">
        <v>949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950</v>
      </c>
      <c r="I5" s="65"/>
      <c r="J5" s="64"/>
      <c r="K5" s="302">
        <f>Plan16!K41</f>
        <v>142600.8899999998</v>
      </c>
      <c r="L5" s="66"/>
      <c r="M5" s="339">
        <f>Plan16!M41</f>
        <v>142345.34999999986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957</v>
      </c>
      <c r="K6" s="14"/>
      <c r="L6" s="14"/>
      <c r="M6" s="342"/>
    </row>
    <row r="7" spans="1:13" ht="15" customHeight="1">
      <c r="A7" s="11" t="s">
        <v>951</v>
      </c>
      <c r="B7" s="12"/>
      <c r="C7" s="16" t="s">
        <v>952</v>
      </c>
      <c r="D7" s="12"/>
      <c r="E7" s="12"/>
      <c r="F7" s="17" t="s">
        <v>953</v>
      </c>
      <c r="G7" s="18" t="s">
        <v>958</v>
      </c>
      <c r="H7" s="43" t="s">
        <v>959</v>
      </c>
      <c r="I7" s="43"/>
      <c r="J7" s="49" t="s">
        <v>960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5" customHeight="1" thickTop="1">
      <c r="A9" s="35" t="s">
        <v>487</v>
      </c>
      <c r="B9" s="27" t="s">
        <v>1009</v>
      </c>
      <c r="C9" s="143"/>
      <c r="D9" s="143"/>
      <c r="E9" s="144"/>
      <c r="F9" s="357" t="s">
        <v>964</v>
      </c>
      <c r="G9" s="146">
        <v>1</v>
      </c>
      <c r="H9" s="111"/>
      <c r="I9" s="183">
        <v>48.76</v>
      </c>
      <c r="J9" s="110"/>
      <c r="K9" s="297">
        <f>ROUND(G9*I9,2)</f>
        <v>48.76</v>
      </c>
      <c r="L9" s="111"/>
      <c r="M9" s="349"/>
    </row>
    <row r="10" spans="1:13" ht="15" customHeight="1">
      <c r="A10" s="35" t="s">
        <v>488</v>
      </c>
      <c r="B10" s="27" t="s">
        <v>13</v>
      </c>
      <c r="C10" s="152"/>
      <c r="D10" s="152"/>
      <c r="E10" s="153"/>
      <c r="F10" s="356" t="s">
        <v>964</v>
      </c>
      <c r="G10" s="162">
        <v>1</v>
      </c>
      <c r="H10" s="306"/>
      <c r="I10" s="46">
        <v>92.5</v>
      </c>
      <c r="J10" s="13"/>
      <c r="K10" s="297">
        <f>ROUND(G10*I10,2)</f>
        <v>92.5</v>
      </c>
      <c r="L10" s="14"/>
      <c r="M10" s="342"/>
    </row>
    <row r="11" spans="1:13" ht="15" customHeight="1">
      <c r="A11" s="35" t="s">
        <v>490</v>
      </c>
      <c r="B11" s="38" t="s">
        <v>489</v>
      </c>
      <c r="C11" s="28"/>
      <c r="D11" s="28"/>
      <c r="E11" s="29"/>
      <c r="F11" s="30" t="s">
        <v>964</v>
      </c>
      <c r="G11" s="36">
        <v>4</v>
      </c>
      <c r="H11" s="113"/>
      <c r="I11" s="183">
        <v>202.28</v>
      </c>
      <c r="J11" s="105"/>
      <c r="K11" s="297">
        <f aca="true" t="shared" si="0" ref="K11:K22">ROUND(G11*I11,2)</f>
        <v>809.12</v>
      </c>
      <c r="L11" s="113"/>
      <c r="M11" s="344"/>
    </row>
    <row r="12" spans="1:13" ht="15" customHeight="1">
      <c r="A12" s="35" t="s">
        <v>491</v>
      </c>
      <c r="B12" s="27" t="s">
        <v>1010</v>
      </c>
      <c r="C12" s="28"/>
      <c r="D12" s="28"/>
      <c r="E12" s="29"/>
      <c r="F12" s="40" t="s">
        <v>964</v>
      </c>
      <c r="G12" s="36">
        <v>4</v>
      </c>
      <c r="H12" s="113"/>
      <c r="I12" s="183">
        <v>150.25</v>
      </c>
      <c r="J12" s="105"/>
      <c r="K12" s="297">
        <f t="shared" si="0"/>
        <v>601</v>
      </c>
      <c r="L12" s="113"/>
      <c r="M12" s="344"/>
    </row>
    <row r="13" spans="1:13" ht="15" customHeight="1">
      <c r="A13" s="35" t="s">
        <v>492</v>
      </c>
      <c r="B13" s="38" t="s">
        <v>7</v>
      </c>
      <c r="C13" s="28"/>
      <c r="D13" s="28"/>
      <c r="E13" s="29"/>
      <c r="F13" s="30" t="s">
        <v>964</v>
      </c>
      <c r="G13" s="36">
        <v>1</v>
      </c>
      <c r="H13" s="47"/>
      <c r="I13" s="183">
        <v>729.25</v>
      </c>
      <c r="J13" s="105"/>
      <c r="K13" s="297">
        <f t="shared" si="0"/>
        <v>729.25</v>
      </c>
      <c r="L13" s="113"/>
      <c r="M13" s="344"/>
    </row>
    <row r="14" spans="1:13" ht="15" customHeight="1">
      <c r="A14" s="35" t="s">
        <v>493</v>
      </c>
      <c r="B14" s="27" t="s">
        <v>1011</v>
      </c>
      <c r="C14" s="28"/>
      <c r="D14" s="28"/>
      <c r="E14" s="29"/>
      <c r="F14" s="40" t="s">
        <v>964</v>
      </c>
      <c r="G14" s="36">
        <v>4</v>
      </c>
      <c r="H14" s="47"/>
      <c r="I14" s="183">
        <v>21.07</v>
      </c>
      <c r="J14" s="47"/>
      <c r="K14" s="297">
        <f t="shared" si="0"/>
        <v>84.28</v>
      </c>
      <c r="L14" s="46"/>
      <c r="M14" s="52"/>
    </row>
    <row r="15" spans="1:16" s="101" customFormat="1" ht="15" customHeight="1">
      <c r="A15" s="35" t="s">
        <v>494</v>
      </c>
      <c r="B15" s="38" t="s">
        <v>1012</v>
      </c>
      <c r="C15" s="39"/>
      <c r="D15" s="39"/>
      <c r="E15" s="98"/>
      <c r="F15" s="40" t="s">
        <v>964</v>
      </c>
      <c r="G15" s="36">
        <v>4</v>
      </c>
      <c r="H15" s="47"/>
      <c r="I15" s="183">
        <v>20.9</v>
      </c>
      <c r="J15" s="88"/>
      <c r="K15" s="297">
        <f t="shared" si="0"/>
        <v>83.6</v>
      </c>
      <c r="L15" s="89"/>
      <c r="M15" s="52"/>
      <c r="O15" s="102"/>
      <c r="P15" s="102"/>
    </row>
    <row r="16" spans="1:16" s="101" customFormat="1" ht="15" customHeight="1">
      <c r="A16" s="35" t="s">
        <v>495</v>
      </c>
      <c r="B16" s="38" t="s">
        <v>1013</v>
      </c>
      <c r="C16" s="39"/>
      <c r="D16" s="39"/>
      <c r="E16" s="98"/>
      <c r="F16" s="40" t="s">
        <v>964</v>
      </c>
      <c r="G16" s="118">
        <v>4</v>
      </c>
      <c r="H16" s="47"/>
      <c r="I16" s="183">
        <v>22.8</v>
      </c>
      <c r="J16" s="88"/>
      <c r="K16" s="297">
        <f t="shared" si="0"/>
        <v>91.2</v>
      </c>
      <c r="L16" s="89"/>
      <c r="M16" s="52"/>
      <c r="O16" s="102"/>
      <c r="P16" s="102"/>
    </row>
    <row r="17" spans="1:16" s="101" customFormat="1" ht="15" customHeight="1">
      <c r="A17" s="35" t="s">
        <v>496</v>
      </c>
      <c r="B17" s="38" t="s">
        <v>1014</v>
      </c>
      <c r="C17" s="39"/>
      <c r="D17" s="39"/>
      <c r="E17" s="98"/>
      <c r="F17" s="40" t="s">
        <v>964</v>
      </c>
      <c r="G17" s="140">
        <v>4</v>
      </c>
      <c r="H17" s="48"/>
      <c r="I17" s="183">
        <v>111.25</v>
      </c>
      <c r="J17" s="94"/>
      <c r="K17" s="297">
        <f t="shared" si="0"/>
        <v>445</v>
      </c>
      <c r="L17" s="95"/>
      <c r="M17" s="53"/>
      <c r="O17" s="102"/>
      <c r="P17" s="102"/>
    </row>
    <row r="18" spans="1:16" s="101" customFormat="1" ht="15" customHeight="1">
      <c r="A18" s="35" t="s">
        <v>497</v>
      </c>
      <c r="B18" s="84" t="s">
        <v>1037</v>
      </c>
      <c r="C18" s="39"/>
      <c r="D18" s="39"/>
      <c r="E18" s="98"/>
      <c r="F18" s="40" t="s">
        <v>965</v>
      </c>
      <c r="G18" s="41">
        <v>6</v>
      </c>
      <c r="H18" s="48"/>
      <c r="I18" s="183">
        <v>6.11</v>
      </c>
      <c r="J18" s="94"/>
      <c r="K18" s="297">
        <f t="shared" si="0"/>
        <v>36.66</v>
      </c>
      <c r="L18" s="95"/>
      <c r="M18" s="53"/>
      <c r="O18" s="102"/>
      <c r="P18" s="102"/>
    </row>
    <row r="19" spans="1:16" s="101" customFormat="1" ht="15" customHeight="1">
      <c r="A19" s="35" t="s">
        <v>498</v>
      </c>
      <c r="B19" s="84" t="s">
        <v>1062</v>
      </c>
      <c r="C19" s="39"/>
      <c r="D19" s="39"/>
      <c r="E19" s="98"/>
      <c r="F19" s="40" t="s">
        <v>965</v>
      </c>
      <c r="G19" s="41">
        <v>9</v>
      </c>
      <c r="H19" s="48"/>
      <c r="I19" s="183">
        <v>9.65</v>
      </c>
      <c r="J19" s="94"/>
      <c r="K19" s="297">
        <f t="shared" si="0"/>
        <v>86.85</v>
      </c>
      <c r="L19" s="95"/>
      <c r="M19" s="53"/>
      <c r="O19" s="102"/>
      <c r="P19" s="102"/>
    </row>
    <row r="20" spans="1:16" s="101" customFormat="1" ht="15" customHeight="1">
      <c r="A20" s="35" t="s">
        <v>499</v>
      </c>
      <c r="B20" s="84" t="s">
        <v>9</v>
      </c>
      <c r="C20" s="39"/>
      <c r="D20" s="39"/>
      <c r="E20" s="98"/>
      <c r="F20" s="40" t="s">
        <v>965</v>
      </c>
      <c r="G20" s="41">
        <v>6</v>
      </c>
      <c r="H20" s="48"/>
      <c r="I20" s="183">
        <v>11.25</v>
      </c>
      <c r="J20" s="94"/>
      <c r="K20" s="297">
        <f t="shared" si="0"/>
        <v>67.5</v>
      </c>
      <c r="L20" s="95"/>
      <c r="M20" s="53"/>
      <c r="O20" s="102"/>
      <c r="P20" s="102"/>
    </row>
    <row r="21" spans="1:16" s="101" customFormat="1" ht="15" customHeight="1">
      <c r="A21" s="35" t="s">
        <v>500</v>
      </c>
      <c r="B21" s="38" t="s">
        <v>1054</v>
      </c>
      <c r="C21" s="39"/>
      <c r="D21" s="39"/>
      <c r="E21" s="98"/>
      <c r="F21" s="40" t="s">
        <v>965</v>
      </c>
      <c r="G21" s="41">
        <v>18</v>
      </c>
      <c r="H21" s="48"/>
      <c r="I21" s="183">
        <v>13.53</v>
      </c>
      <c r="J21" s="94"/>
      <c r="K21" s="297">
        <f t="shared" si="0"/>
        <v>243.54</v>
      </c>
      <c r="L21" s="95"/>
      <c r="M21" s="53"/>
      <c r="O21" s="102"/>
      <c r="P21" s="102"/>
    </row>
    <row r="22" spans="1:16" s="101" customFormat="1" ht="15" customHeight="1">
      <c r="A22" s="35" t="s">
        <v>919</v>
      </c>
      <c r="B22" s="38" t="s">
        <v>1015</v>
      </c>
      <c r="C22" s="39"/>
      <c r="D22" s="39"/>
      <c r="E22" s="98"/>
      <c r="F22" s="40" t="s">
        <v>964</v>
      </c>
      <c r="G22" s="41">
        <v>1</v>
      </c>
      <c r="H22" s="48"/>
      <c r="I22" s="183">
        <v>26.18</v>
      </c>
      <c r="J22" s="94"/>
      <c r="K22" s="297">
        <f t="shared" si="0"/>
        <v>26.18</v>
      </c>
      <c r="L22" s="95"/>
      <c r="M22" s="53">
        <f>SUM(Plan16!K39:K40)+SUM(Plan17!K9:K22)</f>
        <v>3700.9799999999996</v>
      </c>
      <c r="O22" s="102"/>
      <c r="P22" s="102"/>
    </row>
    <row r="23" spans="1:16" s="101" customFormat="1" ht="15" customHeight="1">
      <c r="A23" s="78" t="s">
        <v>501</v>
      </c>
      <c r="B23" s="79" t="s">
        <v>1001</v>
      </c>
      <c r="C23" s="28"/>
      <c r="D23" s="28"/>
      <c r="E23" s="29"/>
      <c r="F23" s="40"/>
      <c r="G23" s="41"/>
      <c r="H23" s="48"/>
      <c r="I23" s="183"/>
      <c r="J23" s="94"/>
      <c r="K23" s="45"/>
      <c r="L23" s="95"/>
      <c r="M23" s="53"/>
      <c r="O23" s="102"/>
      <c r="P23" s="102"/>
    </row>
    <row r="24" spans="1:16" s="101" customFormat="1" ht="15" customHeight="1">
      <c r="A24" s="37" t="s">
        <v>502</v>
      </c>
      <c r="B24" s="38" t="s">
        <v>1031</v>
      </c>
      <c r="C24" s="39"/>
      <c r="D24" s="39"/>
      <c r="E24" s="98"/>
      <c r="F24" s="40"/>
      <c r="G24" s="41"/>
      <c r="H24" s="48"/>
      <c r="I24" s="183"/>
      <c r="J24" s="94"/>
      <c r="K24" s="45"/>
      <c r="L24" s="95"/>
      <c r="M24" s="53"/>
      <c r="O24" s="102"/>
      <c r="P24" s="102"/>
    </row>
    <row r="25" spans="1:16" s="101" customFormat="1" ht="15" customHeight="1">
      <c r="A25" s="37"/>
      <c r="B25" s="38" t="s">
        <v>1030</v>
      </c>
      <c r="C25" s="39"/>
      <c r="D25" s="39"/>
      <c r="E25" s="98"/>
      <c r="F25" s="40" t="s">
        <v>964</v>
      </c>
      <c r="G25" s="41">
        <v>3</v>
      </c>
      <c r="H25" s="48"/>
      <c r="I25" s="183">
        <v>112.64</v>
      </c>
      <c r="J25" s="94"/>
      <c r="K25" s="297">
        <f>ROUND(G25*I25,2)</f>
        <v>337.92</v>
      </c>
      <c r="L25" s="95"/>
      <c r="M25" s="53"/>
      <c r="O25" s="102"/>
      <c r="P25" s="102"/>
    </row>
    <row r="26" spans="1:16" s="101" customFormat="1" ht="15" customHeight="1">
      <c r="A26" s="37" t="s">
        <v>503</v>
      </c>
      <c r="B26" s="38" t="s">
        <v>1052</v>
      </c>
      <c r="C26" s="39"/>
      <c r="D26" s="39"/>
      <c r="E26" s="98"/>
      <c r="F26" s="40"/>
      <c r="G26" s="41"/>
      <c r="H26" s="48"/>
      <c r="I26" s="183"/>
      <c r="J26" s="94"/>
      <c r="K26" s="45"/>
      <c r="L26" s="95"/>
      <c r="M26" s="53"/>
      <c r="O26" s="102"/>
      <c r="P26" s="102"/>
    </row>
    <row r="27" spans="1:16" s="101" customFormat="1" ht="15" customHeight="1">
      <c r="A27" s="37"/>
      <c r="B27" s="38" t="s">
        <v>1051</v>
      </c>
      <c r="C27" s="39"/>
      <c r="D27" s="39"/>
      <c r="E27" s="98"/>
      <c r="F27" s="40" t="s">
        <v>964</v>
      </c>
      <c r="G27" s="41">
        <v>1</v>
      </c>
      <c r="H27" s="48"/>
      <c r="I27" s="183">
        <v>42.58</v>
      </c>
      <c r="J27" s="94"/>
      <c r="K27" s="297">
        <f>ROUND(G27*I27,2)</f>
        <v>42.58</v>
      </c>
      <c r="L27" s="95"/>
      <c r="M27" s="53">
        <f>SUM(K25:K27)</f>
        <v>380.5</v>
      </c>
      <c r="O27" s="102"/>
      <c r="P27" s="102"/>
    </row>
    <row r="28" spans="1:16" s="85" customFormat="1" ht="15" customHeight="1">
      <c r="A28" s="141" t="s">
        <v>504</v>
      </c>
      <c r="B28" s="79" t="s">
        <v>990</v>
      </c>
      <c r="C28" s="39"/>
      <c r="D28" s="39"/>
      <c r="E28" s="98"/>
      <c r="F28" s="40"/>
      <c r="G28" s="41"/>
      <c r="H28" s="48"/>
      <c r="I28" s="183"/>
      <c r="J28" s="94"/>
      <c r="K28" s="87"/>
      <c r="L28" s="91"/>
      <c r="M28" s="53"/>
      <c r="O28" s="86"/>
      <c r="P28" s="86"/>
    </row>
    <row r="29" spans="1:16" s="85" customFormat="1" ht="15" customHeight="1">
      <c r="A29" s="37" t="s">
        <v>505</v>
      </c>
      <c r="B29" s="38" t="s">
        <v>1021</v>
      </c>
      <c r="C29" s="39"/>
      <c r="D29" s="39"/>
      <c r="E29" s="98"/>
      <c r="F29" s="40" t="s">
        <v>963</v>
      </c>
      <c r="G29" s="41">
        <v>13.14</v>
      </c>
      <c r="H29" s="48"/>
      <c r="I29" s="183">
        <v>122.5</v>
      </c>
      <c r="J29" s="94"/>
      <c r="K29" s="297">
        <f>ROUND(G29*I29,2)</f>
        <v>1609.65</v>
      </c>
      <c r="L29" s="91"/>
      <c r="M29" s="53">
        <f>K29</f>
        <v>1609.65</v>
      </c>
      <c r="O29" s="86"/>
      <c r="P29" s="86"/>
    </row>
    <row r="30" spans="1:16" s="85" customFormat="1" ht="15" customHeight="1">
      <c r="A30" s="78" t="s">
        <v>506</v>
      </c>
      <c r="B30" s="77" t="s">
        <v>974</v>
      </c>
      <c r="C30" s="39"/>
      <c r="D30" s="39"/>
      <c r="E30" s="98"/>
      <c r="F30" s="40"/>
      <c r="G30" s="41"/>
      <c r="H30" s="48"/>
      <c r="I30" s="183"/>
      <c r="J30" s="94"/>
      <c r="K30" s="45"/>
      <c r="L30" s="91"/>
      <c r="M30" s="53"/>
      <c r="O30" s="86"/>
      <c r="P30" s="86"/>
    </row>
    <row r="31" spans="1:16" s="85" customFormat="1" ht="15" customHeight="1">
      <c r="A31" s="37" t="s">
        <v>507</v>
      </c>
      <c r="B31" s="38" t="s">
        <v>975</v>
      </c>
      <c r="C31" s="39"/>
      <c r="D31" s="39"/>
      <c r="E31" s="98"/>
      <c r="F31" s="40"/>
      <c r="G31" s="41"/>
      <c r="H31" s="48"/>
      <c r="I31" s="185"/>
      <c r="J31" s="94"/>
      <c r="K31" s="45"/>
      <c r="L31" s="91"/>
      <c r="M31" s="53"/>
      <c r="O31" s="86"/>
      <c r="P31" s="86"/>
    </row>
    <row r="32" spans="1:16" s="85" customFormat="1" ht="15" customHeight="1">
      <c r="A32" s="37"/>
      <c r="B32" s="38" t="s">
        <v>976</v>
      </c>
      <c r="C32" s="39"/>
      <c r="D32" s="39"/>
      <c r="E32" s="98"/>
      <c r="F32" s="40" t="s">
        <v>963</v>
      </c>
      <c r="G32" s="41">
        <v>52.45</v>
      </c>
      <c r="H32" s="48"/>
      <c r="I32" s="183">
        <v>2.39</v>
      </c>
      <c r="J32" s="94"/>
      <c r="K32" s="297">
        <f>ROUND(G32*I32,2)</f>
        <v>125.36</v>
      </c>
      <c r="L32" s="91"/>
      <c r="M32" s="53"/>
      <c r="O32" s="86"/>
      <c r="P32" s="86"/>
    </row>
    <row r="33" spans="1:16" s="85" customFormat="1" ht="15" customHeight="1">
      <c r="A33" s="37" t="s">
        <v>508</v>
      </c>
      <c r="B33" s="84" t="s">
        <v>978</v>
      </c>
      <c r="C33" s="39"/>
      <c r="D33" s="39"/>
      <c r="E33" s="98"/>
      <c r="F33" s="40" t="s">
        <v>963</v>
      </c>
      <c r="G33" s="41">
        <v>52.45</v>
      </c>
      <c r="H33" s="48"/>
      <c r="I33" s="183">
        <v>16.43</v>
      </c>
      <c r="J33" s="94"/>
      <c r="K33" s="297">
        <f>ROUND(G33*I33,2)</f>
        <v>861.75</v>
      </c>
      <c r="L33" s="91"/>
      <c r="M33" s="53"/>
      <c r="O33" s="86"/>
      <c r="P33" s="86"/>
    </row>
    <row r="34" spans="1:16" s="85" customFormat="1" ht="15" customHeight="1">
      <c r="A34" s="37" t="s">
        <v>509</v>
      </c>
      <c r="B34" s="27" t="s">
        <v>1016</v>
      </c>
      <c r="C34" s="39"/>
      <c r="D34" s="39"/>
      <c r="E34" s="98"/>
      <c r="F34" s="40"/>
      <c r="G34" s="41"/>
      <c r="H34" s="48"/>
      <c r="I34" s="183"/>
      <c r="J34" s="94"/>
      <c r="K34" s="87"/>
      <c r="L34" s="95"/>
      <c r="M34" s="53"/>
      <c r="O34" s="86"/>
      <c r="P34" s="86"/>
    </row>
    <row r="35" spans="1:16" s="85" customFormat="1" ht="15" customHeight="1">
      <c r="A35" s="37"/>
      <c r="B35" s="27" t="s">
        <v>1017</v>
      </c>
      <c r="C35" s="39"/>
      <c r="D35" s="39"/>
      <c r="E35" s="98"/>
      <c r="F35" s="40" t="s">
        <v>1018</v>
      </c>
      <c r="G35" s="41">
        <v>52.45</v>
      </c>
      <c r="H35" s="48"/>
      <c r="I35" s="45">
        <v>22.88</v>
      </c>
      <c r="J35" s="94"/>
      <c r="K35" s="297">
        <f>ROUND(G35*I35,2)</f>
        <v>1200.06</v>
      </c>
      <c r="L35" s="95"/>
      <c r="M35" s="53"/>
      <c r="O35" s="86"/>
      <c r="P35" s="86"/>
    </row>
    <row r="36" spans="1:16" s="85" customFormat="1" ht="15" customHeight="1" thickBot="1">
      <c r="A36" s="37" t="s">
        <v>510</v>
      </c>
      <c r="B36" s="84" t="s">
        <v>1106</v>
      </c>
      <c r="C36" s="39"/>
      <c r="D36" s="67"/>
      <c r="E36" s="68"/>
      <c r="F36" s="40" t="s">
        <v>965</v>
      </c>
      <c r="G36" s="41">
        <v>2</v>
      </c>
      <c r="H36" s="48"/>
      <c r="I36" s="183">
        <v>22.88</v>
      </c>
      <c r="J36" s="94"/>
      <c r="K36" s="297">
        <f>ROUND(G36*I36,2)</f>
        <v>45.76</v>
      </c>
      <c r="L36" s="95"/>
      <c r="M36" s="53">
        <f>SUM(K32:K36)</f>
        <v>2232.9300000000003</v>
      </c>
      <c r="O36" s="86"/>
      <c r="P36" s="86"/>
    </row>
    <row r="37" spans="1:13" ht="19.5" customHeight="1" thickTop="1">
      <c r="A37" s="69" t="str">
        <f>Plan1!A52</f>
        <v>DATA:   03/03/2005   </v>
      </c>
      <c r="B37" s="70"/>
      <c r="C37" s="71" t="s">
        <v>967</v>
      </c>
      <c r="D37" s="70"/>
      <c r="E37" s="72"/>
      <c r="F37" s="70" t="s">
        <v>954</v>
      </c>
      <c r="G37" s="72"/>
      <c r="H37" s="70" t="s">
        <v>961</v>
      </c>
      <c r="I37" s="72"/>
      <c r="J37" s="70"/>
      <c r="K37" s="104">
        <f>SUM(K5:K36)</f>
        <v>150269.40999999983</v>
      </c>
      <c r="L37" s="97"/>
      <c r="M37" s="345">
        <f>SUM(M5:M36)</f>
        <v>150269.40999999986</v>
      </c>
    </row>
    <row r="38" spans="1:13" ht="19.5" customHeight="1" thickBot="1">
      <c r="A38" s="24"/>
      <c r="B38" s="25"/>
      <c r="C38" s="56"/>
      <c r="D38" s="23"/>
      <c r="E38" s="57"/>
      <c r="F38" s="23"/>
      <c r="G38" s="57"/>
      <c r="H38" s="23" t="s">
        <v>962</v>
      </c>
      <c r="I38" s="57"/>
      <c r="J38" s="23"/>
      <c r="K38" s="73"/>
      <c r="L38" s="23"/>
      <c r="M38" s="346"/>
    </row>
    <row r="39" spans="3:13" ht="15" customHeight="1" thickTop="1">
      <c r="C39" s="55"/>
      <c r="M39" s="75"/>
    </row>
    <row r="40" spans="2:7" ht="15" customHeight="1">
      <c r="B40" s="174"/>
      <c r="C40" s="164"/>
      <c r="D40" s="164"/>
      <c r="E40" s="164"/>
      <c r="F40" s="166"/>
      <c r="G40" s="172"/>
    </row>
    <row r="41" spans="2:7" ht="15" customHeight="1">
      <c r="B41" s="164"/>
      <c r="C41" s="164"/>
      <c r="D41" s="164"/>
      <c r="E41" s="164"/>
      <c r="F41" s="166"/>
      <c r="G41" s="172"/>
    </row>
    <row r="42" spans="2:7" ht="15" customHeight="1">
      <c r="B42" s="164"/>
      <c r="C42" s="164"/>
      <c r="D42" s="164"/>
      <c r="E42" s="164"/>
      <c r="F42" s="166"/>
      <c r="G42" s="172"/>
    </row>
    <row r="43" spans="2:7" ht="15" customHeight="1">
      <c r="B43" s="164"/>
      <c r="C43" s="164"/>
      <c r="D43" s="164"/>
      <c r="E43" s="164"/>
      <c r="F43" s="166"/>
      <c r="G43" s="172"/>
    </row>
    <row r="44" spans="2:7" ht="15" customHeight="1">
      <c r="B44" s="164"/>
      <c r="C44" s="164"/>
      <c r="D44" s="164"/>
      <c r="E44" s="164"/>
      <c r="F44" s="166"/>
      <c r="G44" s="172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zoomScalePageLayoutView="0" workbookViewId="0" topLeftCell="A2">
      <selection activeCell="B31" sqref="B31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955</v>
      </c>
    </row>
    <row r="2" spans="1:13" ht="15" customHeight="1" thickTop="1">
      <c r="A2" s="7"/>
      <c r="B2" s="31" t="s">
        <v>946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947</v>
      </c>
      <c r="C3" s="5"/>
      <c r="D3" s="199"/>
      <c r="E3" s="199"/>
      <c r="F3" s="199"/>
      <c r="G3" s="199"/>
      <c r="H3" s="58"/>
      <c r="I3" s="60" t="s">
        <v>956</v>
      </c>
      <c r="J3" s="3"/>
      <c r="K3" s="42"/>
      <c r="L3" s="59"/>
      <c r="M3" s="81" t="s">
        <v>887</v>
      </c>
    </row>
    <row r="4" spans="1:13" ht="15" customHeight="1" thickTop="1">
      <c r="A4" s="8"/>
      <c r="B4" s="34" t="s">
        <v>948</v>
      </c>
      <c r="C4" s="5"/>
      <c r="D4" s="199" t="s">
        <v>968</v>
      </c>
      <c r="E4" s="199"/>
      <c r="F4" s="199"/>
      <c r="G4" s="199"/>
      <c r="H4" s="61" t="s">
        <v>949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950</v>
      </c>
      <c r="I5" s="65"/>
      <c r="J5" s="64"/>
      <c r="K5" s="302">
        <f>Plan17!K37</f>
        <v>150269.40999999983</v>
      </c>
      <c r="L5" s="66"/>
      <c r="M5" s="339">
        <f>Plan17!M37</f>
        <v>150269.40999999986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957</v>
      </c>
      <c r="K6" s="14"/>
      <c r="L6" s="14"/>
      <c r="M6" s="342"/>
    </row>
    <row r="7" spans="1:13" ht="15" customHeight="1">
      <c r="A7" s="11" t="s">
        <v>951</v>
      </c>
      <c r="B7" s="12"/>
      <c r="C7" s="16" t="s">
        <v>952</v>
      </c>
      <c r="D7" s="12"/>
      <c r="E7" s="12"/>
      <c r="F7" s="17" t="s">
        <v>953</v>
      </c>
      <c r="G7" s="18" t="s">
        <v>958</v>
      </c>
      <c r="H7" s="43" t="s">
        <v>959</v>
      </c>
      <c r="I7" s="43"/>
      <c r="J7" s="49" t="s">
        <v>960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3.5" customHeight="1" thickTop="1">
      <c r="A9" s="120" t="s">
        <v>511</v>
      </c>
      <c r="B9" s="77" t="s">
        <v>977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3.5" customHeight="1">
      <c r="A10" s="109" t="s">
        <v>512</v>
      </c>
      <c r="B10" s="27" t="s">
        <v>1028</v>
      </c>
      <c r="C10" s="152"/>
      <c r="D10" s="152"/>
      <c r="E10" s="153"/>
      <c r="F10" s="154" t="s">
        <v>963</v>
      </c>
      <c r="G10" s="36">
        <v>16.66</v>
      </c>
      <c r="H10" s="14"/>
      <c r="I10" s="183">
        <v>17.04</v>
      </c>
      <c r="J10" s="13"/>
      <c r="K10" s="297">
        <f>ROUND(G10*I10,2)</f>
        <v>283.89</v>
      </c>
      <c r="L10" s="14"/>
      <c r="M10" s="342"/>
    </row>
    <row r="11" spans="1:13" ht="13.5" customHeight="1">
      <c r="A11" s="109" t="s">
        <v>513</v>
      </c>
      <c r="B11" s="27" t="s">
        <v>1055</v>
      </c>
      <c r="C11" s="152"/>
      <c r="D11" s="152"/>
      <c r="E11" s="153"/>
      <c r="F11" s="154" t="s">
        <v>963</v>
      </c>
      <c r="G11" s="36">
        <v>16.66</v>
      </c>
      <c r="H11" s="14"/>
      <c r="I11" s="183">
        <v>9.25</v>
      </c>
      <c r="J11" s="13"/>
      <c r="K11" s="297">
        <f>ROUND(G11*I11,2)</f>
        <v>154.11</v>
      </c>
      <c r="L11" s="14"/>
      <c r="M11" s="342"/>
    </row>
    <row r="12" spans="1:13" ht="13.5" customHeight="1">
      <c r="A12" s="109" t="s">
        <v>514</v>
      </c>
      <c r="B12" s="27" t="s">
        <v>1058</v>
      </c>
      <c r="C12" s="28"/>
      <c r="D12" s="28"/>
      <c r="E12" s="29"/>
      <c r="F12" s="30" t="s">
        <v>963</v>
      </c>
      <c r="G12" s="36">
        <v>16.66</v>
      </c>
      <c r="H12" s="113"/>
      <c r="I12" s="183">
        <v>24.8</v>
      </c>
      <c r="J12" s="105"/>
      <c r="K12" s="297">
        <f>ROUND(G12*I12,2)</f>
        <v>413.17</v>
      </c>
      <c r="L12" s="113"/>
      <c r="M12" s="344"/>
    </row>
    <row r="13" spans="1:13" ht="13.5" customHeight="1">
      <c r="A13" s="109" t="s">
        <v>515</v>
      </c>
      <c r="B13" s="27" t="s">
        <v>1065</v>
      </c>
      <c r="C13" s="28"/>
      <c r="D13" s="28"/>
      <c r="E13" s="29"/>
      <c r="F13" s="40" t="s">
        <v>965</v>
      </c>
      <c r="G13" s="36">
        <v>0.8</v>
      </c>
      <c r="H13" s="113"/>
      <c r="I13" s="183">
        <v>18.4</v>
      </c>
      <c r="J13" s="105"/>
      <c r="K13" s="297">
        <f>ROUND(G13*I13,2)</f>
        <v>14.72</v>
      </c>
      <c r="L13" s="113"/>
      <c r="M13" s="344">
        <f>SUM(K10:K13)</f>
        <v>865.8900000000001</v>
      </c>
    </row>
    <row r="14" spans="1:13" ht="13.5" customHeight="1">
      <c r="A14" s="76" t="s">
        <v>516</v>
      </c>
      <c r="B14" s="77" t="s">
        <v>985</v>
      </c>
      <c r="C14" s="28"/>
      <c r="D14" s="28"/>
      <c r="E14" s="29"/>
      <c r="F14" s="40"/>
      <c r="G14" s="36"/>
      <c r="H14" s="113"/>
      <c r="I14" s="183"/>
      <c r="J14" s="105"/>
      <c r="K14" s="106"/>
      <c r="L14" s="113"/>
      <c r="M14" s="344"/>
    </row>
    <row r="15" spans="1:13" ht="13.5" customHeight="1">
      <c r="A15" s="35" t="s">
        <v>517</v>
      </c>
      <c r="B15" s="27" t="s">
        <v>1120</v>
      </c>
      <c r="C15" s="28"/>
      <c r="D15" s="28"/>
      <c r="E15" s="29"/>
      <c r="F15" s="40" t="s">
        <v>963</v>
      </c>
      <c r="G15" s="36">
        <v>1.2</v>
      </c>
      <c r="H15" s="47"/>
      <c r="I15" s="183">
        <v>248.31</v>
      </c>
      <c r="J15" s="47"/>
      <c r="K15" s="297">
        <f>ROUND(G15*I15,2)</f>
        <v>297.97</v>
      </c>
      <c r="L15" s="46"/>
      <c r="M15" s="52"/>
    </row>
    <row r="16" spans="1:13" ht="13.5" customHeight="1">
      <c r="A16" s="35" t="s">
        <v>518</v>
      </c>
      <c r="B16" s="126" t="s">
        <v>1101</v>
      </c>
      <c r="C16" s="113"/>
      <c r="D16" s="113"/>
      <c r="E16" s="106"/>
      <c r="F16" s="125"/>
      <c r="G16" s="36"/>
      <c r="H16" s="47"/>
      <c r="I16" s="183"/>
      <c r="J16" s="47"/>
      <c r="K16" s="45"/>
      <c r="L16" s="46"/>
      <c r="M16" s="52"/>
    </row>
    <row r="17" spans="1:16" s="101" customFormat="1" ht="13.5" customHeight="1">
      <c r="A17" s="35"/>
      <c r="B17" s="126" t="s">
        <v>1005</v>
      </c>
      <c r="C17" s="137"/>
      <c r="D17" s="137"/>
      <c r="E17" s="138"/>
      <c r="F17" s="139" t="s">
        <v>964</v>
      </c>
      <c r="G17" s="36">
        <v>1</v>
      </c>
      <c r="H17" s="47"/>
      <c r="I17" s="183">
        <v>230.55</v>
      </c>
      <c r="J17" s="88"/>
      <c r="K17" s="297">
        <f>ROUND(G17*I17,2)</f>
        <v>230.55</v>
      </c>
      <c r="L17" s="89"/>
      <c r="M17" s="52"/>
      <c r="O17" s="102"/>
      <c r="P17" s="102"/>
    </row>
    <row r="18" spans="1:16" s="101" customFormat="1" ht="13.5" customHeight="1">
      <c r="A18" s="35" t="s">
        <v>519</v>
      </c>
      <c r="B18" s="160" t="s">
        <v>1022</v>
      </c>
      <c r="C18" s="137"/>
      <c r="D18" s="137"/>
      <c r="E18" s="138"/>
      <c r="F18" s="139"/>
      <c r="G18" s="36"/>
      <c r="H18" s="47"/>
      <c r="I18" s="183"/>
      <c r="J18" s="88"/>
      <c r="K18" s="45"/>
      <c r="L18" s="89"/>
      <c r="M18" s="52"/>
      <c r="O18" s="102"/>
      <c r="P18" s="102"/>
    </row>
    <row r="19" spans="1:16" s="101" customFormat="1" ht="13.5" customHeight="1">
      <c r="A19" s="35"/>
      <c r="B19" s="160" t="s">
        <v>1023</v>
      </c>
      <c r="C19" s="137"/>
      <c r="D19" s="137"/>
      <c r="E19" s="138"/>
      <c r="F19" s="139" t="s">
        <v>964</v>
      </c>
      <c r="G19" s="36">
        <v>4</v>
      </c>
      <c r="H19" s="47"/>
      <c r="I19" s="183">
        <v>263.45</v>
      </c>
      <c r="J19" s="88"/>
      <c r="K19" s="297">
        <f>ROUND(G19*I19,2)</f>
        <v>1053.8</v>
      </c>
      <c r="L19" s="89"/>
      <c r="M19" s="52">
        <f>SUM(K15:K19)</f>
        <v>1582.32</v>
      </c>
      <c r="O19" s="102"/>
      <c r="P19" s="102"/>
    </row>
    <row r="20" spans="1:16" s="101" customFormat="1" ht="13.5" customHeight="1">
      <c r="A20" s="76" t="s">
        <v>520</v>
      </c>
      <c r="B20" s="80" t="s">
        <v>987</v>
      </c>
      <c r="C20" s="39"/>
      <c r="D20" s="39"/>
      <c r="E20" s="98"/>
      <c r="F20" s="40"/>
      <c r="G20" s="36"/>
      <c r="H20" s="47"/>
      <c r="I20" s="183"/>
      <c r="J20" s="88"/>
      <c r="K20" s="45"/>
      <c r="L20" s="89"/>
      <c r="M20" s="52"/>
      <c r="O20" s="102"/>
      <c r="P20" s="102"/>
    </row>
    <row r="21" spans="1:16" s="101" customFormat="1" ht="13.5" customHeight="1">
      <c r="A21" s="35" t="s">
        <v>521</v>
      </c>
      <c r="B21" s="38" t="s">
        <v>988</v>
      </c>
      <c r="C21" s="39"/>
      <c r="D21" s="39"/>
      <c r="E21" s="98"/>
      <c r="F21" s="40" t="s">
        <v>963</v>
      </c>
      <c r="G21" s="36">
        <v>0.84</v>
      </c>
      <c r="H21" s="47"/>
      <c r="I21" s="183">
        <v>59.8</v>
      </c>
      <c r="J21" s="88"/>
      <c r="K21" s="297">
        <f>ROUND(G21*I21,2)</f>
        <v>50.23</v>
      </c>
      <c r="L21" s="89"/>
      <c r="M21" s="52"/>
      <c r="O21" s="102"/>
      <c r="P21" s="102"/>
    </row>
    <row r="22" spans="1:16" s="101" customFormat="1" ht="13.5" customHeight="1">
      <c r="A22" s="35" t="s">
        <v>674</v>
      </c>
      <c r="B22" s="38" t="s">
        <v>913</v>
      </c>
      <c r="C22" s="39"/>
      <c r="D22" s="39"/>
      <c r="E22" s="98"/>
      <c r="F22" s="40" t="s">
        <v>963</v>
      </c>
      <c r="G22" s="41">
        <v>2.4</v>
      </c>
      <c r="H22" s="48"/>
      <c r="I22" s="183">
        <v>246.51</v>
      </c>
      <c r="J22" s="94"/>
      <c r="K22" s="297">
        <f>ROUND(G22*I22,2)</f>
        <v>591.62</v>
      </c>
      <c r="L22" s="95"/>
      <c r="M22" s="53">
        <f>SUM(K21:K22)</f>
        <v>641.85</v>
      </c>
      <c r="O22" s="102"/>
      <c r="P22" s="102"/>
    </row>
    <row r="23" spans="1:16" s="101" customFormat="1" ht="13.5" customHeight="1">
      <c r="A23" s="78" t="s">
        <v>522</v>
      </c>
      <c r="B23" s="79" t="s">
        <v>966</v>
      </c>
      <c r="C23" s="39"/>
      <c r="D23" s="39"/>
      <c r="E23" s="98"/>
      <c r="F23" s="40"/>
      <c r="G23" s="41"/>
      <c r="H23" s="48"/>
      <c r="I23" s="183"/>
      <c r="J23" s="94"/>
      <c r="K23" s="45"/>
      <c r="L23" s="95"/>
      <c r="M23" s="53"/>
      <c r="O23" s="102"/>
      <c r="P23" s="102"/>
    </row>
    <row r="24" spans="1:16" s="101" customFormat="1" ht="13.5" customHeight="1">
      <c r="A24" s="37" t="s">
        <v>523</v>
      </c>
      <c r="B24" s="38" t="s">
        <v>1067</v>
      </c>
      <c r="C24" s="39"/>
      <c r="D24" s="39"/>
      <c r="E24" s="98"/>
      <c r="F24" s="40"/>
      <c r="G24" s="41"/>
      <c r="H24" s="48"/>
      <c r="I24" s="183"/>
      <c r="J24" s="94"/>
      <c r="K24" s="87"/>
      <c r="L24" s="95"/>
      <c r="M24" s="53"/>
      <c r="O24" s="102"/>
      <c r="P24" s="102"/>
    </row>
    <row r="25" spans="1:16" s="101" customFormat="1" ht="13.5" customHeight="1">
      <c r="A25" s="37"/>
      <c r="B25" s="38" t="s">
        <v>982</v>
      </c>
      <c r="C25" s="39"/>
      <c r="D25" s="39"/>
      <c r="E25" s="98"/>
      <c r="F25" s="40" t="s">
        <v>963</v>
      </c>
      <c r="G25" s="41">
        <v>16.66</v>
      </c>
      <c r="H25" s="48"/>
      <c r="I25" s="183">
        <v>5.62</v>
      </c>
      <c r="J25" s="94"/>
      <c r="K25" s="297">
        <f>ROUND(G25*I25,2)</f>
        <v>93.63</v>
      </c>
      <c r="L25" s="95"/>
      <c r="M25" s="53"/>
      <c r="O25" s="102"/>
      <c r="P25" s="102"/>
    </row>
    <row r="26" spans="1:16" s="101" customFormat="1" ht="13.5" customHeight="1">
      <c r="A26" s="37" t="s">
        <v>524</v>
      </c>
      <c r="B26" s="38" t="s">
        <v>983</v>
      </c>
      <c r="C26" s="39"/>
      <c r="D26" s="39"/>
      <c r="E26" s="98"/>
      <c r="F26" s="40" t="s">
        <v>963</v>
      </c>
      <c r="G26" s="41">
        <v>16.66</v>
      </c>
      <c r="H26" s="48"/>
      <c r="I26" s="183">
        <v>9.34</v>
      </c>
      <c r="J26" s="94"/>
      <c r="K26" s="297">
        <f>ROUND(G26*I26,2)</f>
        <v>155.6</v>
      </c>
      <c r="L26" s="95"/>
      <c r="M26" s="53"/>
      <c r="O26" s="102"/>
      <c r="P26" s="102"/>
    </row>
    <row r="27" spans="1:16" s="101" customFormat="1" ht="13.5" customHeight="1">
      <c r="A27" s="37" t="s">
        <v>525</v>
      </c>
      <c r="B27" s="160" t="s">
        <v>1104</v>
      </c>
      <c r="C27" s="137"/>
      <c r="D27" s="137"/>
      <c r="E27" s="138"/>
      <c r="F27" s="139" t="s">
        <v>963</v>
      </c>
      <c r="G27" s="140">
        <v>14.88</v>
      </c>
      <c r="H27" s="48"/>
      <c r="I27" s="183">
        <v>8.65</v>
      </c>
      <c r="J27" s="94"/>
      <c r="K27" s="297">
        <f>ROUND(G27*I27,2)</f>
        <v>128.71</v>
      </c>
      <c r="L27" s="95"/>
      <c r="M27" s="53">
        <f>SUM(K25:K27)</f>
        <v>377.94</v>
      </c>
      <c r="O27" s="102"/>
      <c r="P27" s="102"/>
    </row>
    <row r="28" spans="1:16" s="101" customFormat="1" ht="13.5" customHeight="1">
      <c r="A28" s="78" t="s">
        <v>526</v>
      </c>
      <c r="B28" s="80" t="s">
        <v>1003</v>
      </c>
      <c r="C28" s="28"/>
      <c r="D28" s="28"/>
      <c r="E28" s="29"/>
      <c r="F28" s="40"/>
      <c r="G28" s="140"/>
      <c r="H28" s="48"/>
      <c r="I28" s="183"/>
      <c r="J28" s="94"/>
      <c r="K28" s="45"/>
      <c r="L28" s="95"/>
      <c r="M28" s="53"/>
      <c r="O28" s="102"/>
      <c r="P28" s="102"/>
    </row>
    <row r="29" spans="1:16" s="101" customFormat="1" ht="13.5" customHeight="1">
      <c r="A29" s="37" t="s">
        <v>527</v>
      </c>
      <c r="B29" s="38" t="s">
        <v>1024</v>
      </c>
      <c r="C29" s="39"/>
      <c r="D29" s="39"/>
      <c r="E29" s="98"/>
      <c r="F29" s="139" t="s">
        <v>964</v>
      </c>
      <c r="G29" s="140">
        <v>8</v>
      </c>
      <c r="H29" s="48"/>
      <c r="I29" s="185">
        <v>86.85</v>
      </c>
      <c r="J29" s="94"/>
      <c r="K29" s="297">
        <f>ROUND(G29*I29,2)</f>
        <v>694.8</v>
      </c>
      <c r="L29" s="95"/>
      <c r="M29" s="53">
        <f>K29</f>
        <v>694.8</v>
      </c>
      <c r="O29" s="102"/>
      <c r="P29" s="102"/>
    </row>
    <row r="30" spans="1:16" s="101" customFormat="1" ht="13.5" customHeight="1">
      <c r="A30" s="117" t="s">
        <v>528</v>
      </c>
      <c r="B30" s="136" t="s">
        <v>6</v>
      </c>
      <c r="C30" s="39"/>
      <c r="D30" s="39"/>
      <c r="E30" s="98"/>
      <c r="F30" s="40"/>
      <c r="G30" s="41"/>
      <c r="H30" s="48"/>
      <c r="I30" s="183"/>
      <c r="J30" s="94"/>
      <c r="K30" s="45"/>
      <c r="L30" s="95"/>
      <c r="M30" s="53"/>
      <c r="O30" s="102"/>
      <c r="P30" s="102"/>
    </row>
    <row r="31" spans="1:16" s="101" customFormat="1" ht="13.5" customHeight="1">
      <c r="A31" s="78" t="s">
        <v>529</v>
      </c>
      <c r="B31" s="79" t="s">
        <v>969</v>
      </c>
      <c r="C31" s="39"/>
      <c r="D31" s="39"/>
      <c r="E31" s="98"/>
      <c r="F31" s="40"/>
      <c r="G31" s="41"/>
      <c r="H31" s="48"/>
      <c r="I31" s="183"/>
      <c r="J31" s="94"/>
      <c r="K31" s="45"/>
      <c r="L31" s="95"/>
      <c r="M31" s="53"/>
      <c r="O31" s="102"/>
      <c r="P31" s="102"/>
    </row>
    <row r="32" spans="1:16" s="101" customFormat="1" ht="13.5" customHeight="1">
      <c r="A32" s="37" t="s">
        <v>530</v>
      </c>
      <c r="B32" s="38" t="s">
        <v>1026</v>
      </c>
      <c r="C32" s="39"/>
      <c r="D32" s="39"/>
      <c r="E32" s="98"/>
      <c r="F32" s="40" t="s">
        <v>963</v>
      </c>
      <c r="G32" s="41">
        <v>16.06</v>
      </c>
      <c r="H32" s="48"/>
      <c r="I32" s="103">
        <v>6.21</v>
      </c>
      <c r="J32" s="94"/>
      <c r="K32" s="297">
        <f>ROUND(G32*I32,2)</f>
        <v>99.73</v>
      </c>
      <c r="L32" s="95"/>
      <c r="M32" s="53"/>
      <c r="O32" s="102"/>
      <c r="P32" s="102"/>
    </row>
    <row r="33" spans="1:16" s="101" customFormat="1" ht="13.5" customHeight="1">
      <c r="A33" s="37" t="s">
        <v>531</v>
      </c>
      <c r="B33" s="38" t="s">
        <v>1006</v>
      </c>
      <c r="C33" s="39"/>
      <c r="D33" s="39"/>
      <c r="E33" s="98"/>
      <c r="F33" s="40" t="s">
        <v>963</v>
      </c>
      <c r="G33" s="41">
        <v>52.45</v>
      </c>
      <c r="H33" s="48"/>
      <c r="I33" s="103">
        <v>11.18</v>
      </c>
      <c r="J33" s="94"/>
      <c r="K33" s="297">
        <f>ROUND(G33*I33,2)</f>
        <v>586.39</v>
      </c>
      <c r="L33" s="95"/>
      <c r="M33" s="53"/>
      <c r="O33" s="102"/>
      <c r="P33" s="102"/>
    </row>
    <row r="34" spans="1:16" s="101" customFormat="1" ht="13.5" customHeight="1">
      <c r="A34" s="37" t="s">
        <v>532</v>
      </c>
      <c r="B34" s="38" t="s">
        <v>1019</v>
      </c>
      <c r="C34" s="39"/>
      <c r="D34" s="39"/>
      <c r="E34" s="98"/>
      <c r="F34" s="40" t="s">
        <v>1020</v>
      </c>
      <c r="G34" s="41">
        <v>7.87</v>
      </c>
      <c r="H34" s="48"/>
      <c r="I34" s="45">
        <v>14.33</v>
      </c>
      <c r="J34" s="94"/>
      <c r="K34" s="297">
        <f>ROUND(G34*I34,2)</f>
        <v>112.78</v>
      </c>
      <c r="L34" s="95"/>
      <c r="M34" s="53"/>
      <c r="O34" s="102"/>
      <c r="P34" s="102"/>
    </row>
    <row r="35" spans="1:16" s="85" customFormat="1" ht="13.5" customHeight="1">
      <c r="A35" s="37" t="s">
        <v>533</v>
      </c>
      <c r="B35" s="38" t="s">
        <v>1007</v>
      </c>
      <c r="C35" s="39"/>
      <c r="D35" s="39"/>
      <c r="E35" s="98"/>
      <c r="F35" s="40" t="s">
        <v>963</v>
      </c>
      <c r="G35" s="41">
        <v>2.67</v>
      </c>
      <c r="H35" s="48"/>
      <c r="I35" s="296">
        <v>7.47</v>
      </c>
      <c r="J35" s="94"/>
      <c r="K35" s="297">
        <f>ROUND(G35*I35,2)</f>
        <v>19.94</v>
      </c>
      <c r="L35" s="91"/>
      <c r="M35" s="53">
        <f>SUM(K32:K35)</f>
        <v>818.84</v>
      </c>
      <c r="O35" s="86"/>
      <c r="P35" s="86"/>
    </row>
    <row r="36" spans="1:16" s="85" customFormat="1" ht="13.5" customHeight="1">
      <c r="A36" s="78" t="s">
        <v>534</v>
      </c>
      <c r="B36" s="79" t="s">
        <v>1008</v>
      </c>
      <c r="C36" s="137"/>
      <c r="D36" s="137"/>
      <c r="E36" s="138"/>
      <c r="F36" s="139"/>
      <c r="G36" s="41"/>
      <c r="H36" s="48"/>
      <c r="I36" s="183"/>
      <c r="J36" s="94"/>
      <c r="K36" s="87"/>
      <c r="L36" s="91"/>
      <c r="M36" s="53"/>
      <c r="O36" s="86"/>
      <c r="P36" s="86"/>
    </row>
    <row r="37" spans="1:16" s="85" customFormat="1" ht="13.5" customHeight="1">
      <c r="A37" s="37" t="s">
        <v>535</v>
      </c>
      <c r="B37" s="38" t="s">
        <v>1036</v>
      </c>
      <c r="C37" s="39"/>
      <c r="D37" s="39"/>
      <c r="E37" s="98"/>
      <c r="F37" s="40" t="s">
        <v>965</v>
      </c>
      <c r="G37" s="41">
        <v>12</v>
      </c>
      <c r="H37" s="48"/>
      <c r="I37" s="183">
        <v>3.58</v>
      </c>
      <c r="J37" s="94"/>
      <c r="K37" s="297">
        <f>ROUND(G37*I37,2)</f>
        <v>42.96</v>
      </c>
      <c r="L37" s="91"/>
      <c r="M37" s="53"/>
      <c r="O37" s="86"/>
      <c r="P37" s="86"/>
    </row>
    <row r="38" spans="1:16" s="85" customFormat="1" ht="13.5" customHeight="1">
      <c r="A38" s="37" t="s">
        <v>536</v>
      </c>
      <c r="B38" s="38" t="s">
        <v>1053</v>
      </c>
      <c r="C38" s="39"/>
      <c r="D38" s="39"/>
      <c r="E38" s="98"/>
      <c r="F38" s="40" t="s">
        <v>965</v>
      </c>
      <c r="G38" s="41">
        <v>18</v>
      </c>
      <c r="H38" s="48"/>
      <c r="I38" s="183">
        <v>11.81</v>
      </c>
      <c r="J38" s="94"/>
      <c r="K38" s="297">
        <f>ROUND(G38*I38,2)</f>
        <v>212.58</v>
      </c>
      <c r="L38" s="91"/>
      <c r="M38" s="53"/>
      <c r="O38" s="86"/>
      <c r="P38" s="86"/>
    </row>
    <row r="39" spans="1:16" s="85" customFormat="1" ht="13.5" customHeight="1" thickBot="1">
      <c r="A39" s="37" t="s">
        <v>537</v>
      </c>
      <c r="B39" s="27" t="s">
        <v>1009</v>
      </c>
      <c r="C39" s="39"/>
      <c r="D39" s="39"/>
      <c r="E39" s="98"/>
      <c r="F39" s="40" t="s">
        <v>964</v>
      </c>
      <c r="G39" s="41">
        <v>1</v>
      </c>
      <c r="H39" s="48"/>
      <c r="I39" s="183">
        <v>48.76</v>
      </c>
      <c r="J39" s="94"/>
      <c r="K39" s="297">
        <f>ROUND(G39*I39,2)</f>
        <v>48.76</v>
      </c>
      <c r="L39" s="95"/>
      <c r="M39" s="53"/>
      <c r="O39" s="86"/>
      <c r="P39" s="86"/>
    </row>
    <row r="40" spans="1:13" ht="19.5" customHeight="1" thickTop="1">
      <c r="A40" s="69" t="str">
        <f>Plan1!A52</f>
        <v>DATA:   03/03/2005   </v>
      </c>
      <c r="B40" s="70"/>
      <c r="C40" s="71" t="s">
        <v>967</v>
      </c>
      <c r="D40" s="70"/>
      <c r="E40" s="72"/>
      <c r="F40" s="70" t="s">
        <v>954</v>
      </c>
      <c r="G40" s="72"/>
      <c r="H40" s="70" t="s">
        <v>961</v>
      </c>
      <c r="I40" s="72"/>
      <c r="J40" s="70"/>
      <c r="K40" s="104">
        <f>SUM(K5:K39)</f>
        <v>155555.34999999983</v>
      </c>
      <c r="L40" s="97"/>
      <c r="M40" s="345">
        <f>SUM(M5:M39)</f>
        <v>155251.04999999987</v>
      </c>
    </row>
    <row r="41" spans="1:13" ht="19.5" customHeight="1" thickBot="1">
      <c r="A41" s="24"/>
      <c r="B41" s="25"/>
      <c r="C41" s="56"/>
      <c r="D41" s="23"/>
      <c r="E41" s="57"/>
      <c r="F41" s="23"/>
      <c r="G41" s="57"/>
      <c r="H41" s="23" t="s">
        <v>962</v>
      </c>
      <c r="I41" s="57"/>
      <c r="J41" s="23"/>
      <c r="K41" s="73"/>
      <c r="L41" s="23"/>
      <c r="M41" s="346"/>
    </row>
    <row r="42" spans="3:13" ht="15" customHeight="1" thickTop="1">
      <c r="C42" s="55"/>
      <c r="M42" s="75"/>
    </row>
    <row r="43" spans="2:6" ht="15" customHeight="1">
      <c r="B43" s="164"/>
      <c r="C43" s="161"/>
      <c r="D43" s="161"/>
      <c r="E43" s="161"/>
      <c r="F43" s="166"/>
    </row>
    <row r="44" spans="2:6" ht="15" customHeight="1">
      <c r="B44" s="164"/>
      <c r="C44" s="161"/>
      <c r="D44" s="161"/>
      <c r="E44" s="161"/>
      <c r="F44" s="165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7"/>
  <sheetViews>
    <sheetView zoomScale="75" zoomScaleNormal="75" zoomScalePageLayoutView="0" workbookViewId="0" topLeftCell="A1">
      <selection activeCell="I17" sqref="I17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955</v>
      </c>
    </row>
    <row r="2" spans="1:13" ht="15" customHeight="1" thickTop="1">
      <c r="A2" s="7"/>
      <c r="B2" s="31" t="s">
        <v>946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947</v>
      </c>
      <c r="C3" s="5"/>
      <c r="D3" s="199"/>
      <c r="E3" s="199"/>
      <c r="F3" s="199"/>
      <c r="G3" s="199"/>
      <c r="H3" s="58"/>
      <c r="I3" s="60" t="s">
        <v>956</v>
      </c>
      <c r="J3" s="3"/>
      <c r="K3" s="42"/>
      <c r="L3" s="59"/>
      <c r="M3" s="81" t="s">
        <v>888</v>
      </c>
    </row>
    <row r="4" spans="1:13" ht="15" customHeight="1" thickTop="1">
      <c r="A4" s="8"/>
      <c r="B4" s="34" t="s">
        <v>948</v>
      </c>
      <c r="C4" s="5"/>
      <c r="D4" s="199" t="s">
        <v>968</v>
      </c>
      <c r="E4" s="199"/>
      <c r="F4" s="199"/>
      <c r="G4" s="199"/>
      <c r="H4" s="61" t="s">
        <v>949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950</v>
      </c>
      <c r="I5" s="65"/>
      <c r="J5" s="64"/>
      <c r="K5" s="302">
        <f>Plan18!K40</f>
        <v>155555.34999999983</v>
      </c>
      <c r="L5" s="66"/>
      <c r="M5" s="339">
        <f>Plan18!M40</f>
        <v>155251.04999999987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957</v>
      </c>
      <c r="K6" s="14"/>
      <c r="L6" s="14"/>
      <c r="M6" s="342"/>
    </row>
    <row r="7" spans="1:13" ht="15" customHeight="1">
      <c r="A7" s="11" t="s">
        <v>951</v>
      </c>
      <c r="B7" s="12"/>
      <c r="C7" s="16" t="s">
        <v>952</v>
      </c>
      <c r="D7" s="12"/>
      <c r="E7" s="12"/>
      <c r="F7" s="17" t="s">
        <v>953</v>
      </c>
      <c r="G7" s="18" t="s">
        <v>958</v>
      </c>
      <c r="H7" s="43" t="s">
        <v>959</v>
      </c>
      <c r="I7" s="43"/>
      <c r="J7" s="49" t="s">
        <v>960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2.75" customHeight="1" thickTop="1">
      <c r="A9" s="109" t="s">
        <v>538</v>
      </c>
      <c r="B9" s="27" t="s">
        <v>13</v>
      </c>
      <c r="C9" s="28"/>
      <c r="D9" s="28"/>
      <c r="E9" s="29"/>
      <c r="F9" s="30" t="s">
        <v>964</v>
      </c>
      <c r="G9" s="36">
        <v>1</v>
      </c>
      <c r="H9" s="46"/>
      <c r="I9" s="46">
        <v>92.5</v>
      </c>
      <c r="J9" s="105"/>
      <c r="K9" s="297">
        <f>ROUND(G9*I9,2)</f>
        <v>92.5</v>
      </c>
      <c r="L9" s="113"/>
      <c r="M9" s="344"/>
    </row>
    <row r="10" spans="1:13" ht="12.75" customHeight="1">
      <c r="A10" s="109" t="s">
        <v>539</v>
      </c>
      <c r="B10" s="38" t="s">
        <v>489</v>
      </c>
      <c r="C10" s="39"/>
      <c r="D10" s="39"/>
      <c r="E10" s="98"/>
      <c r="F10" s="30" t="s">
        <v>964</v>
      </c>
      <c r="G10" s="36">
        <v>4</v>
      </c>
      <c r="H10" s="113"/>
      <c r="I10" s="183">
        <v>202.28</v>
      </c>
      <c r="J10" s="105"/>
      <c r="K10" s="297">
        <f>ROUND(G10*I10,2)</f>
        <v>809.12</v>
      </c>
      <c r="L10" s="113"/>
      <c r="M10" s="344"/>
    </row>
    <row r="11" spans="1:13" ht="12.75" customHeight="1">
      <c r="A11" s="109" t="s">
        <v>540</v>
      </c>
      <c r="B11" s="38" t="s">
        <v>1010</v>
      </c>
      <c r="C11" s="39"/>
      <c r="D11" s="39"/>
      <c r="E11" s="98"/>
      <c r="F11" s="30" t="s">
        <v>964</v>
      </c>
      <c r="G11" s="36">
        <v>4</v>
      </c>
      <c r="H11" s="113"/>
      <c r="I11" s="183">
        <v>150.25</v>
      </c>
      <c r="J11" s="105"/>
      <c r="K11" s="297">
        <f aca="true" t="shared" si="0" ref="K11:K20">ROUND(G11*I11,2)</f>
        <v>601</v>
      </c>
      <c r="L11" s="113"/>
      <c r="M11" s="344"/>
    </row>
    <row r="12" spans="1:16" s="101" customFormat="1" ht="12.75" customHeight="1">
      <c r="A12" s="109" t="s">
        <v>541</v>
      </c>
      <c r="B12" s="38" t="s">
        <v>1011</v>
      </c>
      <c r="C12" s="39"/>
      <c r="D12" s="39"/>
      <c r="E12" s="98"/>
      <c r="F12" s="40" t="s">
        <v>964</v>
      </c>
      <c r="G12" s="36">
        <v>4</v>
      </c>
      <c r="H12" s="47"/>
      <c r="I12" s="183">
        <v>21.07</v>
      </c>
      <c r="J12" s="88"/>
      <c r="K12" s="297">
        <f t="shared" si="0"/>
        <v>84.28</v>
      </c>
      <c r="L12" s="89"/>
      <c r="M12" s="52"/>
      <c r="O12" s="102"/>
      <c r="P12" s="102"/>
    </row>
    <row r="13" spans="1:16" s="101" customFormat="1" ht="12.75" customHeight="1">
      <c r="A13" s="109" t="s">
        <v>542</v>
      </c>
      <c r="B13" s="38" t="s">
        <v>1012</v>
      </c>
      <c r="C13" s="39"/>
      <c r="D13" s="39"/>
      <c r="E13" s="98"/>
      <c r="F13" s="40" t="s">
        <v>964</v>
      </c>
      <c r="G13" s="36">
        <v>4</v>
      </c>
      <c r="H13" s="47"/>
      <c r="I13" s="183">
        <v>20.9</v>
      </c>
      <c r="J13" s="88"/>
      <c r="K13" s="297">
        <f t="shared" si="0"/>
        <v>83.6</v>
      </c>
      <c r="L13" s="89"/>
      <c r="M13" s="52"/>
      <c r="O13" s="102"/>
      <c r="P13" s="102"/>
    </row>
    <row r="14" spans="1:16" s="101" customFormat="1" ht="12.75" customHeight="1">
      <c r="A14" s="109" t="s">
        <v>543</v>
      </c>
      <c r="B14" s="38" t="s">
        <v>1013</v>
      </c>
      <c r="C14" s="39"/>
      <c r="D14" s="39"/>
      <c r="E14" s="98"/>
      <c r="F14" s="40" t="s">
        <v>964</v>
      </c>
      <c r="G14" s="118">
        <v>4</v>
      </c>
      <c r="H14" s="47"/>
      <c r="I14" s="183">
        <v>22.8</v>
      </c>
      <c r="J14" s="88"/>
      <c r="K14" s="297">
        <f t="shared" si="0"/>
        <v>91.2</v>
      </c>
      <c r="L14" s="89"/>
      <c r="M14" s="52"/>
      <c r="O14" s="102"/>
      <c r="P14" s="102"/>
    </row>
    <row r="15" spans="1:16" s="101" customFormat="1" ht="12.75" customHeight="1">
      <c r="A15" s="109" t="s">
        <v>544</v>
      </c>
      <c r="B15" s="38" t="s">
        <v>1014</v>
      </c>
      <c r="C15" s="39"/>
      <c r="D15" s="39"/>
      <c r="E15" s="98"/>
      <c r="F15" s="40" t="s">
        <v>964</v>
      </c>
      <c r="G15" s="118">
        <v>4</v>
      </c>
      <c r="H15" s="47"/>
      <c r="I15" s="183">
        <v>111.25</v>
      </c>
      <c r="J15" s="88"/>
      <c r="K15" s="297">
        <f t="shared" si="0"/>
        <v>445</v>
      </c>
      <c r="L15" s="89"/>
      <c r="M15" s="52"/>
      <c r="O15" s="102"/>
      <c r="P15" s="102"/>
    </row>
    <row r="16" spans="1:16" s="101" customFormat="1" ht="12.75" customHeight="1">
      <c r="A16" s="109" t="s">
        <v>545</v>
      </c>
      <c r="B16" s="84" t="s">
        <v>1037</v>
      </c>
      <c r="C16" s="39"/>
      <c r="D16" s="39"/>
      <c r="E16" s="98"/>
      <c r="F16" s="40" t="s">
        <v>965</v>
      </c>
      <c r="G16" s="36">
        <v>6</v>
      </c>
      <c r="H16" s="47"/>
      <c r="I16" s="183">
        <v>6.11</v>
      </c>
      <c r="J16" s="88"/>
      <c r="K16" s="297">
        <f t="shared" si="0"/>
        <v>36.66</v>
      </c>
      <c r="L16" s="89"/>
      <c r="M16" s="52"/>
      <c r="O16" s="102"/>
      <c r="P16" s="102"/>
    </row>
    <row r="17" spans="1:16" s="101" customFormat="1" ht="12.75" customHeight="1">
      <c r="A17" s="109" t="s">
        <v>546</v>
      </c>
      <c r="B17" s="84" t="s">
        <v>1062</v>
      </c>
      <c r="C17" s="39"/>
      <c r="D17" s="39"/>
      <c r="E17" s="98"/>
      <c r="F17" s="40" t="s">
        <v>965</v>
      </c>
      <c r="G17" s="36">
        <v>9</v>
      </c>
      <c r="H17" s="47"/>
      <c r="I17" s="183">
        <v>9.65</v>
      </c>
      <c r="J17" s="88"/>
      <c r="K17" s="297">
        <f t="shared" si="0"/>
        <v>86.85</v>
      </c>
      <c r="L17" s="89"/>
      <c r="M17" s="52"/>
      <c r="O17" s="102"/>
      <c r="P17" s="102"/>
    </row>
    <row r="18" spans="1:16" s="101" customFormat="1" ht="12.75" customHeight="1">
      <c r="A18" s="109" t="s">
        <v>547</v>
      </c>
      <c r="B18" s="84" t="s">
        <v>9</v>
      </c>
      <c r="C18" s="39"/>
      <c r="D18" s="39"/>
      <c r="E18" s="98"/>
      <c r="F18" s="40" t="s">
        <v>965</v>
      </c>
      <c r="G18" s="36">
        <v>6</v>
      </c>
      <c r="H18" s="47"/>
      <c r="I18" s="183">
        <v>11.25</v>
      </c>
      <c r="J18" s="88"/>
      <c r="K18" s="297">
        <f t="shared" si="0"/>
        <v>67.5</v>
      </c>
      <c r="L18" s="89"/>
      <c r="M18" s="52"/>
      <c r="O18" s="102"/>
      <c r="P18" s="102"/>
    </row>
    <row r="19" spans="1:16" s="101" customFormat="1" ht="12.75" customHeight="1">
      <c r="A19" s="109" t="s">
        <v>548</v>
      </c>
      <c r="B19" s="38" t="s">
        <v>1054</v>
      </c>
      <c r="C19" s="39"/>
      <c r="D19" s="39"/>
      <c r="E19" s="98"/>
      <c r="F19" s="40" t="s">
        <v>965</v>
      </c>
      <c r="G19" s="36">
        <v>18</v>
      </c>
      <c r="H19" s="47"/>
      <c r="I19" s="183">
        <v>13.53</v>
      </c>
      <c r="J19" s="88"/>
      <c r="K19" s="297">
        <f t="shared" si="0"/>
        <v>243.54</v>
      </c>
      <c r="L19" s="89"/>
      <c r="M19" s="52"/>
      <c r="O19" s="102"/>
      <c r="P19" s="102"/>
    </row>
    <row r="20" spans="1:16" s="101" customFormat="1" ht="12.75" customHeight="1">
      <c r="A20" s="109" t="s">
        <v>918</v>
      </c>
      <c r="B20" s="38" t="s">
        <v>1015</v>
      </c>
      <c r="C20" s="39"/>
      <c r="D20" s="39"/>
      <c r="E20" s="98"/>
      <c r="F20" s="40" t="s">
        <v>964</v>
      </c>
      <c r="G20" s="41">
        <v>1</v>
      </c>
      <c r="H20" s="48"/>
      <c r="I20" s="183">
        <v>26.18</v>
      </c>
      <c r="J20" s="94"/>
      <c r="K20" s="297">
        <f t="shared" si="0"/>
        <v>26.18</v>
      </c>
      <c r="L20" s="95"/>
      <c r="M20" s="53">
        <f>SUM(Plan18!K37:K39)+SUM(Plan19!K9:K20)</f>
        <v>2971.7299999999996</v>
      </c>
      <c r="O20" s="102"/>
      <c r="P20" s="102"/>
    </row>
    <row r="21" spans="1:16" s="101" customFormat="1" ht="12.75" customHeight="1">
      <c r="A21" s="76" t="s">
        <v>549</v>
      </c>
      <c r="B21" s="79" t="s">
        <v>1001</v>
      </c>
      <c r="C21" s="39"/>
      <c r="D21" s="39"/>
      <c r="E21" s="98"/>
      <c r="F21" s="40"/>
      <c r="G21" s="41"/>
      <c r="H21" s="48"/>
      <c r="I21" s="183"/>
      <c r="J21" s="94"/>
      <c r="K21" s="87"/>
      <c r="L21" s="95"/>
      <c r="M21" s="53"/>
      <c r="O21" s="102"/>
      <c r="P21" s="102"/>
    </row>
    <row r="22" spans="1:16" s="101" customFormat="1" ht="12.75" customHeight="1">
      <c r="A22" s="35" t="s">
        <v>550</v>
      </c>
      <c r="B22" s="38" t="s">
        <v>1031</v>
      </c>
      <c r="C22" s="39"/>
      <c r="D22" s="39"/>
      <c r="E22" s="98"/>
      <c r="F22" s="40"/>
      <c r="G22" s="41"/>
      <c r="H22" s="48"/>
      <c r="I22" s="183"/>
      <c r="J22" s="94"/>
      <c r="K22" s="45"/>
      <c r="L22" s="95"/>
      <c r="M22" s="53"/>
      <c r="O22" s="102"/>
      <c r="P22" s="102"/>
    </row>
    <row r="23" spans="1:16" s="101" customFormat="1" ht="12.75" customHeight="1">
      <c r="A23" s="35"/>
      <c r="B23" s="38" t="s">
        <v>1030</v>
      </c>
      <c r="C23" s="39"/>
      <c r="D23" s="39"/>
      <c r="E23" s="98"/>
      <c r="F23" s="40" t="s">
        <v>964</v>
      </c>
      <c r="G23" s="41">
        <v>3</v>
      </c>
      <c r="H23" s="48"/>
      <c r="I23" s="183">
        <v>112.64</v>
      </c>
      <c r="J23" s="94"/>
      <c r="K23" s="297">
        <f>ROUND(G23*I23,2)</f>
        <v>337.92</v>
      </c>
      <c r="L23" s="95"/>
      <c r="M23" s="53"/>
      <c r="O23" s="102"/>
      <c r="P23" s="102"/>
    </row>
    <row r="24" spans="1:16" s="101" customFormat="1" ht="12.75" customHeight="1">
      <c r="A24" s="35" t="s">
        <v>551</v>
      </c>
      <c r="B24" s="38" t="s">
        <v>1052</v>
      </c>
      <c r="C24" s="28"/>
      <c r="D24" s="28"/>
      <c r="E24" s="29"/>
      <c r="F24" s="40"/>
      <c r="G24" s="41"/>
      <c r="H24" s="48"/>
      <c r="I24" s="183"/>
      <c r="J24" s="94"/>
      <c r="K24" s="45"/>
      <c r="L24" s="95"/>
      <c r="M24" s="53"/>
      <c r="O24" s="102"/>
      <c r="P24" s="102"/>
    </row>
    <row r="25" spans="1:16" s="101" customFormat="1" ht="12.75" customHeight="1">
      <c r="A25" s="35"/>
      <c r="B25" s="38" t="s">
        <v>1051</v>
      </c>
      <c r="C25" s="39"/>
      <c r="D25" s="39"/>
      <c r="E25" s="98"/>
      <c r="F25" s="40" t="s">
        <v>964</v>
      </c>
      <c r="G25" s="41">
        <v>1</v>
      </c>
      <c r="H25" s="48"/>
      <c r="I25" s="183">
        <v>42.58</v>
      </c>
      <c r="J25" s="94"/>
      <c r="K25" s="297">
        <f>ROUND(G25*I25,2)</f>
        <v>42.58</v>
      </c>
      <c r="L25" s="95"/>
      <c r="M25" s="53">
        <f>SUM(K23:K25)</f>
        <v>380.5</v>
      </c>
      <c r="O25" s="102"/>
      <c r="P25" s="102"/>
    </row>
    <row r="26" spans="1:16" s="101" customFormat="1" ht="12.75" customHeight="1">
      <c r="A26" s="141" t="s">
        <v>552</v>
      </c>
      <c r="B26" s="79" t="s">
        <v>990</v>
      </c>
      <c r="C26" s="39"/>
      <c r="D26" s="39"/>
      <c r="E26" s="98"/>
      <c r="F26" s="40"/>
      <c r="G26" s="41"/>
      <c r="H26" s="48"/>
      <c r="I26" s="183"/>
      <c r="J26" s="94"/>
      <c r="K26" s="45"/>
      <c r="L26" s="95"/>
      <c r="M26" s="53"/>
      <c r="O26" s="102"/>
      <c r="P26" s="102"/>
    </row>
    <row r="27" spans="1:16" s="101" customFormat="1" ht="12.75" customHeight="1">
      <c r="A27" s="37" t="s">
        <v>553</v>
      </c>
      <c r="B27" s="38" t="s">
        <v>1021</v>
      </c>
      <c r="C27" s="39"/>
      <c r="D27" s="39"/>
      <c r="E27" s="98"/>
      <c r="F27" s="40" t="s">
        <v>963</v>
      </c>
      <c r="G27" s="41">
        <v>13.14</v>
      </c>
      <c r="H27" s="48"/>
      <c r="I27" s="183">
        <v>122.5</v>
      </c>
      <c r="J27" s="94"/>
      <c r="K27" s="297">
        <f>ROUND(G27*I27,2)</f>
        <v>1609.65</v>
      </c>
      <c r="L27" s="95"/>
      <c r="M27" s="53">
        <f>SUM(K27)</f>
        <v>1609.65</v>
      </c>
      <c r="O27" s="102"/>
      <c r="P27" s="102"/>
    </row>
    <row r="28" spans="1:16" s="101" customFormat="1" ht="12.75" customHeight="1">
      <c r="A28" s="78" t="s">
        <v>554</v>
      </c>
      <c r="B28" s="79" t="s">
        <v>974</v>
      </c>
      <c r="C28" s="39"/>
      <c r="D28" s="39"/>
      <c r="E28" s="98"/>
      <c r="F28" s="40"/>
      <c r="G28" s="41"/>
      <c r="H28" s="48"/>
      <c r="I28" s="183"/>
      <c r="J28" s="94"/>
      <c r="K28" s="45"/>
      <c r="L28" s="95"/>
      <c r="M28" s="53"/>
      <c r="O28" s="102"/>
      <c r="P28" s="102"/>
    </row>
    <row r="29" spans="1:16" s="101" customFormat="1" ht="12.75" customHeight="1">
      <c r="A29" s="37" t="s">
        <v>555</v>
      </c>
      <c r="B29" s="38" t="s">
        <v>975</v>
      </c>
      <c r="C29" s="39"/>
      <c r="D29" s="39"/>
      <c r="E29" s="98"/>
      <c r="F29" s="40"/>
      <c r="G29" s="41"/>
      <c r="H29" s="48"/>
      <c r="I29" s="185"/>
      <c r="J29" s="94"/>
      <c r="K29" s="45"/>
      <c r="L29" s="95"/>
      <c r="M29" s="53"/>
      <c r="O29" s="102"/>
      <c r="P29" s="102"/>
    </row>
    <row r="30" spans="1:16" s="85" customFormat="1" ht="12.75" customHeight="1">
      <c r="A30" s="37"/>
      <c r="B30" s="38" t="s">
        <v>976</v>
      </c>
      <c r="C30" s="39"/>
      <c r="D30" s="39"/>
      <c r="E30" s="98"/>
      <c r="F30" s="40" t="s">
        <v>963</v>
      </c>
      <c r="G30" s="41">
        <v>52.45</v>
      </c>
      <c r="H30" s="48"/>
      <c r="I30" s="183">
        <v>2.39</v>
      </c>
      <c r="J30" s="94"/>
      <c r="K30" s="297">
        <f>ROUND(G30*I30,2)</f>
        <v>125.36</v>
      </c>
      <c r="L30" s="91"/>
      <c r="M30" s="53"/>
      <c r="O30" s="86"/>
      <c r="P30" s="86"/>
    </row>
    <row r="31" spans="1:16" s="85" customFormat="1" ht="12.75" customHeight="1">
      <c r="A31" s="37" t="s">
        <v>556</v>
      </c>
      <c r="B31" s="84" t="s">
        <v>978</v>
      </c>
      <c r="C31" s="39"/>
      <c r="D31" s="39"/>
      <c r="E31" s="98"/>
      <c r="F31" s="40" t="s">
        <v>963</v>
      </c>
      <c r="G31" s="41">
        <v>52.45</v>
      </c>
      <c r="H31" s="48"/>
      <c r="I31" s="183">
        <v>16.43</v>
      </c>
      <c r="J31" s="94"/>
      <c r="K31" s="297">
        <f>ROUND(G31*I31,2)</f>
        <v>861.75</v>
      </c>
      <c r="L31" s="91"/>
      <c r="M31" s="53"/>
      <c r="O31" s="86"/>
      <c r="P31" s="86"/>
    </row>
    <row r="32" spans="1:16" s="85" customFormat="1" ht="12.75" customHeight="1">
      <c r="A32" s="37" t="s">
        <v>557</v>
      </c>
      <c r="B32" s="38" t="s">
        <v>1016</v>
      </c>
      <c r="C32" s="39"/>
      <c r="D32" s="39"/>
      <c r="E32" s="98"/>
      <c r="F32" s="40"/>
      <c r="G32" s="41"/>
      <c r="H32" s="48"/>
      <c r="I32" s="183"/>
      <c r="J32" s="94"/>
      <c r="K32" s="45"/>
      <c r="L32" s="91"/>
      <c r="M32" s="53"/>
      <c r="O32" s="86"/>
      <c r="P32" s="86"/>
    </row>
    <row r="33" spans="1:16" s="85" customFormat="1" ht="12.75" customHeight="1">
      <c r="A33" s="37"/>
      <c r="B33" s="38" t="s">
        <v>1017</v>
      </c>
      <c r="C33" s="39"/>
      <c r="D33" s="39"/>
      <c r="E33" s="98"/>
      <c r="F33" s="40" t="s">
        <v>1018</v>
      </c>
      <c r="G33" s="41">
        <v>52.45</v>
      </c>
      <c r="H33" s="48"/>
      <c r="I33" s="45">
        <v>22.88</v>
      </c>
      <c r="J33" s="94"/>
      <c r="K33" s="297">
        <f>ROUND(G33*I33,2)</f>
        <v>1200.06</v>
      </c>
      <c r="L33" s="91"/>
      <c r="M33" s="53"/>
      <c r="O33" s="86"/>
      <c r="P33" s="86"/>
    </row>
    <row r="34" spans="1:16" s="85" customFormat="1" ht="12.75" customHeight="1">
      <c r="A34" s="37" t="s">
        <v>558</v>
      </c>
      <c r="B34" s="84" t="s">
        <v>1106</v>
      </c>
      <c r="C34" s="39"/>
      <c r="D34" s="67"/>
      <c r="E34" s="68"/>
      <c r="F34" s="40" t="s">
        <v>965</v>
      </c>
      <c r="G34" s="41">
        <v>2</v>
      </c>
      <c r="H34" s="48"/>
      <c r="I34" s="183">
        <v>22.88</v>
      </c>
      <c r="J34" s="94"/>
      <c r="K34" s="297">
        <f>ROUND(G34*I34,2)</f>
        <v>45.76</v>
      </c>
      <c r="L34" s="91"/>
      <c r="M34" s="53">
        <f>SUM(K30:K34)</f>
        <v>2232.9300000000003</v>
      </c>
      <c r="O34" s="86"/>
      <c r="P34" s="86"/>
    </row>
    <row r="35" spans="1:16" s="85" customFormat="1" ht="12.75" customHeight="1">
      <c r="A35" s="141" t="s">
        <v>559</v>
      </c>
      <c r="B35" s="79" t="s">
        <v>977</v>
      </c>
      <c r="C35" s="39"/>
      <c r="D35" s="39"/>
      <c r="E35" s="98"/>
      <c r="F35" s="40"/>
      <c r="G35" s="41"/>
      <c r="H35" s="48"/>
      <c r="I35" s="14"/>
      <c r="J35" s="94"/>
      <c r="K35" s="103"/>
      <c r="L35" s="91"/>
      <c r="M35" s="53"/>
      <c r="O35" s="86"/>
      <c r="P35" s="86"/>
    </row>
    <row r="36" spans="1:16" s="85" customFormat="1" ht="12.75" customHeight="1">
      <c r="A36" s="142" t="s">
        <v>560</v>
      </c>
      <c r="B36" s="38" t="s">
        <v>1028</v>
      </c>
      <c r="C36" s="39"/>
      <c r="D36" s="39"/>
      <c r="E36" s="98"/>
      <c r="F36" s="40" t="s">
        <v>963</v>
      </c>
      <c r="G36" s="41">
        <v>16.06</v>
      </c>
      <c r="H36" s="48"/>
      <c r="I36" s="183">
        <v>17.04</v>
      </c>
      <c r="J36" s="94"/>
      <c r="K36" s="297">
        <f>ROUND(G36*I36,2)</f>
        <v>273.66</v>
      </c>
      <c r="L36" s="91"/>
      <c r="M36" s="53"/>
      <c r="O36" s="86"/>
      <c r="P36" s="86"/>
    </row>
    <row r="37" spans="1:16" s="85" customFormat="1" ht="12.75" customHeight="1">
      <c r="A37" s="142" t="s">
        <v>561</v>
      </c>
      <c r="B37" s="38" t="s">
        <v>1055</v>
      </c>
      <c r="C37" s="39"/>
      <c r="D37" s="39"/>
      <c r="E37" s="98"/>
      <c r="F37" s="40" t="s">
        <v>963</v>
      </c>
      <c r="G37" s="41">
        <v>16.06</v>
      </c>
      <c r="H37" s="48"/>
      <c r="I37" s="183">
        <v>9.25</v>
      </c>
      <c r="J37" s="94"/>
      <c r="K37" s="297">
        <f>ROUND(G37*I37,2)</f>
        <v>148.56</v>
      </c>
      <c r="L37" s="91"/>
      <c r="M37" s="53"/>
      <c r="O37" s="86"/>
      <c r="P37" s="86"/>
    </row>
    <row r="38" spans="1:16" s="85" customFormat="1" ht="12.75" customHeight="1">
      <c r="A38" s="142" t="s">
        <v>562</v>
      </c>
      <c r="B38" s="27" t="s">
        <v>1058</v>
      </c>
      <c r="C38" s="39"/>
      <c r="D38" s="39"/>
      <c r="E38" s="98"/>
      <c r="F38" s="40" t="s">
        <v>963</v>
      </c>
      <c r="G38" s="41">
        <v>16.06</v>
      </c>
      <c r="H38" s="48"/>
      <c r="I38" s="183">
        <v>24.8</v>
      </c>
      <c r="J38" s="94"/>
      <c r="K38" s="297">
        <f>ROUND(G38*I38,2)</f>
        <v>398.29</v>
      </c>
      <c r="L38" s="91"/>
      <c r="M38" s="53"/>
      <c r="O38" s="86"/>
      <c r="P38" s="86"/>
    </row>
    <row r="39" spans="1:16" s="85" customFormat="1" ht="12.75" customHeight="1" thickBot="1">
      <c r="A39" s="142" t="s">
        <v>563</v>
      </c>
      <c r="B39" s="27" t="s">
        <v>1065</v>
      </c>
      <c r="C39" s="39"/>
      <c r="D39" s="39"/>
      <c r="E39" s="98"/>
      <c r="F39" s="40" t="s">
        <v>965</v>
      </c>
      <c r="G39" s="41">
        <v>0.8</v>
      </c>
      <c r="H39" s="48"/>
      <c r="I39" s="183">
        <v>18.4</v>
      </c>
      <c r="J39" s="94"/>
      <c r="K39" s="297">
        <f>ROUND(G39*I39,2)</f>
        <v>14.72</v>
      </c>
      <c r="L39" s="95"/>
      <c r="M39" s="53">
        <f>SUM(K36:K39)</f>
        <v>835.23</v>
      </c>
      <c r="O39" s="86"/>
      <c r="P39" s="86"/>
    </row>
    <row r="40" spans="1:13" ht="19.5" customHeight="1" thickTop="1">
      <c r="A40" s="69" t="str">
        <f>Plan1!A52</f>
        <v>DATA:   03/03/2005   </v>
      </c>
      <c r="B40" s="70"/>
      <c r="C40" s="71" t="s">
        <v>967</v>
      </c>
      <c r="D40" s="70"/>
      <c r="E40" s="72"/>
      <c r="F40" s="70" t="s">
        <v>954</v>
      </c>
      <c r="G40" s="72"/>
      <c r="H40" s="70" t="s">
        <v>961</v>
      </c>
      <c r="I40" s="72"/>
      <c r="J40" s="70"/>
      <c r="K40" s="104">
        <f>SUM(K5:K39)</f>
        <v>163281.08999999985</v>
      </c>
      <c r="L40" s="97"/>
      <c r="M40" s="345">
        <f>SUM(M5:M39)</f>
        <v>163281.08999999988</v>
      </c>
    </row>
    <row r="41" spans="1:13" ht="19.5" customHeight="1" thickBot="1">
      <c r="A41" s="24"/>
      <c r="B41" s="25"/>
      <c r="C41" s="56"/>
      <c r="D41" s="23"/>
      <c r="E41" s="57"/>
      <c r="F41" s="23"/>
      <c r="G41" s="57"/>
      <c r="H41" s="23" t="s">
        <v>962</v>
      </c>
      <c r="I41" s="57"/>
      <c r="J41" s="23"/>
      <c r="K41" s="73"/>
      <c r="L41" s="23"/>
      <c r="M41" s="346"/>
    </row>
    <row r="42" spans="3:13" ht="15" customHeight="1" thickTop="1">
      <c r="C42" s="55"/>
      <c r="M42" s="75"/>
    </row>
    <row r="43" spans="2:7" ht="15" customHeight="1">
      <c r="B43" s="174"/>
      <c r="C43" s="164"/>
      <c r="D43" s="164"/>
      <c r="E43" s="164"/>
      <c r="F43" s="166"/>
      <c r="G43" s="172"/>
    </row>
    <row r="44" spans="2:7" ht="15" customHeight="1">
      <c r="B44" s="164"/>
      <c r="C44" s="164"/>
      <c r="D44" s="164"/>
      <c r="E44" s="164"/>
      <c r="F44" s="166"/>
      <c r="G44" s="172"/>
    </row>
    <row r="45" spans="2:7" ht="15" customHeight="1">
      <c r="B45" s="164"/>
      <c r="C45" s="164"/>
      <c r="D45" s="164"/>
      <c r="E45" s="164"/>
      <c r="F45" s="166"/>
      <c r="G45" s="172"/>
    </row>
    <row r="46" spans="2:7" ht="15" customHeight="1">
      <c r="B46" s="164"/>
      <c r="C46" s="164"/>
      <c r="D46" s="164"/>
      <c r="E46" s="164"/>
      <c r="F46" s="166"/>
      <c r="G46" s="172"/>
    </row>
    <row r="47" spans="2:7" ht="15" customHeight="1">
      <c r="B47" s="164"/>
      <c r="C47" s="164"/>
      <c r="D47" s="164"/>
      <c r="E47" s="164"/>
      <c r="F47" s="166"/>
      <c r="G47" s="172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2">
      <selection activeCell="K42" sqref="K42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7.25" customHeight="1" thickBot="1">
      <c r="E1" s="26" t="s">
        <v>955</v>
      </c>
    </row>
    <row r="2" spans="1:13" ht="15" customHeight="1" thickTop="1">
      <c r="A2" s="7"/>
      <c r="B2" s="31" t="s">
        <v>946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947</v>
      </c>
      <c r="C3" s="5"/>
      <c r="D3" s="199"/>
      <c r="E3" s="199"/>
      <c r="F3" s="199"/>
      <c r="G3" s="199"/>
      <c r="H3" s="58"/>
      <c r="I3" s="60" t="s">
        <v>956</v>
      </c>
      <c r="J3" s="3"/>
      <c r="K3" s="42"/>
      <c r="L3" s="59"/>
      <c r="M3" s="81" t="s">
        <v>871</v>
      </c>
    </row>
    <row r="4" spans="1:13" ht="15" customHeight="1" thickTop="1">
      <c r="A4" s="8"/>
      <c r="B4" s="34" t="s">
        <v>948</v>
      </c>
      <c r="C4" s="5"/>
      <c r="D4" s="199" t="s">
        <v>968</v>
      </c>
      <c r="E4" s="199"/>
      <c r="F4" s="199"/>
      <c r="G4" s="199"/>
      <c r="H4" s="61" t="s">
        <v>949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950</v>
      </c>
      <c r="I5" s="65"/>
      <c r="J5" s="64"/>
      <c r="K5" s="302">
        <f>Plan1!K52</f>
        <v>25970.05</v>
      </c>
      <c r="L5" s="66"/>
      <c r="M5" s="339">
        <f>Plan1!M52</f>
        <v>25970.05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957</v>
      </c>
      <c r="K6" s="14"/>
      <c r="L6" s="14"/>
      <c r="M6" s="15"/>
    </row>
    <row r="7" spans="1:13" ht="15" customHeight="1">
      <c r="A7" s="11" t="s">
        <v>951</v>
      </c>
      <c r="B7" s="12"/>
      <c r="C7" s="16" t="s">
        <v>952</v>
      </c>
      <c r="D7" s="12"/>
      <c r="E7" s="12"/>
      <c r="F7" s="17" t="s">
        <v>953</v>
      </c>
      <c r="G7" s="18" t="s">
        <v>958</v>
      </c>
      <c r="H7" s="43" t="s">
        <v>959</v>
      </c>
      <c r="I7" s="43"/>
      <c r="J7" s="49" t="s">
        <v>960</v>
      </c>
      <c r="K7" s="44"/>
      <c r="L7" s="49" t="s">
        <v>4</v>
      </c>
      <c r="M7" s="54"/>
    </row>
    <row r="8" spans="1:13" ht="9.7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51"/>
    </row>
    <row r="9" spans="1:13" ht="10.5" customHeight="1" thickTop="1">
      <c r="A9" s="114" t="s">
        <v>678</v>
      </c>
      <c r="B9" s="170" t="s">
        <v>10</v>
      </c>
      <c r="C9" s="143"/>
      <c r="D9" s="143"/>
      <c r="E9" s="143"/>
      <c r="F9" s="145"/>
      <c r="G9" s="146"/>
      <c r="H9" s="111"/>
      <c r="I9" s="184"/>
      <c r="J9" s="110"/>
      <c r="K9" s="112"/>
      <c r="L9" s="111"/>
      <c r="M9" s="340"/>
    </row>
    <row r="10" spans="1:13" ht="10.5" customHeight="1">
      <c r="A10" s="158" t="s">
        <v>679</v>
      </c>
      <c r="B10" s="28" t="s">
        <v>1071</v>
      </c>
      <c r="C10" s="28"/>
      <c r="D10" s="28"/>
      <c r="E10" s="28"/>
      <c r="F10" s="157"/>
      <c r="G10" s="36"/>
      <c r="H10" s="113"/>
      <c r="I10" s="46"/>
      <c r="J10" s="13"/>
      <c r="K10" s="122"/>
      <c r="L10" s="14"/>
      <c r="M10" s="341"/>
    </row>
    <row r="11" spans="1:13" ht="10.5" customHeight="1">
      <c r="A11" s="158"/>
      <c r="B11" s="28" t="s">
        <v>1072</v>
      </c>
      <c r="C11" s="28"/>
      <c r="D11" s="28"/>
      <c r="E11" s="28"/>
      <c r="F11" s="157" t="s">
        <v>963</v>
      </c>
      <c r="G11" s="36">
        <v>5</v>
      </c>
      <c r="H11" s="113"/>
      <c r="I11" s="46">
        <v>275.45</v>
      </c>
      <c r="J11" s="13"/>
      <c r="K11" s="303">
        <f>ROUND(G11*I11,2)</f>
        <v>1377.25</v>
      </c>
      <c r="L11" s="14"/>
      <c r="M11" s="342">
        <f>K11</f>
        <v>1377.25</v>
      </c>
    </row>
    <row r="12" spans="1:13" ht="10.5" customHeight="1">
      <c r="A12" s="121" t="s">
        <v>928</v>
      </c>
      <c r="B12" s="116" t="s">
        <v>966</v>
      </c>
      <c r="C12" s="152"/>
      <c r="D12" s="152"/>
      <c r="E12" s="152"/>
      <c r="F12" s="154"/>
      <c r="G12" s="162"/>
      <c r="H12" s="14"/>
      <c r="I12" s="185"/>
      <c r="J12" s="13"/>
      <c r="K12" s="303"/>
      <c r="L12" s="14"/>
      <c r="M12" s="341"/>
    </row>
    <row r="13" spans="1:13" ht="10.5" customHeight="1">
      <c r="A13" s="109" t="s">
        <v>929</v>
      </c>
      <c r="B13" s="171" t="s">
        <v>981</v>
      </c>
      <c r="C13" s="28"/>
      <c r="D13" s="28"/>
      <c r="E13" s="28"/>
      <c r="F13" s="157"/>
      <c r="G13" s="36"/>
      <c r="H13" s="113"/>
      <c r="I13" s="183"/>
      <c r="J13" s="105"/>
      <c r="K13" s="303"/>
      <c r="L13" s="113"/>
      <c r="M13" s="343"/>
    </row>
    <row r="14" spans="1:13" ht="10.5" customHeight="1">
      <c r="A14" s="109"/>
      <c r="B14" s="171" t="s">
        <v>982</v>
      </c>
      <c r="C14" s="28"/>
      <c r="D14" s="28"/>
      <c r="E14" s="28"/>
      <c r="F14" s="157" t="s">
        <v>963</v>
      </c>
      <c r="G14" s="36">
        <v>258.38</v>
      </c>
      <c r="H14" s="113"/>
      <c r="I14" s="103">
        <v>5.62</v>
      </c>
      <c r="J14" s="105"/>
      <c r="K14" s="303">
        <f aca="true" t="shared" si="0" ref="K14:K47">ROUND(G14*I14,2)</f>
        <v>1452.1</v>
      </c>
      <c r="L14" s="113"/>
      <c r="M14" s="343"/>
    </row>
    <row r="15" spans="1:13" ht="10.5" customHeight="1">
      <c r="A15" s="109" t="s">
        <v>934</v>
      </c>
      <c r="B15" s="171" t="s">
        <v>999</v>
      </c>
      <c r="C15" s="28"/>
      <c r="D15" s="28"/>
      <c r="E15" s="28"/>
      <c r="F15" s="157"/>
      <c r="G15" s="36"/>
      <c r="H15" s="113"/>
      <c r="I15" s="103"/>
      <c r="J15" s="105"/>
      <c r="K15" s="303"/>
      <c r="L15" s="113"/>
      <c r="M15" s="343"/>
    </row>
    <row r="16" spans="1:13" ht="10.5" customHeight="1">
      <c r="A16" s="109"/>
      <c r="B16" s="171" t="s">
        <v>1000</v>
      </c>
      <c r="C16" s="28"/>
      <c r="D16" s="28"/>
      <c r="E16" s="28"/>
      <c r="F16" s="157" t="s">
        <v>963</v>
      </c>
      <c r="G16" s="36">
        <v>62.72</v>
      </c>
      <c r="H16" s="113"/>
      <c r="I16" s="103">
        <v>7.36</v>
      </c>
      <c r="J16" s="105"/>
      <c r="K16" s="303">
        <f t="shared" si="0"/>
        <v>461.62</v>
      </c>
      <c r="L16" s="113"/>
      <c r="M16" s="343"/>
    </row>
    <row r="17" spans="1:13" ht="10.5" customHeight="1">
      <c r="A17" s="109" t="s">
        <v>935</v>
      </c>
      <c r="B17" s="171" t="s">
        <v>983</v>
      </c>
      <c r="C17" s="28"/>
      <c r="D17" s="28"/>
      <c r="E17" s="28"/>
      <c r="F17" s="157" t="s">
        <v>963</v>
      </c>
      <c r="G17" s="36">
        <v>321.1</v>
      </c>
      <c r="H17" s="113"/>
      <c r="I17" s="103">
        <v>9.34</v>
      </c>
      <c r="J17" s="105"/>
      <c r="K17" s="303">
        <f t="shared" si="0"/>
        <v>2999.07</v>
      </c>
      <c r="L17" s="113"/>
      <c r="M17" s="344">
        <f>SUM(K14:K17)</f>
        <v>4912.79</v>
      </c>
    </row>
    <row r="18" spans="1:13" ht="10.5" customHeight="1">
      <c r="A18" s="120" t="s">
        <v>936</v>
      </c>
      <c r="B18" s="323" t="s">
        <v>1003</v>
      </c>
      <c r="C18" s="28"/>
      <c r="D18" s="28"/>
      <c r="E18" s="28"/>
      <c r="F18" s="157"/>
      <c r="G18" s="36"/>
      <c r="H18" s="113"/>
      <c r="I18" s="103"/>
      <c r="J18" s="105"/>
      <c r="K18" s="303"/>
      <c r="L18" s="113"/>
      <c r="M18" s="343"/>
    </row>
    <row r="19" spans="1:13" ht="10.5" customHeight="1">
      <c r="A19" s="109" t="s">
        <v>937</v>
      </c>
      <c r="B19" s="171" t="s">
        <v>680</v>
      </c>
      <c r="C19" s="28"/>
      <c r="D19" s="28"/>
      <c r="E19" s="28"/>
      <c r="F19" s="157"/>
      <c r="G19" s="36"/>
      <c r="H19" s="113"/>
      <c r="I19" s="103"/>
      <c r="J19" s="105"/>
      <c r="K19" s="303"/>
      <c r="L19" s="113"/>
      <c r="M19" s="343"/>
    </row>
    <row r="20" spans="1:13" ht="10.5" customHeight="1">
      <c r="A20" s="109"/>
      <c r="B20" s="171" t="s">
        <v>681</v>
      </c>
      <c r="C20" s="28"/>
      <c r="D20" s="28"/>
      <c r="E20" s="28"/>
      <c r="F20" s="157" t="s">
        <v>682</v>
      </c>
      <c r="G20" s="36">
        <v>6</v>
      </c>
      <c r="H20" s="113"/>
      <c r="I20" s="103">
        <v>252.2</v>
      </c>
      <c r="J20" s="105"/>
      <c r="K20" s="303">
        <f t="shared" si="0"/>
        <v>1513.2</v>
      </c>
      <c r="L20" s="113"/>
      <c r="M20" s="344">
        <f>K20</f>
        <v>1513.2</v>
      </c>
    </row>
    <row r="21" spans="1:13" ht="10.5" customHeight="1">
      <c r="A21" s="322">
        <v>3</v>
      </c>
      <c r="B21" s="119" t="s">
        <v>1035</v>
      </c>
      <c r="C21" s="119"/>
      <c r="D21" s="28"/>
      <c r="E21" s="28"/>
      <c r="F21" s="157"/>
      <c r="G21" s="36"/>
      <c r="H21" s="113"/>
      <c r="I21" s="103"/>
      <c r="J21" s="105"/>
      <c r="K21" s="303"/>
      <c r="L21" s="113"/>
      <c r="M21" s="343"/>
    </row>
    <row r="22" spans="1:13" ht="10.5" customHeight="1">
      <c r="A22" s="120" t="s">
        <v>62</v>
      </c>
      <c r="B22" s="156" t="s">
        <v>969</v>
      </c>
      <c r="C22" s="28"/>
      <c r="D22" s="28"/>
      <c r="E22" s="28"/>
      <c r="F22" s="157"/>
      <c r="G22" s="36"/>
      <c r="H22" s="113"/>
      <c r="I22" s="103"/>
      <c r="J22" s="105"/>
      <c r="K22" s="303"/>
      <c r="L22" s="113"/>
      <c r="M22" s="343"/>
    </row>
    <row r="23" spans="1:13" ht="10.5" customHeight="1">
      <c r="A23" s="158" t="s">
        <v>62</v>
      </c>
      <c r="B23" s="159" t="s">
        <v>1026</v>
      </c>
      <c r="C23" s="152"/>
      <c r="D23" s="152"/>
      <c r="E23" s="153"/>
      <c r="F23" s="154" t="s">
        <v>963</v>
      </c>
      <c r="G23" s="162">
        <v>22.2</v>
      </c>
      <c r="H23" s="14"/>
      <c r="I23" s="103">
        <v>6.21</v>
      </c>
      <c r="J23" s="13"/>
      <c r="K23" s="303">
        <f t="shared" si="0"/>
        <v>137.86</v>
      </c>
      <c r="L23" s="14"/>
      <c r="M23" s="341"/>
    </row>
    <row r="24" spans="1:13" ht="10.5" customHeight="1">
      <c r="A24" s="158" t="s">
        <v>63</v>
      </c>
      <c r="B24" s="27" t="s">
        <v>973</v>
      </c>
      <c r="C24" s="28"/>
      <c r="D24" s="28"/>
      <c r="E24" s="29"/>
      <c r="F24" s="157" t="s">
        <v>963</v>
      </c>
      <c r="G24" s="36">
        <v>27.6</v>
      </c>
      <c r="H24" s="113"/>
      <c r="I24" s="103">
        <v>2.39</v>
      </c>
      <c r="J24" s="105"/>
      <c r="K24" s="303">
        <f t="shared" si="0"/>
        <v>65.96</v>
      </c>
      <c r="L24" s="113"/>
      <c r="M24" s="343"/>
    </row>
    <row r="25" spans="1:13" ht="10.5" customHeight="1">
      <c r="A25" s="158" t="s">
        <v>64</v>
      </c>
      <c r="B25" s="27" t="s">
        <v>984</v>
      </c>
      <c r="C25" s="28"/>
      <c r="D25" s="28"/>
      <c r="E25" s="29"/>
      <c r="F25" s="157" t="s">
        <v>963</v>
      </c>
      <c r="G25" s="36">
        <v>4.4</v>
      </c>
      <c r="H25" s="113"/>
      <c r="I25" s="103">
        <v>7.47</v>
      </c>
      <c r="J25" s="105"/>
      <c r="K25" s="303">
        <f t="shared" si="0"/>
        <v>32.87</v>
      </c>
      <c r="L25" s="113"/>
      <c r="M25" s="344">
        <f>SUM(K23:K25)</f>
        <v>236.69</v>
      </c>
    </row>
    <row r="26" spans="1:13" ht="10.5" customHeight="1">
      <c r="A26" s="120" t="s">
        <v>63</v>
      </c>
      <c r="B26" s="77" t="s">
        <v>1001</v>
      </c>
      <c r="C26" s="28"/>
      <c r="D26" s="28"/>
      <c r="E26" s="29"/>
      <c r="F26" s="157"/>
      <c r="G26" s="36"/>
      <c r="H26" s="113"/>
      <c r="I26" s="103"/>
      <c r="J26" s="105"/>
      <c r="K26" s="303"/>
      <c r="L26" s="113"/>
      <c r="M26" s="343"/>
    </row>
    <row r="27" spans="1:13" ht="10.5" customHeight="1">
      <c r="A27" s="35" t="s">
        <v>65</v>
      </c>
      <c r="B27" s="27" t="s">
        <v>1031</v>
      </c>
      <c r="C27" s="28"/>
      <c r="D27" s="28"/>
      <c r="E27" s="29"/>
      <c r="F27" s="30"/>
      <c r="G27" s="36"/>
      <c r="H27" s="47"/>
      <c r="I27" s="103"/>
      <c r="J27" s="47"/>
      <c r="K27" s="303"/>
      <c r="L27" s="46"/>
      <c r="M27" s="52"/>
    </row>
    <row r="28" spans="1:13" ht="10.5" customHeight="1">
      <c r="A28" s="35"/>
      <c r="B28" s="27" t="s">
        <v>1030</v>
      </c>
      <c r="C28" s="28"/>
      <c r="D28" s="28"/>
      <c r="E28" s="29"/>
      <c r="F28" s="30" t="s">
        <v>964</v>
      </c>
      <c r="G28" s="36">
        <v>2</v>
      </c>
      <c r="H28" s="47"/>
      <c r="I28" s="103">
        <v>112.64</v>
      </c>
      <c r="J28" s="47"/>
      <c r="K28" s="303">
        <f t="shared" si="0"/>
        <v>225.28</v>
      </c>
      <c r="L28" s="46"/>
      <c r="M28" s="52"/>
    </row>
    <row r="29" spans="1:16" s="101" customFormat="1" ht="10.5" customHeight="1">
      <c r="A29" s="35" t="s">
        <v>66</v>
      </c>
      <c r="B29" s="27" t="s">
        <v>1032</v>
      </c>
      <c r="C29" s="28"/>
      <c r="D29" s="28"/>
      <c r="E29" s="29"/>
      <c r="F29" s="30" t="s">
        <v>964</v>
      </c>
      <c r="G29" s="36">
        <v>1</v>
      </c>
      <c r="H29" s="47"/>
      <c r="I29" s="103">
        <v>42.58</v>
      </c>
      <c r="J29" s="88"/>
      <c r="K29" s="303">
        <f t="shared" si="0"/>
        <v>42.58</v>
      </c>
      <c r="L29" s="89"/>
      <c r="M29" s="90"/>
      <c r="O29" s="102"/>
      <c r="P29" s="102"/>
    </row>
    <row r="30" spans="1:16" s="101" customFormat="1" ht="10.5" customHeight="1">
      <c r="A30" s="35" t="s">
        <v>67</v>
      </c>
      <c r="B30" s="27" t="s">
        <v>1034</v>
      </c>
      <c r="C30" s="28"/>
      <c r="D30" s="28"/>
      <c r="E30" s="29"/>
      <c r="F30" s="30" t="s">
        <v>964</v>
      </c>
      <c r="G30" s="36">
        <v>6</v>
      </c>
      <c r="H30" s="47"/>
      <c r="I30" s="103">
        <v>49.85</v>
      </c>
      <c r="J30" s="88"/>
      <c r="K30" s="303">
        <f t="shared" si="0"/>
        <v>299.1</v>
      </c>
      <c r="L30" s="89"/>
      <c r="M30" s="90"/>
      <c r="O30" s="102"/>
      <c r="P30" s="102"/>
    </row>
    <row r="31" spans="1:16" s="101" customFormat="1" ht="10.5" customHeight="1">
      <c r="A31" s="35" t="s">
        <v>68</v>
      </c>
      <c r="B31" s="38" t="s">
        <v>1038</v>
      </c>
      <c r="C31" s="39"/>
      <c r="D31" s="28"/>
      <c r="E31" s="98"/>
      <c r="F31" s="30"/>
      <c r="G31" s="41"/>
      <c r="H31" s="48"/>
      <c r="I31" s="103"/>
      <c r="J31" s="94"/>
      <c r="K31" s="303"/>
      <c r="L31" s="95"/>
      <c r="M31" s="96"/>
      <c r="O31" s="102"/>
      <c r="P31" s="102"/>
    </row>
    <row r="32" spans="1:16" s="101" customFormat="1" ht="10.5" customHeight="1">
      <c r="A32" s="35"/>
      <c r="B32" s="27" t="s">
        <v>1039</v>
      </c>
      <c r="C32" s="28"/>
      <c r="D32" s="39"/>
      <c r="E32" s="29"/>
      <c r="F32" s="40" t="s">
        <v>964</v>
      </c>
      <c r="G32" s="41">
        <v>1</v>
      </c>
      <c r="H32" s="48"/>
      <c r="I32" s="103">
        <v>130.58</v>
      </c>
      <c r="J32" s="94"/>
      <c r="K32" s="303">
        <f t="shared" si="0"/>
        <v>130.58</v>
      </c>
      <c r="L32" s="95"/>
      <c r="M32" s="53">
        <f>SUM(K28:K32)</f>
        <v>697.5400000000001</v>
      </c>
      <c r="O32" s="102"/>
      <c r="P32" s="102"/>
    </row>
    <row r="33" spans="1:16" s="101" customFormat="1" ht="10.5" customHeight="1">
      <c r="A33" s="78" t="s">
        <v>64</v>
      </c>
      <c r="B33" s="77" t="s">
        <v>1078</v>
      </c>
      <c r="C33" s="28"/>
      <c r="D33" s="39"/>
      <c r="E33" s="29"/>
      <c r="F33" s="40"/>
      <c r="G33" s="41"/>
      <c r="H33" s="48"/>
      <c r="I33" s="103"/>
      <c r="J33" s="94"/>
      <c r="K33" s="303"/>
      <c r="L33" s="95"/>
      <c r="M33" s="53"/>
      <c r="O33" s="102"/>
      <c r="P33" s="102"/>
    </row>
    <row r="34" spans="1:16" s="101" customFormat="1" ht="10.5" customHeight="1">
      <c r="A34" s="37" t="s">
        <v>69</v>
      </c>
      <c r="B34" s="27" t="s">
        <v>1102</v>
      </c>
      <c r="C34" s="28"/>
      <c r="D34" s="39"/>
      <c r="E34" s="29"/>
      <c r="F34" s="40" t="s">
        <v>964</v>
      </c>
      <c r="G34" s="41">
        <v>1</v>
      </c>
      <c r="H34" s="48"/>
      <c r="I34" s="103">
        <v>43.55</v>
      </c>
      <c r="J34" s="94"/>
      <c r="K34" s="303">
        <f t="shared" si="0"/>
        <v>43.55</v>
      </c>
      <c r="L34" s="95"/>
      <c r="M34" s="53">
        <f>K34</f>
        <v>43.55</v>
      </c>
      <c r="O34" s="102"/>
      <c r="P34" s="102"/>
    </row>
    <row r="35" spans="1:16" s="101" customFormat="1" ht="10.5" customHeight="1">
      <c r="A35" s="78" t="s">
        <v>72</v>
      </c>
      <c r="B35" s="77" t="s">
        <v>974</v>
      </c>
      <c r="C35" s="28"/>
      <c r="D35" s="28"/>
      <c r="E35" s="29"/>
      <c r="F35" s="40"/>
      <c r="G35" s="41"/>
      <c r="H35" s="48"/>
      <c r="I35" s="103"/>
      <c r="J35" s="94"/>
      <c r="K35" s="303"/>
      <c r="L35" s="95"/>
      <c r="M35" s="53"/>
      <c r="O35" s="102"/>
      <c r="P35" s="102"/>
    </row>
    <row r="36" spans="1:16" s="101" customFormat="1" ht="10.5" customHeight="1">
      <c r="A36" s="37" t="s">
        <v>73</v>
      </c>
      <c r="B36" s="38" t="s">
        <v>975</v>
      </c>
      <c r="C36" s="28"/>
      <c r="D36" s="28"/>
      <c r="E36" s="29"/>
      <c r="F36" s="40"/>
      <c r="G36" s="41"/>
      <c r="H36" s="48"/>
      <c r="I36" s="103"/>
      <c r="J36" s="94"/>
      <c r="K36" s="303"/>
      <c r="L36" s="95"/>
      <c r="M36" s="53"/>
      <c r="O36" s="102"/>
      <c r="P36" s="102"/>
    </row>
    <row r="37" spans="1:16" s="101" customFormat="1" ht="10.5" customHeight="1">
      <c r="A37" s="37"/>
      <c r="B37" s="38" t="s">
        <v>976</v>
      </c>
      <c r="C37" s="28"/>
      <c r="D37" s="28"/>
      <c r="E37" s="29"/>
      <c r="F37" s="40" t="s">
        <v>963</v>
      </c>
      <c r="G37" s="41">
        <v>27.6</v>
      </c>
      <c r="H37" s="48"/>
      <c r="I37" s="103">
        <v>2.39</v>
      </c>
      <c r="J37" s="94"/>
      <c r="K37" s="303">
        <f t="shared" si="0"/>
        <v>65.96</v>
      </c>
      <c r="L37" s="95"/>
      <c r="M37" s="53"/>
      <c r="O37" s="102"/>
      <c r="P37" s="102"/>
    </row>
    <row r="38" spans="1:16" s="101" customFormat="1" ht="10.5" customHeight="1">
      <c r="A38" s="37" t="s">
        <v>74</v>
      </c>
      <c r="B38" s="38" t="s">
        <v>978</v>
      </c>
      <c r="C38" s="28"/>
      <c r="D38" s="28"/>
      <c r="E38" s="29"/>
      <c r="F38" s="40" t="s">
        <v>963</v>
      </c>
      <c r="G38" s="41">
        <v>27.6</v>
      </c>
      <c r="H38" s="48"/>
      <c r="I38" s="103">
        <v>16.43</v>
      </c>
      <c r="J38" s="94"/>
      <c r="K38" s="303">
        <f t="shared" si="0"/>
        <v>453.47</v>
      </c>
      <c r="L38" s="95"/>
      <c r="M38" s="53"/>
      <c r="O38" s="102"/>
      <c r="P38" s="102"/>
    </row>
    <row r="39" spans="1:16" s="101" customFormat="1" ht="10.5" customHeight="1">
      <c r="A39" s="37" t="s">
        <v>75</v>
      </c>
      <c r="B39" s="38" t="s">
        <v>979</v>
      </c>
      <c r="C39" s="28"/>
      <c r="D39" s="28"/>
      <c r="E39" s="29"/>
      <c r="F39" s="40"/>
      <c r="G39" s="41"/>
      <c r="H39" s="48"/>
      <c r="I39" s="103"/>
      <c r="J39" s="94"/>
      <c r="K39" s="303"/>
      <c r="L39" s="95"/>
      <c r="M39" s="53"/>
      <c r="O39" s="102"/>
      <c r="P39" s="102"/>
    </row>
    <row r="40" spans="1:16" s="101" customFormat="1" ht="10.5" customHeight="1">
      <c r="A40" s="37"/>
      <c r="B40" s="38" t="s">
        <v>980</v>
      </c>
      <c r="C40" s="28"/>
      <c r="D40" s="28"/>
      <c r="E40" s="29"/>
      <c r="F40" s="40" t="s">
        <v>963</v>
      </c>
      <c r="G40" s="41">
        <v>27.6</v>
      </c>
      <c r="H40" s="48"/>
      <c r="I40" s="103">
        <v>28.36</v>
      </c>
      <c r="J40" s="94"/>
      <c r="K40" s="303">
        <f t="shared" si="0"/>
        <v>782.74</v>
      </c>
      <c r="L40" s="95"/>
      <c r="M40" s="53"/>
      <c r="O40" s="102"/>
      <c r="P40" s="102"/>
    </row>
    <row r="41" spans="1:16" s="101" customFormat="1" ht="10.5" customHeight="1">
      <c r="A41" s="37" t="s">
        <v>903</v>
      </c>
      <c r="B41" s="84" t="s">
        <v>998</v>
      </c>
      <c r="C41" s="28"/>
      <c r="D41" s="28"/>
      <c r="E41" s="29"/>
      <c r="F41" s="40" t="s">
        <v>965</v>
      </c>
      <c r="G41" s="41">
        <v>18.4</v>
      </c>
      <c r="H41" s="48"/>
      <c r="I41" s="103">
        <v>18.2</v>
      </c>
      <c r="J41" s="94"/>
      <c r="K41" s="303">
        <f t="shared" si="0"/>
        <v>334.88</v>
      </c>
      <c r="L41" s="95"/>
      <c r="M41" s="53"/>
      <c r="O41" s="102"/>
      <c r="P41" s="102"/>
    </row>
    <row r="42" spans="1:16" s="101" customFormat="1" ht="10.5" customHeight="1">
      <c r="A42" s="37" t="s">
        <v>904</v>
      </c>
      <c r="B42" s="84" t="s">
        <v>1106</v>
      </c>
      <c r="C42" s="28"/>
      <c r="D42" s="147"/>
      <c r="E42" s="148"/>
      <c r="F42" s="40" t="s">
        <v>965</v>
      </c>
      <c r="G42" s="41">
        <v>4</v>
      </c>
      <c r="H42" s="48"/>
      <c r="I42" s="103">
        <v>22.88</v>
      </c>
      <c r="J42" s="94"/>
      <c r="K42" s="303">
        <f t="shared" si="0"/>
        <v>91.52</v>
      </c>
      <c r="L42" s="95"/>
      <c r="M42" s="53">
        <f>SUM(K37:K42)</f>
        <v>1728.5700000000002</v>
      </c>
      <c r="O42" s="102"/>
      <c r="P42" s="102"/>
    </row>
    <row r="43" spans="1:16" s="101" customFormat="1" ht="10.5" customHeight="1">
      <c r="A43" s="78" t="s">
        <v>76</v>
      </c>
      <c r="B43" s="79" t="s">
        <v>977</v>
      </c>
      <c r="C43" s="28"/>
      <c r="D43" s="28"/>
      <c r="E43" s="29"/>
      <c r="F43" s="40"/>
      <c r="G43" s="41"/>
      <c r="H43" s="48"/>
      <c r="I43" s="103"/>
      <c r="J43" s="94"/>
      <c r="K43" s="303"/>
      <c r="L43" s="95"/>
      <c r="M43" s="53"/>
      <c r="O43" s="102"/>
      <c r="P43" s="102"/>
    </row>
    <row r="44" spans="1:16" s="101" customFormat="1" ht="10.5" customHeight="1">
      <c r="A44" s="37" t="s">
        <v>77</v>
      </c>
      <c r="B44" s="38" t="s">
        <v>1028</v>
      </c>
      <c r="C44" s="28"/>
      <c r="D44" s="28"/>
      <c r="E44" s="29"/>
      <c r="F44" s="40" t="s">
        <v>963</v>
      </c>
      <c r="G44" s="41">
        <v>22.2</v>
      </c>
      <c r="H44" s="48"/>
      <c r="I44" s="103">
        <v>17.04</v>
      </c>
      <c r="J44" s="94"/>
      <c r="K44" s="303">
        <f t="shared" si="0"/>
        <v>378.29</v>
      </c>
      <c r="L44" s="95"/>
      <c r="M44" s="53"/>
      <c r="O44" s="102"/>
      <c r="P44" s="102"/>
    </row>
    <row r="45" spans="1:16" s="101" customFormat="1" ht="10.5" customHeight="1">
      <c r="A45" s="37" t="s">
        <v>905</v>
      </c>
      <c r="B45" s="38" t="s">
        <v>972</v>
      </c>
      <c r="C45" s="39"/>
      <c r="D45" s="28"/>
      <c r="E45" s="98"/>
      <c r="F45" s="40"/>
      <c r="G45" s="41"/>
      <c r="H45" s="48"/>
      <c r="I45" s="103"/>
      <c r="J45" s="94"/>
      <c r="K45" s="303"/>
      <c r="L45" s="95"/>
      <c r="M45" s="53"/>
      <c r="O45" s="102"/>
      <c r="P45" s="102"/>
    </row>
    <row r="46" spans="1:16" s="101" customFormat="1" ht="10.5" customHeight="1">
      <c r="A46" s="37"/>
      <c r="B46" s="84" t="s">
        <v>1027</v>
      </c>
      <c r="C46" s="39"/>
      <c r="D46" s="39"/>
      <c r="E46" s="98"/>
      <c r="F46" s="40" t="s">
        <v>963</v>
      </c>
      <c r="G46" s="41">
        <v>22.2</v>
      </c>
      <c r="H46" s="48"/>
      <c r="I46" s="103">
        <v>34.46</v>
      </c>
      <c r="J46" s="94"/>
      <c r="K46" s="303">
        <f t="shared" si="0"/>
        <v>765.01</v>
      </c>
      <c r="L46" s="95"/>
      <c r="M46" s="53"/>
      <c r="O46" s="102"/>
      <c r="P46" s="102"/>
    </row>
    <row r="47" spans="1:16" s="101" customFormat="1" ht="10.5" customHeight="1" thickBot="1">
      <c r="A47" s="37" t="s">
        <v>906</v>
      </c>
      <c r="B47" s="38" t="s">
        <v>1029</v>
      </c>
      <c r="C47" s="39"/>
      <c r="D47" s="39"/>
      <c r="E47" s="98"/>
      <c r="F47" s="40" t="s">
        <v>965</v>
      </c>
      <c r="G47" s="41">
        <v>18.4</v>
      </c>
      <c r="H47" s="48"/>
      <c r="I47" s="103">
        <v>13.13</v>
      </c>
      <c r="J47" s="94"/>
      <c r="K47" s="303">
        <f t="shared" si="0"/>
        <v>241.59</v>
      </c>
      <c r="L47" s="95"/>
      <c r="M47" s="53">
        <f>SUM(K44:K47)</f>
        <v>1384.8899999999999</v>
      </c>
      <c r="O47" s="102"/>
      <c r="P47" s="102"/>
    </row>
    <row r="48" spans="1:13" ht="18" customHeight="1" thickTop="1">
      <c r="A48" s="69" t="str">
        <f>Plan1!A52</f>
        <v>DATA:   03/03/2005   </v>
      </c>
      <c r="B48" s="70"/>
      <c r="C48" s="71" t="s">
        <v>967</v>
      </c>
      <c r="D48" s="130"/>
      <c r="E48" s="72"/>
      <c r="F48" s="70" t="s">
        <v>954</v>
      </c>
      <c r="G48" s="72"/>
      <c r="H48" s="70" t="s">
        <v>961</v>
      </c>
      <c r="I48" s="72"/>
      <c r="J48" s="70"/>
      <c r="K48" s="104">
        <f>SUM(K5:K47)</f>
        <v>37864.52999999999</v>
      </c>
      <c r="L48" s="97"/>
      <c r="M48" s="345">
        <f>SUM(M5:M47)</f>
        <v>37864.530000000006</v>
      </c>
    </row>
    <row r="49" spans="1:13" ht="18" customHeight="1" thickBot="1">
      <c r="A49" s="24"/>
      <c r="B49" s="25"/>
      <c r="C49" s="56"/>
      <c r="D49" s="23"/>
      <c r="E49" s="57"/>
      <c r="F49" s="23"/>
      <c r="G49" s="57"/>
      <c r="H49" s="23" t="s">
        <v>962</v>
      </c>
      <c r="I49" s="57"/>
      <c r="J49" s="23"/>
      <c r="K49" s="73"/>
      <c r="L49" s="23"/>
      <c r="M49" s="346"/>
    </row>
    <row r="50" spans="3:13" ht="15" customHeight="1" thickTop="1">
      <c r="C50" s="55"/>
      <c r="D50" s="55"/>
      <c r="M50" s="75"/>
    </row>
    <row r="51" spans="2:6" ht="15" customHeight="1">
      <c r="B51" s="164"/>
      <c r="C51" s="161"/>
      <c r="D51" s="161"/>
      <c r="E51" s="161"/>
      <c r="F51" s="166"/>
    </row>
    <row r="52" spans="2:6" ht="15" customHeight="1">
      <c r="B52" s="164"/>
      <c r="C52" s="161"/>
      <c r="D52" s="161"/>
      <c r="E52" s="161"/>
      <c r="F52" s="166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printOptions horizontalCentered="1" verticalCentered="1"/>
  <pageMargins left="0" right="0" top="0" bottom="0" header="0" footer="0"/>
  <pageSetup horizontalDpi="300" verticalDpi="300" orientation="landscape" paperSize="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42"/>
  <sheetViews>
    <sheetView zoomScale="75" zoomScaleNormal="75" zoomScalePageLayoutView="0" workbookViewId="0" topLeftCell="A1">
      <selection activeCell="B26" sqref="B26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955</v>
      </c>
    </row>
    <row r="2" spans="1:13" ht="15" customHeight="1" thickTop="1">
      <c r="A2" s="7"/>
      <c r="B2" s="31" t="s">
        <v>946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947</v>
      </c>
      <c r="C3" s="5"/>
      <c r="D3" s="199"/>
      <c r="E3" s="199"/>
      <c r="F3" s="199"/>
      <c r="G3" s="199"/>
      <c r="H3" s="58"/>
      <c r="I3" s="60" t="s">
        <v>956</v>
      </c>
      <c r="J3" s="3"/>
      <c r="K3" s="42"/>
      <c r="L3" s="59"/>
      <c r="M3" s="81" t="s">
        <v>889</v>
      </c>
    </row>
    <row r="4" spans="1:13" ht="15" customHeight="1" thickTop="1">
      <c r="A4" s="8"/>
      <c r="B4" s="34" t="s">
        <v>948</v>
      </c>
      <c r="C4" s="5"/>
      <c r="D4" s="199" t="s">
        <v>968</v>
      </c>
      <c r="E4" s="199"/>
      <c r="F4" s="199"/>
      <c r="G4" s="199"/>
      <c r="H4" s="61" t="s">
        <v>949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950</v>
      </c>
      <c r="I5" s="65"/>
      <c r="J5" s="64"/>
      <c r="K5" s="302">
        <f>Plan19!K40</f>
        <v>163281.08999999985</v>
      </c>
      <c r="L5" s="66"/>
      <c r="M5" s="339">
        <f>Plan19!M40</f>
        <v>163281.08999999988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957</v>
      </c>
      <c r="K6" s="14"/>
      <c r="L6" s="14"/>
      <c r="M6" s="342"/>
    </row>
    <row r="7" spans="1:13" ht="15" customHeight="1">
      <c r="A7" s="11" t="s">
        <v>951</v>
      </c>
      <c r="B7" s="12"/>
      <c r="C7" s="16" t="s">
        <v>952</v>
      </c>
      <c r="D7" s="12"/>
      <c r="E7" s="12"/>
      <c r="F7" s="17" t="s">
        <v>953</v>
      </c>
      <c r="G7" s="18" t="s">
        <v>958</v>
      </c>
      <c r="H7" s="43" t="s">
        <v>959</v>
      </c>
      <c r="I7" s="43"/>
      <c r="J7" s="49" t="s">
        <v>960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3.5" customHeight="1" thickTop="1">
      <c r="A9" s="76" t="s">
        <v>564</v>
      </c>
      <c r="B9" s="77" t="s">
        <v>985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3.5" customHeight="1">
      <c r="A10" s="35" t="s">
        <v>565</v>
      </c>
      <c r="B10" s="27" t="s">
        <v>1</v>
      </c>
      <c r="C10" s="28"/>
      <c r="D10" s="28"/>
      <c r="E10" s="29"/>
      <c r="F10" s="30" t="s">
        <v>963</v>
      </c>
      <c r="G10" s="36">
        <v>1.2</v>
      </c>
      <c r="H10" s="113"/>
      <c r="I10" s="183">
        <v>456.64</v>
      </c>
      <c r="J10" s="105"/>
      <c r="K10" s="297">
        <f>ROUND(G10*I10,2)</f>
        <v>547.97</v>
      </c>
      <c r="L10" s="113"/>
      <c r="M10" s="344"/>
    </row>
    <row r="11" spans="1:13" ht="13.5" customHeight="1">
      <c r="A11" s="35" t="s">
        <v>566</v>
      </c>
      <c r="B11" s="126" t="s">
        <v>1101</v>
      </c>
      <c r="C11" s="137"/>
      <c r="D11" s="137"/>
      <c r="E11" s="138"/>
      <c r="F11" s="125"/>
      <c r="G11" s="36"/>
      <c r="H11" s="113"/>
      <c r="I11" s="183"/>
      <c r="J11" s="105"/>
      <c r="K11" s="106"/>
      <c r="L11" s="113"/>
      <c r="M11" s="344"/>
    </row>
    <row r="12" spans="1:13" ht="13.5" customHeight="1">
      <c r="A12" s="35"/>
      <c r="B12" s="126" t="s">
        <v>1005</v>
      </c>
      <c r="C12" s="113"/>
      <c r="D12" s="113"/>
      <c r="E12" s="106"/>
      <c r="F12" s="139" t="s">
        <v>964</v>
      </c>
      <c r="G12" s="36">
        <v>1</v>
      </c>
      <c r="H12" s="113"/>
      <c r="I12" s="183">
        <v>230.55</v>
      </c>
      <c r="J12" s="105"/>
      <c r="K12" s="297">
        <f>ROUND(G12*I12,2)</f>
        <v>230.55</v>
      </c>
      <c r="L12" s="113"/>
      <c r="M12" s="344"/>
    </row>
    <row r="13" spans="1:13" ht="13.5" customHeight="1">
      <c r="A13" s="35" t="s">
        <v>567</v>
      </c>
      <c r="B13" s="115" t="s">
        <v>1022</v>
      </c>
      <c r="C13" s="113"/>
      <c r="D13" s="113"/>
      <c r="E13" s="106"/>
      <c r="F13" s="139"/>
      <c r="G13" s="36"/>
      <c r="H13" s="47"/>
      <c r="I13" s="183"/>
      <c r="J13" s="47"/>
      <c r="K13" s="45"/>
      <c r="L13" s="46"/>
      <c r="M13" s="52"/>
    </row>
    <row r="14" spans="1:13" ht="13.5" customHeight="1">
      <c r="A14" s="35"/>
      <c r="B14" s="160" t="s">
        <v>1023</v>
      </c>
      <c r="C14" s="113"/>
      <c r="D14" s="113"/>
      <c r="E14" s="106"/>
      <c r="F14" s="125" t="s">
        <v>964</v>
      </c>
      <c r="G14" s="36">
        <v>4</v>
      </c>
      <c r="H14" s="47"/>
      <c r="I14" s="183">
        <v>263.45</v>
      </c>
      <c r="J14" s="47"/>
      <c r="K14" s="297">
        <f>ROUND(G14*I14,2)</f>
        <v>1053.8</v>
      </c>
      <c r="L14" s="46"/>
      <c r="M14" s="52">
        <f>SUM(K10:K14)</f>
        <v>1832.32</v>
      </c>
    </row>
    <row r="15" spans="1:16" s="101" customFormat="1" ht="13.5" customHeight="1">
      <c r="A15" s="76" t="s">
        <v>568</v>
      </c>
      <c r="B15" s="80" t="s">
        <v>987</v>
      </c>
      <c r="C15" s="39"/>
      <c r="D15" s="39"/>
      <c r="E15" s="98"/>
      <c r="F15" s="40"/>
      <c r="G15" s="36"/>
      <c r="H15" s="47"/>
      <c r="I15" s="183"/>
      <c r="J15" s="88"/>
      <c r="K15" s="45"/>
      <c r="L15" s="89"/>
      <c r="M15" s="52"/>
      <c r="O15" s="102"/>
      <c r="P15" s="102"/>
    </row>
    <row r="16" spans="1:16" s="101" customFormat="1" ht="13.5" customHeight="1">
      <c r="A16" s="35" t="s">
        <v>569</v>
      </c>
      <c r="B16" s="38" t="s">
        <v>988</v>
      </c>
      <c r="C16" s="39"/>
      <c r="D16" s="39"/>
      <c r="E16" s="98"/>
      <c r="F16" s="40" t="s">
        <v>963</v>
      </c>
      <c r="G16" s="36">
        <v>0.84</v>
      </c>
      <c r="H16" s="47"/>
      <c r="I16" s="183">
        <v>59.8</v>
      </c>
      <c r="J16" s="88"/>
      <c r="K16" s="297">
        <f>ROUND(G16*I16,2)</f>
        <v>50.23</v>
      </c>
      <c r="L16" s="89"/>
      <c r="M16" s="52"/>
      <c r="O16" s="102"/>
      <c r="P16" s="102"/>
    </row>
    <row r="17" spans="1:16" s="101" customFormat="1" ht="13.5" customHeight="1">
      <c r="A17" s="35" t="s">
        <v>675</v>
      </c>
      <c r="B17" s="38" t="s">
        <v>913</v>
      </c>
      <c r="C17" s="39"/>
      <c r="D17" s="39"/>
      <c r="E17" s="98"/>
      <c r="F17" s="40" t="s">
        <v>963</v>
      </c>
      <c r="G17" s="41">
        <v>2.4</v>
      </c>
      <c r="H17" s="48"/>
      <c r="I17" s="183">
        <v>246.51</v>
      </c>
      <c r="J17" s="88"/>
      <c r="K17" s="297">
        <f>ROUND(G17*I17,2)</f>
        <v>591.62</v>
      </c>
      <c r="L17" s="89"/>
      <c r="M17" s="52">
        <f>SUM(K16:K17)</f>
        <v>641.85</v>
      </c>
      <c r="O17" s="102"/>
      <c r="P17" s="102"/>
    </row>
    <row r="18" spans="1:16" s="101" customFormat="1" ht="13.5" customHeight="1">
      <c r="A18" s="76" t="s">
        <v>571</v>
      </c>
      <c r="B18" s="79" t="s">
        <v>966</v>
      </c>
      <c r="C18" s="39"/>
      <c r="D18" s="39"/>
      <c r="E18" s="98"/>
      <c r="F18" s="40"/>
      <c r="G18" s="36"/>
      <c r="H18" s="47"/>
      <c r="I18" s="183"/>
      <c r="J18" s="88"/>
      <c r="K18" s="45"/>
      <c r="L18" s="89"/>
      <c r="M18" s="52"/>
      <c r="O18" s="102"/>
      <c r="P18" s="102"/>
    </row>
    <row r="19" spans="1:16" s="101" customFormat="1" ht="13.5" customHeight="1">
      <c r="A19" s="35" t="s">
        <v>570</v>
      </c>
      <c r="B19" s="38" t="s">
        <v>1067</v>
      </c>
      <c r="C19" s="39"/>
      <c r="D19" s="39"/>
      <c r="E19" s="98"/>
      <c r="F19" s="40"/>
      <c r="G19" s="36"/>
      <c r="H19" s="47"/>
      <c r="I19" s="183"/>
      <c r="J19" s="88"/>
      <c r="K19" s="45"/>
      <c r="L19" s="89"/>
      <c r="M19" s="52"/>
      <c r="O19" s="102"/>
      <c r="P19" s="102"/>
    </row>
    <row r="20" spans="1:16" s="101" customFormat="1" ht="13.5" customHeight="1">
      <c r="A20" s="35"/>
      <c r="B20" s="38" t="s">
        <v>982</v>
      </c>
      <c r="C20" s="39"/>
      <c r="D20" s="39"/>
      <c r="E20" s="98"/>
      <c r="F20" s="40" t="s">
        <v>963</v>
      </c>
      <c r="G20" s="36">
        <v>16.66</v>
      </c>
      <c r="H20" s="47"/>
      <c r="I20" s="183">
        <v>5.62</v>
      </c>
      <c r="J20" s="88"/>
      <c r="K20" s="297">
        <f>ROUND(G20*I20,2)</f>
        <v>93.63</v>
      </c>
      <c r="L20" s="89"/>
      <c r="M20" s="52"/>
      <c r="O20" s="102"/>
      <c r="P20" s="102"/>
    </row>
    <row r="21" spans="1:16" s="101" customFormat="1" ht="13.5" customHeight="1">
      <c r="A21" s="35" t="s">
        <v>572</v>
      </c>
      <c r="B21" s="38" t="s">
        <v>983</v>
      </c>
      <c r="C21" s="39"/>
      <c r="D21" s="39"/>
      <c r="E21" s="98"/>
      <c r="F21" s="40" t="s">
        <v>963</v>
      </c>
      <c r="G21" s="41">
        <v>16.66</v>
      </c>
      <c r="H21" s="48"/>
      <c r="I21" s="183">
        <v>9.34</v>
      </c>
      <c r="J21" s="94"/>
      <c r="K21" s="297">
        <f>ROUND(G21*I21,2)</f>
        <v>155.6</v>
      </c>
      <c r="L21" s="95"/>
      <c r="M21" s="53"/>
      <c r="O21" s="102"/>
      <c r="P21" s="102"/>
    </row>
    <row r="22" spans="1:16" s="101" customFormat="1" ht="13.5" customHeight="1">
      <c r="A22" s="35" t="s">
        <v>573</v>
      </c>
      <c r="B22" s="160" t="s">
        <v>1104</v>
      </c>
      <c r="C22" s="137"/>
      <c r="D22" s="137"/>
      <c r="E22" s="138"/>
      <c r="F22" s="139" t="s">
        <v>963</v>
      </c>
      <c r="G22" s="140">
        <v>14.88</v>
      </c>
      <c r="H22" s="48"/>
      <c r="I22" s="183">
        <v>8.65</v>
      </c>
      <c r="J22" s="94"/>
      <c r="K22" s="297">
        <f>ROUND(G22*I22,2)</f>
        <v>128.71</v>
      </c>
      <c r="L22" s="95"/>
      <c r="M22" s="53">
        <f>SUM(K20:K22)</f>
        <v>377.94</v>
      </c>
      <c r="O22" s="102"/>
      <c r="P22" s="102"/>
    </row>
    <row r="23" spans="1:16" s="101" customFormat="1" ht="13.5" customHeight="1">
      <c r="A23" s="76" t="s">
        <v>574</v>
      </c>
      <c r="B23" s="80" t="s">
        <v>1003</v>
      </c>
      <c r="C23" s="39"/>
      <c r="D23" s="39"/>
      <c r="E23" s="98"/>
      <c r="F23" s="40"/>
      <c r="G23" s="140"/>
      <c r="H23" s="48"/>
      <c r="I23" s="183"/>
      <c r="J23" s="94"/>
      <c r="K23" s="87"/>
      <c r="L23" s="95"/>
      <c r="M23" s="53"/>
      <c r="O23" s="102"/>
      <c r="P23" s="102"/>
    </row>
    <row r="24" spans="1:16" s="101" customFormat="1" ht="13.5" customHeight="1">
      <c r="A24" s="35" t="s">
        <v>575</v>
      </c>
      <c r="B24" s="38" t="s">
        <v>1024</v>
      </c>
      <c r="C24" s="39"/>
      <c r="D24" s="39"/>
      <c r="E24" s="98"/>
      <c r="F24" s="139" t="s">
        <v>964</v>
      </c>
      <c r="G24" s="140">
        <v>8</v>
      </c>
      <c r="H24" s="48"/>
      <c r="I24" s="183">
        <v>86.85</v>
      </c>
      <c r="J24" s="94"/>
      <c r="K24" s="297">
        <f>ROUND(G24*I24,2)</f>
        <v>694.8</v>
      </c>
      <c r="L24" s="95"/>
      <c r="M24" s="53">
        <f>K24</f>
        <v>694.8</v>
      </c>
      <c r="O24" s="102"/>
      <c r="P24" s="102"/>
    </row>
    <row r="25" spans="1:16" s="101" customFormat="1" ht="13.5" customHeight="1">
      <c r="A25" s="107" t="s">
        <v>576</v>
      </c>
      <c r="B25" s="136" t="s">
        <v>1056</v>
      </c>
      <c r="C25" s="39"/>
      <c r="D25" s="39"/>
      <c r="E25" s="98"/>
      <c r="F25" s="40"/>
      <c r="G25" s="41"/>
      <c r="H25" s="48"/>
      <c r="I25" s="183"/>
      <c r="J25" s="94"/>
      <c r="K25" s="45"/>
      <c r="L25" s="95"/>
      <c r="M25" s="53"/>
      <c r="O25" s="102"/>
      <c r="P25" s="102"/>
    </row>
    <row r="26" spans="1:16" s="101" customFormat="1" ht="13.5" customHeight="1">
      <c r="A26" s="76" t="s">
        <v>577</v>
      </c>
      <c r="B26" s="79" t="s">
        <v>969</v>
      </c>
      <c r="C26" s="28"/>
      <c r="D26" s="28"/>
      <c r="E26" s="29"/>
      <c r="F26" s="40"/>
      <c r="G26" s="41"/>
      <c r="H26" s="48"/>
      <c r="I26" s="183"/>
      <c r="J26" s="94"/>
      <c r="K26" s="45"/>
      <c r="L26" s="95"/>
      <c r="M26" s="53"/>
      <c r="O26" s="102"/>
      <c r="P26" s="102"/>
    </row>
    <row r="27" spans="1:16" s="101" customFormat="1" ht="13.5" customHeight="1">
      <c r="A27" s="109" t="s">
        <v>578</v>
      </c>
      <c r="B27" s="38" t="s">
        <v>1026</v>
      </c>
      <c r="C27" s="39"/>
      <c r="D27" s="39"/>
      <c r="E27" s="98"/>
      <c r="F27" s="40" t="s">
        <v>963</v>
      </c>
      <c r="G27" s="41">
        <v>9.8</v>
      </c>
      <c r="H27" s="48"/>
      <c r="I27" s="183">
        <v>6.21</v>
      </c>
      <c r="J27" s="94"/>
      <c r="K27" s="297">
        <f>ROUND(G27*I27,2)</f>
        <v>60.86</v>
      </c>
      <c r="L27" s="95"/>
      <c r="M27" s="53"/>
      <c r="O27" s="102"/>
      <c r="P27" s="102"/>
    </row>
    <row r="28" spans="1:16" s="101" customFormat="1" ht="13.5" customHeight="1">
      <c r="A28" s="109" t="s">
        <v>579</v>
      </c>
      <c r="B28" s="38" t="s">
        <v>973</v>
      </c>
      <c r="C28" s="39"/>
      <c r="D28" s="39"/>
      <c r="E28" s="98"/>
      <c r="F28" s="40" t="s">
        <v>963</v>
      </c>
      <c r="G28" s="41">
        <v>17.7</v>
      </c>
      <c r="H28" s="48"/>
      <c r="I28" s="183">
        <v>2.39</v>
      </c>
      <c r="J28" s="94"/>
      <c r="K28" s="297">
        <f>ROUND(G28*I28,2)</f>
        <v>42.3</v>
      </c>
      <c r="L28" s="95"/>
      <c r="M28" s="53"/>
      <c r="O28" s="102"/>
      <c r="P28" s="102"/>
    </row>
    <row r="29" spans="1:16" s="101" customFormat="1" ht="13.5" customHeight="1">
      <c r="A29" s="109" t="s">
        <v>580</v>
      </c>
      <c r="B29" s="38" t="s">
        <v>989</v>
      </c>
      <c r="C29" s="39"/>
      <c r="D29" s="39"/>
      <c r="E29" s="98"/>
      <c r="F29" s="40" t="s">
        <v>963</v>
      </c>
      <c r="G29" s="41">
        <v>2.88</v>
      </c>
      <c r="H29" s="48"/>
      <c r="I29" s="185">
        <v>7.47</v>
      </c>
      <c r="J29" s="94"/>
      <c r="K29" s="297">
        <f>ROUND(G29*I29,2)</f>
        <v>21.51</v>
      </c>
      <c r="L29" s="95"/>
      <c r="M29" s="53">
        <f>SUM(K27:K29)</f>
        <v>124.67</v>
      </c>
      <c r="O29" s="102"/>
      <c r="P29" s="102"/>
    </row>
    <row r="30" spans="1:16" s="101" customFormat="1" ht="13.5" customHeight="1">
      <c r="A30" s="141" t="s">
        <v>581</v>
      </c>
      <c r="B30" s="79" t="s">
        <v>1001</v>
      </c>
      <c r="C30" s="39"/>
      <c r="D30" s="39"/>
      <c r="E30" s="98"/>
      <c r="F30" s="40"/>
      <c r="G30" s="41"/>
      <c r="H30" s="48"/>
      <c r="I30" s="183"/>
      <c r="J30" s="94"/>
      <c r="K30" s="45"/>
      <c r="L30" s="95"/>
      <c r="M30" s="53"/>
      <c r="O30" s="102"/>
      <c r="P30" s="102"/>
    </row>
    <row r="31" spans="1:16" s="101" customFormat="1" ht="13.5" customHeight="1">
      <c r="A31" s="37" t="s">
        <v>582</v>
      </c>
      <c r="B31" s="38" t="s">
        <v>1043</v>
      </c>
      <c r="C31" s="39"/>
      <c r="D31" s="39"/>
      <c r="E31" s="98"/>
      <c r="F31" s="40"/>
      <c r="G31" s="41"/>
      <c r="H31" s="48"/>
      <c r="I31" s="183"/>
      <c r="J31" s="94"/>
      <c r="K31" s="45"/>
      <c r="L31" s="95"/>
      <c r="M31" s="53"/>
      <c r="O31" s="102"/>
      <c r="P31" s="102"/>
    </row>
    <row r="32" spans="1:16" s="101" customFormat="1" ht="13.5" customHeight="1">
      <c r="A32" s="37"/>
      <c r="B32" s="38" t="s">
        <v>1030</v>
      </c>
      <c r="C32" s="39"/>
      <c r="D32" s="39"/>
      <c r="E32" s="98"/>
      <c r="F32" s="40" t="s">
        <v>964</v>
      </c>
      <c r="G32" s="41">
        <v>2</v>
      </c>
      <c r="H32" s="48"/>
      <c r="I32" s="183">
        <v>55.22</v>
      </c>
      <c r="J32" s="94"/>
      <c r="K32" s="297">
        <f>ROUND(G32*I32,2)</f>
        <v>110.44</v>
      </c>
      <c r="L32" s="95"/>
      <c r="M32" s="53"/>
      <c r="O32" s="102"/>
      <c r="P32" s="102"/>
    </row>
    <row r="33" spans="1:16" s="85" customFormat="1" ht="13.5" customHeight="1">
      <c r="A33" s="37" t="s">
        <v>583</v>
      </c>
      <c r="B33" s="38" t="s">
        <v>1032</v>
      </c>
      <c r="C33" s="39"/>
      <c r="D33" s="39"/>
      <c r="E33" s="98"/>
      <c r="F33" s="40" t="s">
        <v>964</v>
      </c>
      <c r="G33" s="41">
        <v>1</v>
      </c>
      <c r="H33" s="48"/>
      <c r="I33" s="45">
        <v>42.58</v>
      </c>
      <c r="J33" s="94"/>
      <c r="K33" s="297">
        <f>ROUND(G33*I33,2)</f>
        <v>42.58</v>
      </c>
      <c r="L33" s="91"/>
      <c r="M33" s="53"/>
      <c r="O33" s="86"/>
      <c r="P33" s="86"/>
    </row>
    <row r="34" spans="1:16" s="85" customFormat="1" ht="13.5" customHeight="1">
      <c r="A34" s="37" t="s">
        <v>584</v>
      </c>
      <c r="B34" s="38" t="s">
        <v>1034</v>
      </c>
      <c r="C34" s="39"/>
      <c r="D34" s="39"/>
      <c r="E34" s="98"/>
      <c r="F34" s="40" t="s">
        <v>964</v>
      </c>
      <c r="G34" s="41">
        <v>1</v>
      </c>
      <c r="H34" s="48"/>
      <c r="I34" s="296">
        <v>49.85</v>
      </c>
      <c r="J34" s="94"/>
      <c r="K34" s="297">
        <f>ROUND(G34*I34,2)</f>
        <v>49.85</v>
      </c>
      <c r="L34" s="91"/>
      <c r="M34" s="53">
        <f>SUM(K32:K34)</f>
        <v>202.86999999999998</v>
      </c>
      <c r="O34" s="86"/>
      <c r="P34" s="86"/>
    </row>
    <row r="35" spans="1:16" s="85" customFormat="1" ht="13.5" customHeight="1">
      <c r="A35" s="78" t="s">
        <v>585</v>
      </c>
      <c r="B35" s="79" t="s">
        <v>974</v>
      </c>
      <c r="C35" s="39"/>
      <c r="D35" s="39"/>
      <c r="E35" s="98"/>
      <c r="F35" s="40"/>
      <c r="G35" s="41"/>
      <c r="H35" s="48"/>
      <c r="I35" s="183"/>
      <c r="J35" s="94"/>
      <c r="K35" s="103"/>
      <c r="L35" s="91"/>
      <c r="M35" s="53"/>
      <c r="O35" s="86"/>
      <c r="P35" s="86"/>
    </row>
    <row r="36" spans="1:16" s="85" customFormat="1" ht="13.5" customHeight="1">
      <c r="A36" s="37" t="s">
        <v>586</v>
      </c>
      <c r="B36" s="27" t="s">
        <v>975</v>
      </c>
      <c r="C36" s="39"/>
      <c r="D36" s="39"/>
      <c r="E36" s="98"/>
      <c r="F36" s="40"/>
      <c r="G36" s="41"/>
      <c r="H36" s="48"/>
      <c r="I36" s="183"/>
      <c r="J36" s="94"/>
      <c r="K36" s="87"/>
      <c r="L36" s="95"/>
      <c r="M36" s="53"/>
      <c r="O36" s="86"/>
      <c r="P36" s="86"/>
    </row>
    <row r="37" spans="1:16" s="85" customFormat="1" ht="13.5" customHeight="1" thickBot="1">
      <c r="A37" s="37"/>
      <c r="B37" s="27" t="s">
        <v>976</v>
      </c>
      <c r="C37" s="39"/>
      <c r="D37" s="39"/>
      <c r="E37" s="98"/>
      <c r="F37" s="40" t="s">
        <v>963</v>
      </c>
      <c r="G37" s="41">
        <v>17.7</v>
      </c>
      <c r="H37" s="48"/>
      <c r="I37" s="183">
        <v>2.39</v>
      </c>
      <c r="J37" s="94"/>
      <c r="K37" s="297">
        <f>ROUND(G37*I37,2)</f>
        <v>42.3</v>
      </c>
      <c r="L37" s="95"/>
      <c r="M37" s="53"/>
      <c r="O37" s="86"/>
      <c r="P37" s="86"/>
    </row>
    <row r="38" spans="1:13" ht="19.5" customHeight="1" thickTop="1">
      <c r="A38" s="69" t="str">
        <f>Plan1!A52</f>
        <v>DATA:   03/03/2005   </v>
      </c>
      <c r="B38" s="70"/>
      <c r="C38" s="71" t="s">
        <v>967</v>
      </c>
      <c r="D38" s="70"/>
      <c r="E38" s="72"/>
      <c r="F38" s="70" t="s">
        <v>954</v>
      </c>
      <c r="G38" s="72"/>
      <c r="H38" s="70" t="s">
        <v>961</v>
      </c>
      <c r="I38" s="72"/>
      <c r="J38" s="70"/>
      <c r="K38" s="104">
        <f>SUM(K5:K37)</f>
        <v>167197.8399999998</v>
      </c>
      <c r="L38" s="97"/>
      <c r="M38" s="345">
        <f>SUM(M5:M37)</f>
        <v>167155.5399999999</v>
      </c>
    </row>
    <row r="39" spans="1:13" ht="19.5" customHeight="1" thickBot="1">
      <c r="A39" s="24"/>
      <c r="B39" s="25"/>
      <c r="C39" s="56"/>
      <c r="D39" s="23"/>
      <c r="E39" s="57"/>
      <c r="F39" s="23"/>
      <c r="G39" s="57"/>
      <c r="H39" s="23" t="s">
        <v>962</v>
      </c>
      <c r="I39" s="57"/>
      <c r="J39" s="23"/>
      <c r="K39" s="73"/>
      <c r="L39" s="23"/>
      <c r="M39" s="346"/>
    </row>
    <row r="40" spans="1:13" ht="15" customHeight="1" thickTop="1">
      <c r="A40" s="167"/>
      <c r="B40" s="55"/>
      <c r="C40" s="164"/>
      <c r="D40" s="161"/>
      <c r="E40" s="161"/>
      <c r="F40" s="166"/>
      <c r="M40" s="75"/>
    </row>
    <row r="41" spans="1:6" ht="15" customHeight="1">
      <c r="A41" s="167"/>
      <c r="B41" s="55"/>
      <c r="C41" s="164"/>
      <c r="D41" s="164"/>
      <c r="E41" s="164"/>
      <c r="F41" s="166"/>
    </row>
    <row r="42" spans="2:6" ht="15" customHeight="1">
      <c r="B42" s="164"/>
      <c r="C42" s="161"/>
      <c r="D42" s="161"/>
      <c r="E42" s="161"/>
      <c r="F42" s="165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74"/>
  <sheetViews>
    <sheetView zoomScale="75" zoomScaleNormal="75" zoomScalePageLayoutView="0" workbookViewId="0" topLeftCell="A2">
      <selection activeCell="B31" sqref="B31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955</v>
      </c>
    </row>
    <row r="2" spans="1:13" ht="15" customHeight="1" thickTop="1">
      <c r="A2" s="7"/>
      <c r="B2" s="31" t="s">
        <v>946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947</v>
      </c>
      <c r="C3" s="5"/>
      <c r="D3" s="199"/>
      <c r="E3" s="199"/>
      <c r="F3" s="199"/>
      <c r="G3" s="199"/>
      <c r="H3" s="58"/>
      <c r="I3" s="60" t="s">
        <v>956</v>
      </c>
      <c r="J3" s="3"/>
      <c r="K3" s="42"/>
      <c r="L3" s="59"/>
      <c r="M3" s="81" t="s">
        <v>890</v>
      </c>
    </row>
    <row r="4" spans="1:13" ht="15" customHeight="1" thickTop="1">
      <c r="A4" s="8"/>
      <c r="B4" s="34" t="s">
        <v>948</v>
      </c>
      <c r="C4" s="5"/>
      <c r="D4" s="199" t="s">
        <v>968</v>
      </c>
      <c r="E4" s="199"/>
      <c r="F4" s="199"/>
      <c r="G4" s="199"/>
      <c r="H4" s="61" t="s">
        <v>949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950</v>
      </c>
      <c r="I5" s="65"/>
      <c r="J5" s="64"/>
      <c r="K5" s="302">
        <f>Plan20!K38</f>
        <v>167197.8399999998</v>
      </c>
      <c r="L5" s="66"/>
      <c r="M5" s="339">
        <f>Plan20!M38</f>
        <v>167155.5399999999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957</v>
      </c>
      <c r="K6" s="14"/>
      <c r="L6" s="14"/>
      <c r="M6" s="342"/>
    </row>
    <row r="7" spans="1:13" ht="15" customHeight="1">
      <c r="A7" s="11" t="s">
        <v>951</v>
      </c>
      <c r="B7" s="12"/>
      <c r="C7" s="16" t="s">
        <v>952</v>
      </c>
      <c r="D7" s="12"/>
      <c r="E7" s="12"/>
      <c r="F7" s="17" t="s">
        <v>953</v>
      </c>
      <c r="G7" s="18" t="s">
        <v>958</v>
      </c>
      <c r="H7" s="43" t="s">
        <v>959</v>
      </c>
      <c r="I7" s="43"/>
      <c r="J7" s="49" t="s">
        <v>960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2.75" customHeight="1" thickTop="1">
      <c r="A9" s="35" t="s">
        <v>587</v>
      </c>
      <c r="B9" s="100" t="s">
        <v>978</v>
      </c>
      <c r="C9" s="143"/>
      <c r="D9" s="143"/>
      <c r="E9" s="144"/>
      <c r="F9" s="145" t="s">
        <v>963</v>
      </c>
      <c r="G9" s="146">
        <v>17.7</v>
      </c>
      <c r="H9" s="111"/>
      <c r="I9" s="298">
        <v>16.43</v>
      </c>
      <c r="J9" s="110"/>
      <c r="K9" s="297">
        <f>ROUND(G9*I9,2)</f>
        <v>290.81</v>
      </c>
      <c r="L9" s="111"/>
      <c r="M9" s="349"/>
    </row>
    <row r="10" spans="1:13" ht="12.75" customHeight="1">
      <c r="A10" s="35" t="s">
        <v>588</v>
      </c>
      <c r="B10" s="27" t="s">
        <v>979</v>
      </c>
      <c r="C10" s="28"/>
      <c r="D10" s="147"/>
      <c r="E10" s="148"/>
      <c r="F10" s="30"/>
      <c r="G10" s="36"/>
      <c r="H10" s="113"/>
      <c r="I10" s="183"/>
      <c r="J10" s="105"/>
      <c r="K10" s="106"/>
      <c r="L10" s="113"/>
      <c r="M10" s="344"/>
    </row>
    <row r="11" spans="1:13" ht="12.75" customHeight="1">
      <c r="A11" s="35"/>
      <c r="B11" s="84" t="s">
        <v>980</v>
      </c>
      <c r="C11" s="39"/>
      <c r="D11" s="67"/>
      <c r="E11" s="68"/>
      <c r="F11" s="30" t="s">
        <v>963</v>
      </c>
      <c r="G11" s="36">
        <v>15.32</v>
      </c>
      <c r="H11" s="113"/>
      <c r="I11" s="183">
        <v>28.36</v>
      </c>
      <c r="J11" s="105"/>
      <c r="K11" s="297">
        <f>ROUND(G11*I11,2)</f>
        <v>434.48</v>
      </c>
      <c r="L11" s="113"/>
      <c r="M11" s="344"/>
    </row>
    <row r="12" spans="1:13" ht="12.75" customHeight="1">
      <c r="A12" s="35" t="s">
        <v>589</v>
      </c>
      <c r="B12" s="100" t="s">
        <v>998</v>
      </c>
      <c r="C12" s="28"/>
      <c r="D12" s="28"/>
      <c r="E12" s="29"/>
      <c r="F12" s="40" t="s">
        <v>965</v>
      </c>
      <c r="G12" s="36">
        <v>11.8</v>
      </c>
      <c r="H12" s="113"/>
      <c r="I12" s="183">
        <v>18.2</v>
      </c>
      <c r="J12" s="105"/>
      <c r="K12" s="297">
        <f>ROUND(G12*I12,2)</f>
        <v>214.76</v>
      </c>
      <c r="L12" s="113"/>
      <c r="M12" s="344"/>
    </row>
    <row r="13" spans="1:13" ht="12.75" customHeight="1">
      <c r="A13" s="35" t="s">
        <v>590</v>
      </c>
      <c r="B13" s="84" t="s">
        <v>1106</v>
      </c>
      <c r="C13" s="39"/>
      <c r="D13" s="67"/>
      <c r="E13" s="68"/>
      <c r="F13" s="40" t="s">
        <v>965</v>
      </c>
      <c r="G13" s="41">
        <v>1.5</v>
      </c>
      <c r="H13" s="48"/>
      <c r="I13" s="183">
        <v>22.88</v>
      </c>
      <c r="J13" s="94"/>
      <c r="K13" s="297">
        <f>ROUND(G13*I13,2)</f>
        <v>34.32</v>
      </c>
      <c r="L13" s="113"/>
      <c r="M13" s="344">
        <f>SUM(Plan20!K37)+SUM(Plan21!K9:K13)</f>
        <v>1016.67</v>
      </c>
    </row>
    <row r="14" spans="1:13" ht="12.75" customHeight="1">
      <c r="A14" s="120" t="s">
        <v>591</v>
      </c>
      <c r="B14" s="168" t="s">
        <v>977</v>
      </c>
      <c r="C14" s="113"/>
      <c r="D14" s="113"/>
      <c r="E14" s="106"/>
      <c r="F14" s="139"/>
      <c r="G14" s="118"/>
      <c r="H14" s="47"/>
      <c r="I14" s="183"/>
      <c r="J14" s="47"/>
      <c r="K14" s="45"/>
      <c r="L14" s="46"/>
      <c r="M14" s="52"/>
    </row>
    <row r="15" spans="1:13" ht="12.75" customHeight="1">
      <c r="A15" s="109" t="s">
        <v>592</v>
      </c>
      <c r="B15" s="38" t="s">
        <v>1028</v>
      </c>
      <c r="C15" s="28"/>
      <c r="D15" s="28"/>
      <c r="E15" s="29"/>
      <c r="F15" s="30" t="s">
        <v>963</v>
      </c>
      <c r="G15" s="118">
        <v>9.8</v>
      </c>
      <c r="H15" s="47"/>
      <c r="I15" s="183">
        <v>17.04</v>
      </c>
      <c r="J15" s="47"/>
      <c r="K15" s="297">
        <f>ROUND(G15*I15,2)</f>
        <v>166.99</v>
      </c>
      <c r="L15" s="46"/>
      <c r="M15" s="52"/>
    </row>
    <row r="16" spans="1:13" ht="12.75" customHeight="1">
      <c r="A16" s="109" t="s">
        <v>593</v>
      </c>
      <c r="B16" s="38" t="s">
        <v>972</v>
      </c>
      <c r="C16" s="39"/>
      <c r="D16" s="39"/>
      <c r="E16" s="98"/>
      <c r="F16" s="40"/>
      <c r="G16" s="118"/>
      <c r="H16" s="47"/>
      <c r="I16" s="183"/>
      <c r="J16" s="47"/>
      <c r="K16" s="45"/>
      <c r="L16" s="46"/>
      <c r="M16" s="52"/>
    </row>
    <row r="17" spans="1:13" ht="12.75" customHeight="1">
      <c r="A17" s="109"/>
      <c r="B17" s="84" t="s">
        <v>1027</v>
      </c>
      <c r="C17" s="39"/>
      <c r="D17" s="39"/>
      <c r="E17" s="98"/>
      <c r="F17" s="40" t="s">
        <v>963</v>
      </c>
      <c r="G17" s="118">
        <v>9.8</v>
      </c>
      <c r="H17" s="47"/>
      <c r="I17" s="183">
        <v>34.46</v>
      </c>
      <c r="J17" s="47"/>
      <c r="K17" s="297">
        <f>ROUND(G17*I17,2)</f>
        <v>337.71</v>
      </c>
      <c r="L17" s="46"/>
      <c r="M17" s="52"/>
    </row>
    <row r="18" spans="1:16" s="101" customFormat="1" ht="12.75" customHeight="1">
      <c r="A18" s="109" t="s">
        <v>594</v>
      </c>
      <c r="B18" s="38" t="s">
        <v>1029</v>
      </c>
      <c r="C18" s="39"/>
      <c r="D18" s="39"/>
      <c r="E18" s="98"/>
      <c r="F18" s="40" t="s">
        <v>965</v>
      </c>
      <c r="G18" s="118">
        <v>11.8</v>
      </c>
      <c r="H18" s="47"/>
      <c r="I18" s="183">
        <v>13.13</v>
      </c>
      <c r="J18" s="88"/>
      <c r="K18" s="297">
        <f>ROUND(G18*I18,2)</f>
        <v>154.93</v>
      </c>
      <c r="L18" s="89"/>
      <c r="M18" s="52">
        <f>SUM(K15:K18)</f>
        <v>659.63</v>
      </c>
      <c r="O18" s="102"/>
      <c r="P18" s="102"/>
    </row>
    <row r="19" spans="1:16" s="101" customFormat="1" ht="12.75" customHeight="1">
      <c r="A19" s="120" t="s">
        <v>595</v>
      </c>
      <c r="B19" s="169" t="s">
        <v>985</v>
      </c>
      <c r="C19" s="137"/>
      <c r="D19" s="137"/>
      <c r="E19" s="138"/>
      <c r="F19" s="139"/>
      <c r="G19" s="118"/>
      <c r="H19" s="47"/>
      <c r="I19" s="183"/>
      <c r="J19" s="88"/>
      <c r="K19" s="45"/>
      <c r="L19" s="89"/>
      <c r="M19" s="52"/>
      <c r="O19" s="102"/>
      <c r="P19" s="102"/>
    </row>
    <row r="20" spans="1:16" s="101" customFormat="1" ht="12.75" customHeight="1">
      <c r="A20" s="109" t="s">
        <v>596</v>
      </c>
      <c r="B20" s="27" t="s">
        <v>1121</v>
      </c>
      <c r="C20" s="137"/>
      <c r="D20" s="137"/>
      <c r="E20" s="138"/>
      <c r="F20" s="139" t="s">
        <v>963</v>
      </c>
      <c r="G20" s="118">
        <v>1.2</v>
      </c>
      <c r="H20" s="47"/>
      <c r="I20" s="183">
        <v>248.31</v>
      </c>
      <c r="J20" s="88"/>
      <c r="K20" s="297">
        <f>ROUND(G20*I20,2)</f>
        <v>297.97</v>
      </c>
      <c r="L20" s="89"/>
      <c r="M20" s="52"/>
      <c r="O20" s="102"/>
      <c r="P20" s="102"/>
    </row>
    <row r="21" spans="1:16" s="101" customFormat="1" ht="12.75" customHeight="1">
      <c r="A21" s="109" t="s">
        <v>597</v>
      </c>
      <c r="B21" s="126" t="s">
        <v>1101</v>
      </c>
      <c r="C21" s="137"/>
      <c r="D21" s="137"/>
      <c r="E21" s="138"/>
      <c r="F21" s="139"/>
      <c r="G21" s="118"/>
      <c r="H21" s="47"/>
      <c r="I21" s="183"/>
      <c r="J21" s="88"/>
      <c r="K21" s="45"/>
      <c r="L21" s="89"/>
      <c r="M21" s="52"/>
      <c r="O21" s="102"/>
      <c r="P21" s="102"/>
    </row>
    <row r="22" spans="1:16" s="101" customFormat="1" ht="12.75" customHeight="1">
      <c r="A22" s="109"/>
      <c r="B22" s="126" t="s">
        <v>1005</v>
      </c>
      <c r="C22" s="137"/>
      <c r="D22" s="137"/>
      <c r="E22" s="138"/>
      <c r="F22" s="139" t="s">
        <v>964</v>
      </c>
      <c r="G22" s="140">
        <v>1</v>
      </c>
      <c r="H22" s="48"/>
      <c r="I22" s="183">
        <v>230.55</v>
      </c>
      <c r="J22" s="94"/>
      <c r="K22" s="297">
        <f>ROUND(G22*I22,2)</f>
        <v>230.55</v>
      </c>
      <c r="L22" s="95"/>
      <c r="M22" s="53">
        <f>SUM(K20:K22)</f>
        <v>528.52</v>
      </c>
      <c r="O22" s="102"/>
      <c r="P22" s="102"/>
    </row>
    <row r="23" spans="1:16" s="101" customFormat="1" ht="12.75" customHeight="1">
      <c r="A23" s="120" t="s">
        <v>598</v>
      </c>
      <c r="B23" s="169" t="s">
        <v>987</v>
      </c>
      <c r="C23" s="137"/>
      <c r="D23" s="137"/>
      <c r="E23" s="138"/>
      <c r="F23" s="139"/>
      <c r="G23" s="140"/>
      <c r="H23" s="48"/>
      <c r="I23" s="183"/>
      <c r="J23" s="94"/>
      <c r="K23" s="87"/>
      <c r="L23" s="95"/>
      <c r="M23" s="53"/>
      <c r="O23" s="102"/>
      <c r="P23" s="102"/>
    </row>
    <row r="24" spans="1:16" s="101" customFormat="1" ht="12.75" customHeight="1">
      <c r="A24" s="109" t="s">
        <v>599</v>
      </c>
      <c r="B24" s="160" t="s">
        <v>988</v>
      </c>
      <c r="C24" s="137"/>
      <c r="D24" s="137"/>
      <c r="E24" s="138"/>
      <c r="F24" s="139" t="s">
        <v>963</v>
      </c>
      <c r="G24" s="140">
        <v>0.84</v>
      </c>
      <c r="H24" s="48"/>
      <c r="I24" s="183">
        <v>59.8</v>
      </c>
      <c r="J24" s="94"/>
      <c r="K24" s="297">
        <f>ROUND(G24*I24,2)</f>
        <v>50.23</v>
      </c>
      <c r="L24" s="95"/>
      <c r="M24" s="53">
        <f>K24</f>
        <v>50.23</v>
      </c>
      <c r="O24" s="102"/>
      <c r="P24" s="102"/>
    </row>
    <row r="25" spans="1:16" s="101" customFormat="1" ht="12.75" customHeight="1">
      <c r="A25" s="120" t="s">
        <v>600</v>
      </c>
      <c r="B25" s="169" t="s">
        <v>966</v>
      </c>
      <c r="C25" s="137"/>
      <c r="D25" s="137"/>
      <c r="E25" s="138"/>
      <c r="F25" s="139"/>
      <c r="G25" s="140"/>
      <c r="H25" s="48"/>
      <c r="I25" s="183"/>
      <c r="J25" s="94"/>
      <c r="K25" s="45"/>
      <c r="L25" s="95"/>
      <c r="M25" s="53"/>
      <c r="O25" s="102"/>
      <c r="P25" s="102"/>
    </row>
    <row r="26" spans="1:16" s="101" customFormat="1" ht="12.75" customHeight="1">
      <c r="A26" s="109" t="s">
        <v>601</v>
      </c>
      <c r="B26" s="160" t="s">
        <v>981</v>
      </c>
      <c r="C26" s="113"/>
      <c r="D26" s="113"/>
      <c r="E26" s="106"/>
      <c r="F26" s="139"/>
      <c r="G26" s="140"/>
      <c r="H26" s="48"/>
      <c r="I26" s="183"/>
      <c r="J26" s="94"/>
      <c r="K26" s="45"/>
      <c r="L26" s="95"/>
      <c r="M26" s="53"/>
      <c r="O26" s="102"/>
      <c r="P26" s="102"/>
    </row>
    <row r="27" spans="1:16" s="101" customFormat="1" ht="12.75" customHeight="1">
      <c r="A27" s="109"/>
      <c r="B27" s="160" t="s">
        <v>982</v>
      </c>
      <c r="C27" s="137"/>
      <c r="D27" s="137"/>
      <c r="E27" s="138"/>
      <c r="F27" s="139" t="s">
        <v>963</v>
      </c>
      <c r="G27" s="140">
        <v>28.07</v>
      </c>
      <c r="H27" s="48"/>
      <c r="I27" s="183">
        <v>5.62</v>
      </c>
      <c r="J27" s="94"/>
      <c r="K27" s="297">
        <f>ROUND(G27*I27,2)</f>
        <v>157.75</v>
      </c>
      <c r="L27" s="95"/>
      <c r="M27" s="53"/>
      <c r="O27" s="102"/>
      <c r="P27" s="102"/>
    </row>
    <row r="28" spans="1:16" s="101" customFormat="1" ht="12.75" customHeight="1">
      <c r="A28" s="109" t="s">
        <v>602</v>
      </c>
      <c r="B28" s="160" t="s">
        <v>983</v>
      </c>
      <c r="C28" s="137"/>
      <c r="D28" s="137"/>
      <c r="E28" s="138"/>
      <c r="F28" s="139" t="s">
        <v>963</v>
      </c>
      <c r="G28" s="140">
        <v>28.07</v>
      </c>
      <c r="H28" s="48"/>
      <c r="I28" s="185">
        <v>9.34</v>
      </c>
      <c r="J28" s="94"/>
      <c r="K28" s="297">
        <f>ROUND(G28*I28,2)</f>
        <v>262.17</v>
      </c>
      <c r="L28" s="95"/>
      <c r="M28" s="53"/>
      <c r="O28" s="102"/>
      <c r="P28" s="102"/>
    </row>
    <row r="29" spans="1:16" s="101" customFormat="1" ht="12.75" customHeight="1">
      <c r="A29" s="142" t="s">
        <v>603</v>
      </c>
      <c r="B29" s="160" t="s">
        <v>1104</v>
      </c>
      <c r="C29" s="137"/>
      <c r="D29" s="137"/>
      <c r="E29" s="138"/>
      <c r="F29" s="139" t="s">
        <v>963</v>
      </c>
      <c r="G29" s="140">
        <v>3.36</v>
      </c>
      <c r="H29" s="48"/>
      <c r="I29" s="183">
        <v>8.65</v>
      </c>
      <c r="J29" s="94"/>
      <c r="K29" s="297">
        <f>ROUND(G29*I29,2)</f>
        <v>29.06</v>
      </c>
      <c r="L29" s="95"/>
      <c r="M29" s="53">
        <f>SUM(K27:K29)</f>
        <v>448.98</v>
      </c>
      <c r="O29" s="102"/>
      <c r="P29" s="102"/>
    </row>
    <row r="30" spans="1:16" s="101" customFormat="1" ht="12.75" customHeight="1">
      <c r="A30" s="117" t="s">
        <v>604</v>
      </c>
      <c r="B30" s="136" t="s">
        <v>1057</v>
      </c>
      <c r="C30" s="137"/>
      <c r="D30" s="137"/>
      <c r="E30" s="138"/>
      <c r="F30" s="139"/>
      <c r="G30" s="140"/>
      <c r="H30" s="48"/>
      <c r="I30" s="183"/>
      <c r="J30" s="94"/>
      <c r="K30" s="45"/>
      <c r="L30" s="95"/>
      <c r="M30" s="53"/>
      <c r="O30" s="102"/>
      <c r="P30" s="102"/>
    </row>
    <row r="31" spans="1:16" s="101" customFormat="1" ht="12.75" customHeight="1">
      <c r="A31" s="78" t="s">
        <v>605</v>
      </c>
      <c r="B31" s="79" t="s">
        <v>969</v>
      </c>
      <c r="C31" s="39"/>
      <c r="D31" s="39"/>
      <c r="E31" s="98"/>
      <c r="F31" s="40"/>
      <c r="G31" s="140"/>
      <c r="H31" s="48"/>
      <c r="I31" s="183"/>
      <c r="J31" s="94"/>
      <c r="K31" s="45"/>
      <c r="L31" s="95"/>
      <c r="M31" s="53"/>
      <c r="O31" s="102"/>
      <c r="P31" s="102"/>
    </row>
    <row r="32" spans="1:16" s="101" customFormat="1" ht="12.75" customHeight="1">
      <c r="A32" s="142" t="s">
        <v>606</v>
      </c>
      <c r="B32" s="38" t="s">
        <v>1026</v>
      </c>
      <c r="C32" s="39"/>
      <c r="D32" s="39"/>
      <c r="E32" s="98"/>
      <c r="F32" s="40" t="s">
        <v>963</v>
      </c>
      <c r="G32" s="140">
        <v>9.66</v>
      </c>
      <c r="H32" s="48"/>
      <c r="I32" s="45">
        <v>6.21</v>
      </c>
      <c r="J32" s="94"/>
      <c r="K32" s="297">
        <f>ROUND(G32*I32,2)</f>
        <v>59.99</v>
      </c>
      <c r="L32" s="95"/>
      <c r="M32" s="53"/>
      <c r="O32" s="102"/>
      <c r="P32" s="102"/>
    </row>
    <row r="33" spans="1:16" s="85" customFormat="1" ht="12.75" customHeight="1">
      <c r="A33" s="142" t="s">
        <v>607</v>
      </c>
      <c r="B33" s="38" t="s">
        <v>989</v>
      </c>
      <c r="C33" s="39"/>
      <c r="D33" s="39"/>
      <c r="E33" s="98"/>
      <c r="F33" s="40" t="s">
        <v>963</v>
      </c>
      <c r="G33" s="140">
        <v>3.28</v>
      </c>
      <c r="H33" s="48"/>
      <c r="I33" s="296">
        <v>7.47</v>
      </c>
      <c r="J33" s="94"/>
      <c r="K33" s="297">
        <f>ROUND(G33*I33,2)</f>
        <v>24.5</v>
      </c>
      <c r="L33" s="91"/>
      <c r="M33" s="53"/>
      <c r="O33" s="86"/>
      <c r="P33" s="86"/>
    </row>
    <row r="34" spans="1:16" s="85" customFormat="1" ht="12.75" customHeight="1">
      <c r="A34" s="142" t="s">
        <v>608</v>
      </c>
      <c r="B34" s="38" t="s">
        <v>973</v>
      </c>
      <c r="C34" s="39"/>
      <c r="D34" s="39"/>
      <c r="E34" s="98"/>
      <c r="F34" s="40" t="s">
        <v>963</v>
      </c>
      <c r="G34" s="41">
        <v>34.64</v>
      </c>
      <c r="H34" s="48"/>
      <c r="I34" s="183">
        <v>2.39</v>
      </c>
      <c r="J34" s="94"/>
      <c r="K34" s="297">
        <f>ROUND(G34*I34,2)</f>
        <v>82.79</v>
      </c>
      <c r="L34" s="91"/>
      <c r="M34" s="53">
        <f>SUM(K32:K34)</f>
        <v>167.28000000000003</v>
      </c>
      <c r="O34" s="86"/>
      <c r="P34" s="86"/>
    </row>
    <row r="35" spans="1:16" s="85" customFormat="1" ht="12.75" customHeight="1">
      <c r="A35" s="141" t="s">
        <v>609</v>
      </c>
      <c r="B35" s="79" t="s">
        <v>1001</v>
      </c>
      <c r="C35" s="39"/>
      <c r="D35" s="39"/>
      <c r="E35" s="98"/>
      <c r="F35" s="40"/>
      <c r="G35" s="140"/>
      <c r="H35" s="48"/>
      <c r="I35" s="183"/>
      <c r="J35" s="94"/>
      <c r="K35" s="87"/>
      <c r="L35" s="91"/>
      <c r="M35" s="53"/>
      <c r="O35" s="86"/>
      <c r="P35" s="86"/>
    </row>
    <row r="36" spans="1:16" s="85" customFormat="1" ht="12.75" customHeight="1">
      <c r="A36" s="37" t="s">
        <v>610</v>
      </c>
      <c r="B36" s="38" t="s">
        <v>1043</v>
      </c>
      <c r="C36" s="39"/>
      <c r="D36" s="39"/>
      <c r="E36" s="98"/>
      <c r="F36" s="40"/>
      <c r="G36" s="41"/>
      <c r="H36" s="48"/>
      <c r="I36" s="183"/>
      <c r="J36" s="94"/>
      <c r="K36" s="45"/>
      <c r="L36" s="91"/>
      <c r="M36" s="53"/>
      <c r="O36" s="86"/>
      <c r="P36" s="86"/>
    </row>
    <row r="37" spans="1:16" s="85" customFormat="1" ht="12.75" customHeight="1">
      <c r="A37" s="37"/>
      <c r="B37" s="38" t="s">
        <v>1030</v>
      </c>
      <c r="C37" s="39"/>
      <c r="D37" s="39"/>
      <c r="E37" s="98"/>
      <c r="F37" s="40" t="s">
        <v>964</v>
      </c>
      <c r="G37" s="41">
        <v>2</v>
      </c>
      <c r="H37" s="48"/>
      <c r="I37" s="297">
        <v>55.22</v>
      </c>
      <c r="J37" s="94"/>
      <c r="K37" s="297">
        <f>ROUND(G37*I37,2)</f>
        <v>110.44</v>
      </c>
      <c r="L37" s="91"/>
      <c r="M37" s="53"/>
      <c r="O37" s="86"/>
      <c r="P37" s="86"/>
    </row>
    <row r="38" spans="1:16" s="85" customFormat="1" ht="12.75" customHeight="1">
      <c r="A38" s="37" t="s">
        <v>611</v>
      </c>
      <c r="B38" s="38" t="s">
        <v>1032</v>
      </c>
      <c r="C38" s="39"/>
      <c r="D38" s="39"/>
      <c r="E38" s="98"/>
      <c r="F38" s="40" t="s">
        <v>964</v>
      </c>
      <c r="G38" s="41">
        <v>1</v>
      </c>
      <c r="H38" s="48"/>
      <c r="I38" s="296">
        <v>42.58</v>
      </c>
      <c r="J38" s="94"/>
      <c r="K38" s="297">
        <f>ROUND(G38*I38,2)</f>
        <v>42.58</v>
      </c>
      <c r="L38" s="91"/>
      <c r="M38" s="53"/>
      <c r="O38" s="86"/>
      <c r="P38" s="86"/>
    </row>
    <row r="39" spans="1:16" s="85" customFormat="1" ht="12.75" customHeight="1">
      <c r="A39" s="37" t="s">
        <v>612</v>
      </c>
      <c r="B39" s="38" t="s">
        <v>1064</v>
      </c>
      <c r="C39" s="39"/>
      <c r="D39" s="39"/>
      <c r="E39" s="98"/>
      <c r="F39" s="40" t="s">
        <v>964</v>
      </c>
      <c r="G39" s="36">
        <v>2</v>
      </c>
      <c r="H39" s="47"/>
      <c r="I39" s="183">
        <v>65.2</v>
      </c>
      <c r="J39" s="94"/>
      <c r="K39" s="297">
        <f>ROUND(G39*I39,2)</f>
        <v>130.4</v>
      </c>
      <c r="L39" s="91"/>
      <c r="M39" s="53"/>
      <c r="O39" s="86"/>
      <c r="P39" s="86"/>
    </row>
    <row r="40" spans="1:16" s="85" customFormat="1" ht="12.75" customHeight="1" thickBot="1">
      <c r="A40" s="37" t="s">
        <v>613</v>
      </c>
      <c r="B40" s="27" t="s">
        <v>1034</v>
      </c>
      <c r="C40" s="39"/>
      <c r="D40" s="39"/>
      <c r="E40" s="98"/>
      <c r="F40" s="40" t="s">
        <v>964</v>
      </c>
      <c r="G40" s="41">
        <v>1</v>
      </c>
      <c r="H40" s="48"/>
      <c r="I40" s="183">
        <v>49.85</v>
      </c>
      <c r="J40" s="94"/>
      <c r="K40" s="297">
        <f>ROUND(G40*I40,2)</f>
        <v>49.85</v>
      </c>
      <c r="L40" s="95"/>
      <c r="M40" s="53">
        <f>SUM(K37:K40)</f>
        <v>333.27</v>
      </c>
      <c r="O40" s="86"/>
      <c r="P40" s="86"/>
    </row>
    <row r="41" spans="1:13" ht="19.5" customHeight="1" thickTop="1">
      <c r="A41" s="69" t="str">
        <f>Plan1!A52</f>
        <v>DATA:   03/03/2005   </v>
      </c>
      <c r="B41" s="70"/>
      <c r="C41" s="71" t="s">
        <v>967</v>
      </c>
      <c r="D41" s="70"/>
      <c r="E41" s="72"/>
      <c r="F41" s="70" t="s">
        <v>954</v>
      </c>
      <c r="G41" s="72"/>
      <c r="H41" s="70" t="s">
        <v>961</v>
      </c>
      <c r="I41" s="72"/>
      <c r="J41" s="70"/>
      <c r="K41" s="104">
        <f>SUM(K5:K40)</f>
        <v>170360.1199999998</v>
      </c>
      <c r="L41" s="97"/>
      <c r="M41" s="345">
        <f>SUM(M5:M40)</f>
        <v>170360.1199999999</v>
      </c>
    </row>
    <row r="42" spans="1:13" ht="19.5" customHeight="1" thickBot="1">
      <c r="A42" s="24"/>
      <c r="B42" s="25"/>
      <c r="C42" s="56"/>
      <c r="D42" s="23"/>
      <c r="E42" s="57"/>
      <c r="F42" s="23"/>
      <c r="G42" s="57"/>
      <c r="H42" s="23" t="s">
        <v>962</v>
      </c>
      <c r="I42" s="57"/>
      <c r="J42" s="23"/>
      <c r="K42" s="73"/>
      <c r="L42" s="23"/>
      <c r="M42" s="346"/>
    </row>
    <row r="43" spans="1:13" ht="15" customHeight="1" thickTop="1">
      <c r="A43" s="167"/>
      <c r="B43" s="55"/>
      <c r="C43" s="164"/>
      <c r="D43" s="161"/>
      <c r="E43" s="161"/>
      <c r="F43" s="166"/>
      <c r="M43" s="75"/>
    </row>
    <row r="44" spans="1:6" ht="15" customHeight="1">
      <c r="A44" s="167"/>
      <c r="B44" s="55"/>
      <c r="C44" s="164"/>
      <c r="D44" s="164"/>
      <c r="E44" s="164"/>
      <c r="F44" s="166"/>
    </row>
    <row r="45" spans="2:6" ht="15" customHeight="1">
      <c r="B45" s="164"/>
      <c r="C45" s="161"/>
      <c r="D45" s="161"/>
      <c r="E45" s="161"/>
      <c r="F45" s="165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>
      <c r="Q74" t="s">
        <v>1025</v>
      </c>
    </row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49"/>
  <sheetViews>
    <sheetView zoomScale="75" zoomScaleNormal="75" zoomScalePageLayoutView="0" workbookViewId="0" topLeftCell="A1">
      <selection activeCell="B34" sqref="B34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955</v>
      </c>
    </row>
    <row r="2" spans="1:13" ht="15" customHeight="1" thickTop="1">
      <c r="A2" s="7"/>
      <c r="B2" s="31" t="s">
        <v>946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947</v>
      </c>
      <c r="C3" s="5"/>
      <c r="D3" s="199"/>
      <c r="E3" s="199"/>
      <c r="F3" s="199"/>
      <c r="G3" s="199"/>
      <c r="H3" s="58"/>
      <c r="I3" s="60" t="s">
        <v>956</v>
      </c>
      <c r="J3" s="3"/>
      <c r="K3" s="42"/>
      <c r="L3" s="59"/>
      <c r="M3" s="81" t="s">
        <v>891</v>
      </c>
    </row>
    <row r="4" spans="1:13" ht="15" customHeight="1" thickTop="1">
      <c r="A4" s="8"/>
      <c r="B4" s="34" t="s">
        <v>948</v>
      </c>
      <c r="C4" s="5"/>
      <c r="D4" s="199" t="s">
        <v>968</v>
      </c>
      <c r="E4" s="199"/>
      <c r="F4" s="199"/>
      <c r="G4" s="199"/>
      <c r="H4" s="61" t="s">
        <v>949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950</v>
      </c>
      <c r="I5" s="65"/>
      <c r="J5" s="64"/>
      <c r="K5" s="302">
        <f>Plan21!K41</f>
        <v>170360.1199999998</v>
      </c>
      <c r="L5" s="66"/>
      <c r="M5" s="339">
        <f>Plan21!M41</f>
        <v>170360.1199999999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957</v>
      </c>
      <c r="K6" s="14"/>
      <c r="L6" s="14"/>
      <c r="M6" s="342"/>
    </row>
    <row r="7" spans="1:13" ht="15" customHeight="1">
      <c r="A7" s="11" t="s">
        <v>951</v>
      </c>
      <c r="B7" s="12"/>
      <c r="C7" s="16" t="s">
        <v>952</v>
      </c>
      <c r="D7" s="12"/>
      <c r="E7" s="12"/>
      <c r="F7" s="17" t="s">
        <v>953</v>
      </c>
      <c r="G7" s="18" t="s">
        <v>958</v>
      </c>
      <c r="H7" s="43" t="s">
        <v>959</v>
      </c>
      <c r="I7" s="43"/>
      <c r="J7" s="49" t="s">
        <v>960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1.25" customHeight="1" thickTop="1">
      <c r="A9" s="76" t="s">
        <v>614</v>
      </c>
      <c r="B9" s="169" t="s">
        <v>974</v>
      </c>
      <c r="C9" s="137"/>
      <c r="D9" s="137"/>
      <c r="E9" s="138"/>
      <c r="F9" s="125"/>
      <c r="G9" s="36"/>
      <c r="H9" s="113"/>
      <c r="I9" s="111"/>
      <c r="J9" s="105"/>
      <c r="K9" s="106"/>
      <c r="L9" s="113"/>
      <c r="M9" s="344"/>
    </row>
    <row r="10" spans="1:13" ht="11.25" customHeight="1">
      <c r="A10" s="35" t="s">
        <v>615</v>
      </c>
      <c r="B10" s="38" t="s">
        <v>975</v>
      </c>
      <c r="C10" s="39"/>
      <c r="D10" s="39"/>
      <c r="E10" s="98"/>
      <c r="F10" s="40"/>
      <c r="G10" s="41"/>
      <c r="H10" s="48"/>
      <c r="I10" s="185"/>
      <c r="J10" s="94"/>
      <c r="K10" s="45"/>
      <c r="L10" s="113"/>
      <c r="M10" s="344"/>
    </row>
    <row r="11" spans="1:13" ht="11.25" customHeight="1">
      <c r="A11" s="35"/>
      <c r="B11" s="38" t="s">
        <v>976</v>
      </c>
      <c r="C11" s="39"/>
      <c r="D11" s="39"/>
      <c r="E11" s="98"/>
      <c r="F11" s="40" t="s">
        <v>963</v>
      </c>
      <c r="G11" s="41">
        <v>34.64</v>
      </c>
      <c r="H11" s="48"/>
      <c r="I11" s="183">
        <v>2.39</v>
      </c>
      <c r="J11" s="94"/>
      <c r="K11" s="297">
        <f>ROUND(G11*I11,2)</f>
        <v>82.79</v>
      </c>
      <c r="L11" s="113"/>
      <c r="M11" s="344"/>
    </row>
    <row r="12" spans="1:13" ht="11.25" customHeight="1">
      <c r="A12" s="35" t="s">
        <v>616</v>
      </c>
      <c r="B12" s="84" t="s">
        <v>978</v>
      </c>
      <c r="C12" s="39"/>
      <c r="D12" s="39"/>
      <c r="E12" s="98"/>
      <c r="F12" s="40" t="s">
        <v>963</v>
      </c>
      <c r="G12" s="41">
        <v>34.64</v>
      </c>
      <c r="H12" s="48"/>
      <c r="I12" s="183">
        <v>16.43</v>
      </c>
      <c r="J12" s="94"/>
      <c r="K12" s="297">
        <f>ROUND(G12*I12,2)</f>
        <v>569.14</v>
      </c>
      <c r="L12" s="113"/>
      <c r="M12" s="344"/>
    </row>
    <row r="13" spans="1:13" ht="11.25" customHeight="1">
      <c r="A13" s="35" t="s">
        <v>617</v>
      </c>
      <c r="B13" s="27" t="s">
        <v>1016</v>
      </c>
      <c r="C13" s="39"/>
      <c r="D13" s="39"/>
      <c r="E13" s="98"/>
      <c r="F13" s="40"/>
      <c r="G13" s="41"/>
      <c r="H13" s="48"/>
      <c r="I13" s="183"/>
      <c r="J13" s="94"/>
      <c r="K13" s="87"/>
      <c r="L13" s="113"/>
      <c r="M13" s="344"/>
    </row>
    <row r="14" spans="1:13" ht="11.25" customHeight="1">
      <c r="A14" s="35"/>
      <c r="B14" s="27" t="s">
        <v>1017</v>
      </c>
      <c r="C14" s="39"/>
      <c r="D14" s="39"/>
      <c r="E14" s="98"/>
      <c r="F14" s="40" t="s">
        <v>1018</v>
      </c>
      <c r="G14" s="41">
        <v>34.64</v>
      </c>
      <c r="H14" s="48"/>
      <c r="I14" s="45">
        <v>22.88</v>
      </c>
      <c r="J14" s="94"/>
      <c r="K14" s="297">
        <f>ROUND(G14*I14,2)</f>
        <v>792.56</v>
      </c>
      <c r="L14" s="113"/>
      <c r="M14" s="344"/>
    </row>
    <row r="15" spans="1:13" ht="11.25" customHeight="1">
      <c r="A15" s="35" t="s">
        <v>618</v>
      </c>
      <c r="B15" s="38" t="s">
        <v>31</v>
      </c>
      <c r="C15" s="39"/>
      <c r="D15" s="39"/>
      <c r="E15" s="98"/>
      <c r="F15" s="40" t="s">
        <v>963</v>
      </c>
      <c r="G15" s="41">
        <v>1.4</v>
      </c>
      <c r="H15" s="307"/>
      <c r="I15" s="306">
        <v>181.9</v>
      </c>
      <c r="J15" s="94"/>
      <c r="K15" s="297">
        <f>ROUND(G15*I15,2)</f>
        <v>254.66</v>
      </c>
      <c r="L15" s="113"/>
      <c r="M15" s="344"/>
    </row>
    <row r="16" spans="1:13" ht="11.25" customHeight="1">
      <c r="A16" s="35" t="s">
        <v>619</v>
      </c>
      <c r="B16" s="84" t="s">
        <v>1106</v>
      </c>
      <c r="C16" s="39"/>
      <c r="D16" s="67"/>
      <c r="E16" s="68"/>
      <c r="F16" s="40" t="s">
        <v>965</v>
      </c>
      <c r="G16" s="41">
        <v>2</v>
      </c>
      <c r="H16" s="48"/>
      <c r="I16" s="183">
        <v>22.88</v>
      </c>
      <c r="J16" s="94"/>
      <c r="K16" s="297">
        <f>ROUND(G16*I16,2)</f>
        <v>45.76</v>
      </c>
      <c r="L16" s="113"/>
      <c r="M16" s="344">
        <f>SUM(K11:K16)</f>
        <v>1744.9099999999999</v>
      </c>
    </row>
    <row r="17" spans="1:13" ht="11.25" customHeight="1">
      <c r="A17" s="76" t="s">
        <v>620</v>
      </c>
      <c r="B17" s="169" t="s">
        <v>977</v>
      </c>
      <c r="C17" s="137"/>
      <c r="D17" s="137"/>
      <c r="E17" s="138"/>
      <c r="F17" s="139"/>
      <c r="G17" s="36"/>
      <c r="H17" s="113"/>
      <c r="I17" s="14"/>
      <c r="J17" s="105"/>
      <c r="K17" s="106"/>
      <c r="L17" s="113"/>
      <c r="M17" s="344"/>
    </row>
    <row r="18" spans="1:13" ht="11.25" customHeight="1">
      <c r="A18" s="35" t="s">
        <v>621</v>
      </c>
      <c r="B18" s="27" t="s">
        <v>1028</v>
      </c>
      <c r="C18" s="28"/>
      <c r="D18" s="28"/>
      <c r="E18" s="29"/>
      <c r="F18" s="40" t="s">
        <v>963</v>
      </c>
      <c r="G18" s="36">
        <v>9.66</v>
      </c>
      <c r="H18" s="113"/>
      <c r="I18" s="183">
        <v>17.04</v>
      </c>
      <c r="J18" s="105"/>
      <c r="K18" s="297">
        <f>ROUND(G18*I18,2)</f>
        <v>164.61</v>
      </c>
      <c r="L18" s="113"/>
      <c r="M18" s="344"/>
    </row>
    <row r="19" spans="1:13" ht="11.25" customHeight="1">
      <c r="A19" s="35" t="s">
        <v>622</v>
      </c>
      <c r="B19" s="27" t="s">
        <v>972</v>
      </c>
      <c r="C19" s="28"/>
      <c r="D19" s="28"/>
      <c r="E19" s="29"/>
      <c r="F19" s="40"/>
      <c r="G19" s="36"/>
      <c r="H19" s="47"/>
      <c r="I19" s="183"/>
      <c r="J19" s="47"/>
      <c r="K19" s="45"/>
      <c r="L19" s="46"/>
      <c r="M19" s="52"/>
    </row>
    <row r="20" spans="1:13" ht="11.25" customHeight="1">
      <c r="A20" s="35"/>
      <c r="B20" s="84" t="s">
        <v>1027</v>
      </c>
      <c r="C20" s="28"/>
      <c r="D20" s="28"/>
      <c r="E20" s="29"/>
      <c r="F20" s="30" t="s">
        <v>963</v>
      </c>
      <c r="G20" s="36">
        <v>9.66</v>
      </c>
      <c r="H20" s="47"/>
      <c r="I20" s="183">
        <v>34.46</v>
      </c>
      <c r="J20" s="47"/>
      <c r="K20" s="297">
        <f>ROUND(G20*I20,2)</f>
        <v>332.88</v>
      </c>
      <c r="L20" s="46"/>
      <c r="M20" s="52"/>
    </row>
    <row r="21" spans="1:16" s="101" customFormat="1" ht="11.25" customHeight="1">
      <c r="A21" s="35" t="s">
        <v>623</v>
      </c>
      <c r="B21" s="38" t="s">
        <v>1029</v>
      </c>
      <c r="C21" s="39"/>
      <c r="D21" s="39"/>
      <c r="E21" s="98"/>
      <c r="F21" s="40" t="s">
        <v>965</v>
      </c>
      <c r="G21" s="36">
        <v>11.7</v>
      </c>
      <c r="H21" s="47"/>
      <c r="I21" s="183">
        <v>13.13</v>
      </c>
      <c r="J21" s="88"/>
      <c r="K21" s="297">
        <f>ROUND(G21*I21,2)</f>
        <v>153.62</v>
      </c>
      <c r="L21" s="89"/>
      <c r="M21" s="52">
        <f>SUM(K18:K21)</f>
        <v>651.11</v>
      </c>
      <c r="O21" s="102"/>
      <c r="P21" s="102"/>
    </row>
    <row r="22" spans="1:16" s="101" customFormat="1" ht="11.25" customHeight="1">
      <c r="A22" s="76" t="s">
        <v>624</v>
      </c>
      <c r="B22" s="169" t="s">
        <v>985</v>
      </c>
      <c r="C22" s="137"/>
      <c r="D22" s="137"/>
      <c r="E22" s="138"/>
      <c r="F22" s="139"/>
      <c r="G22" s="36"/>
      <c r="H22" s="47"/>
      <c r="I22" s="183"/>
      <c r="J22" s="88"/>
      <c r="K22" s="45"/>
      <c r="L22" s="89"/>
      <c r="M22" s="52"/>
      <c r="O22" s="102"/>
      <c r="P22" s="102"/>
    </row>
    <row r="23" spans="1:16" s="101" customFormat="1" ht="11.25" customHeight="1">
      <c r="A23" s="109" t="s">
        <v>625</v>
      </c>
      <c r="B23" s="27" t="s">
        <v>1122</v>
      </c>
      <c r="C23" s="137"/>
      <c r="D23" s="137"/>
      <c r="E23" s="138"/>
      <c r="F23" s="139" t="s">
        <v>963</v>
      </c>
      <c r="G23" s="118">
        <v>1.6</v>
      </c>
      <c r="H23" s="47"/>
      <c r="I23" s="183">
        <v>456.64</v>
      </c>
      <c r="J23" s="88"/>
      <c r="K23" s="297">
        <f>ROUND(G23*I23,2)</f>
        <v>730.62</v>
      </c>
      <c r="L23" s="89"/>
      <c r="M23" s="52"/>
      <c r="O23" s="102"/>
      <c r="P23" s="102"/>
    </row>
    <row r="24" spans="1:16" s="101" customFormat="1" ht="11.25" customHeight="1">
      <c r="A24" s="109" t="s">
        <v>626</v>
      </c>
      <c r="B24" s="126" t="s">
        <v>1101</v>
      </c>
      <c r="C24" s="137"/>
      <c r="D24" s="137"/>
      <c r="E24" s="138"/>
      <c r="F24" s="139"/>
      <c r="G24" s="118"/>
      <c r="H24" s="47"/>
      <c r="I24" s="183"/>
      <c r="J24" s="88"/>
      <c r="K24" s="45"/>
      <c r="L24" s="89"/>
      <c r="M24" s="52"/>
      <c r="O24" s="102"/>
      <c r="P24" s="102"/>
    </row>
    <row r="25" spans="1:16" s="101" customFormat="1" ht="11.25" customHeight="1">
      <c r="A25" s="109"/>
      <c r="B25" s="126" t="s">
        <v>1005</v>
      </c>
      <c r="C25" s="137"/>
      <c r="D25" s="137"/>
      <c r="E25" s="138"/>
      <c r="F25" s="139" t="s">
        <v>964</v>
      </c>
      <c r="G25" s="118">
        <v>1</v>
      </c>
      <c r="H25" s="47"/>
      <c r="I25" s="183">
        <v>230.55</v>
      </c>
      <c r="J25" s="88"/>
      <c r="K25" s="297">
        <f>ROUND(G25*I25,2)</f>
        <v>230.55</v>
      </c>
      <c r="L25" s="89"/>
      <c r="M25" s="52">
        <f>SUM(K23:K25)</f>
        <v>961.1700000000001</v>
      </c>
      <c r="O25" s="102"/>
      <c r="P25" s="102"/>
    </row>
    <row r="26" spans="1:16" s="101" customFormat="1" ht="11.25" customHeight="1">
      <c r="A26" s="120" t="s">
        <v>627</v>
      </c>
      <c r="B26" s="169" t="s">
        <v>987</v>
      </c>
      <c r="C26" s="137"/>
      <c r="D26" s="137"/>
      <c r="E26" s="138"/>
      <c r="F26" s="139"/>
      <c r="G26" s="118"/>
      <c r="H26" s="47"/>
      <c r="I26" s="183"/>
      <c r="J26" s="88"/>
      <c r="K26" s="45"/>
      <c r="L26" s="89"/>
      <c r="M26" s="52"/>
      <c r="O26" s="102"/>
      <c r="P26" s="102"/>
    </row>
    <row r="27" spans="1:16" s="101" customFormat="1" ht="11.25" customHeight="1">
      <c r="A27" s="109" t="s">
        <v>628</v>
      </c>
      <c r="B27" s="160" t="s">
        <v>988</v>
      </c>
      <c r="C27" s="137"/>
      <c r="D27" s="137"/>
      <c r="E27" s="138"/>
      <c r="F27" s="139" t="s">
        <v>963</v>
      </c>
      <c r="G27" s="140">
        <v>1.12</v>
      </c>
      <c r="H27" s="48"/>
      <c r="I27" s="183">
        <v>59.8</v>
      </c>
      <c r="J27" s="94"/>
      <c r="K27" s="297">
        <f>ROUND(G27*I27,2)</f>
        <v>66.98</v>
      </c>
      <c r="L27" s="95"/>
      <c r="M27" s="53">
        <f>K27</f>
        <v>66.98</v>
      </c>
      <c r="O27" s="102"/>
      <c r="P27" s="102"/>
    </row>
    <row r="28" spans="1:16" s="101" customFormat="1" ht="11.25" customHeight="1">
      <c r="A28" s="120" t="s">
        <v>629</v>
      </c>
      <c r="B28" s="169" t="s">
        <v>966</v>
      </c>
      <c r="C28" s="137"/>
      <c r="D28" s="137"/>
      <c r="E28" s="138"/>
      <c r="F28" s="139"/>
      <c r="G28" s="140"/>
      <c r="H28" s="48"/>
      <c r="I28" s="183"/>
      <c r="J28" s="94"/>
      <c r="K28" s="87"/>
      <c r="L28" s="95"/>
      <c r="M28" s="53"/>
      <c r="O28" s="102"/>
      <c r="P28" s="102"/>
    </row>
    <row r="29" spans="1:16" s="101" customFormat="1" ht="11.25" customHeight="1">
      <c r="A29" s="109" t="s">
        <v>630</v>
      </c>
      <c r="B29" s="160" t="s">
        <v>981</v>
      </c>
      <c r="C29" s="137"/>
      <c r="D29" s="137"/>
      <c r="E29" s="138"/>
      <c r="F29" s="139"/>
      <c r="G29" s="140"/>
      <c r="H29" s="48"/>
      <c r="I29" s="183"/>
      <c r="J29" s="94"/>
      <c r="K29" s="45"/>
      <c r="L29" s="95"/>
      <c r="M29" s="53"/>
      <c r="O29" s="102"/>
      <c r="P29" s="102"/>
    </row>
    <row r="30" spans="1:16" s="101" customFormat="1" ht="11.25" customHeight="1">
      <c r="A30" s="109"/>
      <c r="B30" s="160" t="s">
        <v>982</v>
      </c>
      <c r="C30" s="137"/>
      <c r="D30" s="137"/>
      <c r="E30" s="138"/>
      <c r="F30" s="139" t="s">
        <v>963</v>
      </c>
      <c r="G30" s="140">
        <v>36.09</v>
      </c>
      <c r="H30" s="48"/>
      <c r="I30" s="183">
        <v>5.62</v>
      </c>
      <c r="J30" s="94"/>
      <c r="K30" s="297">
        <f>ROUND(G30*I30,2)</f>
        <v>202.83</v>
      </c>
      <c r="L30" s="95"/>
      <c r="M30" s="53"/>
      <c r="O30" s="102"/>
      <c r="P30" s="102"/>
    </row>
    <row r="31" spans="1:16" s="101" customFormat="1" ht="11.25" customHeight="1">
      <c r="A31" s="109" t="s">
        <v>631</v>
      </c>
      <c r="B31" s="160" t="s">
        <v>983</v>
      </c>
      <c r="C31" s="113"/>
      <c r="D31" s="113"/>
      <c r="E31" s="106"/>
      <c r="F31" s="139" t="s">
        <v>963</v>
      </c>
      <c r="G31" s="140">
        <v>36.09</v>
      </c>
      <c r="H31" s="48"/>
      <c r="I31" s="185">
        <v>9.34</v>
      </c>
      <c r="J31" s="94"/>
      <c r="K31" s="297">
        <f>ROUND(G31*I31,2)</f>
        <v>337.08</v>
      </c>
      <c r="L31" s="95"/>
      <c r="M31" s="53"/>
      <c r="O31" s="102"/>
      <c r="P31" s="102"/>
    </row>
    <row r="32" spans="1:16" s="101" customFormat="1" ht="11.25" customHeight="1">
      <c r="A32" s="109" t="s">
        <v>632</v>
      </c>
      <c r="B32" s="160" t="s">
        <v>1104</v>
      </c>
      <c r="C32" s="137"/>
      <c r="D32" s="137"/>
      <c r="E32" s="138"/>
      <c r="F32" s="139" t="s">
        <v>963</v>
      </c>
      <c r="G32" s="140">
        <v>3.36</v>
      </c>
      <c r="H32" s="48"/>
      <c r="I32" s="183">
        <v>8.65</v>
      </c>
      <c r="J32" s="94"/>
      <c r="K32" s="297">
        <f>ROUND(G32*I32,2)</f>
        <v>29.06</v>
      </c>
      <c r="L32" s="95"/>
      <c r="M32" s="53">
        <f>SUM(K30:K32)</f>
        <v>568.9699999999999</v>
      </c>
      <c r="O32" s="102"/>
      <c r="P32" s="102"/>
    </row>
    <row r="33" spans="1:16" s="101" customFormat="1" ht="11.25" customHeight="1">
      <c r="A33" s="322">
        <v>19</v>
      </c>
      <c r="B33" s="136" t="s">
        <v>1059</v>
      </c>
      <c r="C33" s="39"/>
      <c r="D33" s="39"/>
      <c r="E33" s="98"/>
      <c r="F33" s="40"/>
      <c r="G33" s="41"/>
      <c r="H33" s="48"/>
      <c r="I33" s="183"/>
      <c r="J33" s="94"/>
      <c r="K33" s="45"/>
      <c r="L33" s="95"/>
      <c r="M33" s="53"/>
      <c r="O33" s="102"/>
      <c r="P33" s="102"/>
    </row>
    <row r="34" spans="1:16" s="101" customFormat="1" ht="11.25" customHeight="1">
      <c r="A34" s="120" t="s">
        <v>633</v>
      </c>
      <c r="B34" s="79" t="s">
        <v>969</v>
      </c>
      <c r="C34" s="39"/>
      <c r="D34" s="39"/>
      <c r="E34" s="98"/>
      <c r="F34" s="40"/>
      <c r="G34" s="41"/>
      <c r="H34" s="48"/>
      <c r="I34" s="183"/>
      <c r="J34" s="94"/>
      <c r="K34" s="45"/>
      <c r="L34" s="95"/>
      <c r="M34" s="53"/>
      <c r="O34" s="102"/>
      <c r="P34" s="102"/>
    </row>
    <row r="35" spans="1:16" s="101" customFormat="1" ht="11.25" customHeight="1">
      <c r="A35" s="142" t="s">
        <v>634</v>
      </c>
      <c r="B35" s="38" t="s">
        <v>1050</v>
      </c>
      <c r="C35" s="39"/>
      <c r="D35" s="39"/>
      <c r="E35" s="98"/>
      <c r="F35" s="40" t="s">
        <v>963</v>
      </c>
      <c r="G35" s="41">
        <v>2.88</v>
      </c>
      <c r="H35" s="48"/>
      <c r="I35" s="183">
        <v>6.21</v>
      </c>
      <c r="J35" s="94"/>
      <c r="K35" s="297">
        <f>ROUND(G35*I35,2)</f>
        <v>17.88</v>
      </c>
      <c r="L35" s="95"/>
      <c r="M35" s="53"/>
      <c r="O35" s="102"/>
      <c r="P35" s="102"/>
    </row>
    <row r="36" spans="1:16" s="101" customFormat="1" ht="11.25" customHeight="1">
      <c r="A36" s="142" t="s">
        <v>635</v>
      </c>
      <c r="B36" s="38" t="s">
        <v>1006</v>
      </c>
      <c r="C36" s="39"/>
      <c r="D36" s="39"/>
      <c r="E36" s="98"/>
      <c r="F36" s="40" t="s">
        <v>963</v>
      </c>
      <c r="G36" s="41">
        <v>19.26</v>
      </c>
      <c r="H36" s="48"/>
      <c r="I36" s="183">
        <v>11.18</v>
      </c>
      <c r="J36" s="94"/>
      <c r="K36" s="297">
        <f>ROUND(G36*I36,2)</f>
        <v>215.33</v>
      </c>
      <c r="L36" s="95"/>
      <c r="M36" s="53"/>
      <c r="O36" s="102"/>
      <c r="P36" s="102"/>
    </row>
    <row r="37" spans="1:16" s="101" customFormat="1" ht="11.25" customHeight="1">
      <c r="A37" s="142" t="s">
        <v>636</v>
      </c>
      <c r="B37" s="38" t="s">
        <v>1007</v>
      </c>
      <c r="C37" s="39"/>
      <c r="D37" s="39"/>
      <c r="E37" s="98"/>
      <c r="F37" s="40" t="s">
        <v>963</v>
      </c>
      <c r="G37" s="41">
        <v>2.16</v>
      </c>
      <c r="H37" s="48"/>
      <c r="I37" s="183">
        <v>7.47</v>
      </c>
      <c r="J37" s="94"/>
      <c r="K37" s="297">
        <f>ROUND(G37*I37,2)</f>
        <v>16.14</v>
      </c>
      <c r="L37" s="95"/>
      <c r="M37" s="53">
        <f>SUM(K35:K37)</f>
        <v>249.35000000000002</v>
      </c>
      <c r="O37" s="102"/>
      <c r="P37" s="102"/>
    </row>
    <row r="38" spans="1:16" s="101" customFormat="1" ht="11.25" customHeight="1">
      <c r="A38" s="141" t="s">
        <v>637</v>
      </c>
      <c r="B38" s="79" t="s">
        <v>1008</v>
      </c>
      <c r="C38" s="137"/>
      <c r="D38" s="137"/>
      <c r="E38" s="138"/>
      <c r="F38" s="139"/>
      <c r="G38" s="41"/>
      <c r="H38" s="48"/>
      <c r="I38" s="183"/>
      <c r="J38" s="94"/>
      <c r="K38" s="45"/>
      <c r="L38" s="95"/>
      <c r="M38" s="53"/>
      <c r="O38" s="102"/>
      <c r="P38" s="102"/>
    </row>
    <row r="39" spans="1:16" s="101" customFormat="1" ht="11.25" customHeight="1">
      <c r="A39" s="142" t="s">
        <v>638</v>
      </c>
      <c r="B39" s="38" t="s">
        <v>1036</v>
      </c>
      <c r="C39" s="39"/>
      <c r="D39" s="39"/>
      <c r="E39" s="98"/>
      <c r="F39" s="40" t="s">
        <v>965</v>
      </c>
      <c r="G39" s="140">
        <v>6</v>
      </c>
      <c r="H39" s="48"/>
      <c r="I39" s="183">
        <v>3.58</v>
      </c>
      <c r="J39" s="94"/>
      <c r="K39" s="297">
        <f aca="true" t="shared" si="0" ref="K39:K44">ROUND(G39*I39,2)</f>
        <v>21.48</v>
      </c>
      <c r="L39" s="95"/>
      <c r="M39" s="53"/>
      <c r="O39" s="102"/>
      <c r="P39" s="102"/>
    </row>
    <row r="40" spans="1:16" s="85" customFormat="1" ht="11.25" customHeight="1">
      <c r="A40" s="142" t="s">
        <v>639</v>
      </c>
      <c r="B40" s="38" t="s">
        <v>1053</v>
      </c>
      <c r="C40" s="39"/>
      <c r="D40" s="39"/>
      <c r="E40" s="98"/>
      <c r="F40" s="40" t="s">
        <v>965</v>
      </c>
      <c r="G40" s="140">
        <v>3</v>
      </c>
      <c r="H40" s="48"/>
      <c r="I40" s="183">
        <v>11.81</v>
      </c>
      <c r="J40" s="94"/>
      <c r="K40" s="297">
        <f t="shared" si="0"/>
        <v>35.43</v>
      </c>
      <c r="L40" s="91"/>
      <c r="M40" s="53"/>
      <c r="O40" s="86"/>
      <c r="P40" s="86"/>
    </row>
    <row r="41" spans="1:16" s="85" customFormat="1" ht="11.25" customHeight="1">
      <c r="A41" s="142" t="s">
        <v>640</v>
      </c>
      <c r="B41" s="38" t="s">
        <v>917</v>
      </c>
      <c r="C41" s="39"/>
      <c r="D41" s="39"/>
      <c r="E41" s="98"/>
      <c r="F41" s="40" t="s">
        <v>964</v>
      </c>
      <c r="G41" s="41">
        <v>1</v>
      </c>
      <c r="H41" s="48"/>
      <c r="I41" s="183">
        <v>69.66</v>
      </c>
      <c r="J41" s="94"/>
      <c r="K41" s="297">
        <f t="shared" si="0"/>
        <v>69.66</v>
      </c>
      <c r="L41" s="91"/>
      <c r="M41" s="53"/>
      <c r="O41" s="86"/>
      <c r="P41" s="86"/>
    </row>
    <row r="42" spans="1:16" s="85" customFormat="1" ht="11.25" customHeight="1">
      <c r="A42" s="142" t="s">
        <v>641</v>
      </c>
      <c r="B42" s="38" t="s">
        <v>489</v>
      </c>
      <c r="C42" s="39"/>
      <c r="D42" s="39"/>
      <c r="E42" s="98"/>
      <c r="F42" s="40" t="s">
        <v>964</v>
      </c>
      <c r="G42" s="41">
        <v>1</v>
      </c>
      <c r="H42" s="48"/>
      <c r="I42" s="183">
        <v>202.28</v>
      </c>
      <c r="J42" s="94"/>
      <c r="K42" s="297">
        <f t="shared" si="0"/>
        <v>202.28</v>
      </c>
      <c r="L42" s="91"/>
      <c r="M42" s="53"/>
      <c r="O42" s="86"/>
      <c r="P42" s="86"/>
    </row>
    <row r="43" spans="1:16" s="85" customFormat="1" ht="11.25" customHeight="1">
      <c r="A43" s="142" t="s">
        <v>642</v>
      </c>
      <c r="B43" s="38" t="s">
        <v>1010</v>
      </c>
      <c r="C43" s="39"/>
      <c r="D43" s="39"/>
      <c r="E43" s="98"/>
      <c r="F43" s="40" t="s">
        <v>964</v>
      </c>
      <c r="G43" s="41">
        <v>1</v>
      </c>
      <c r="H43" s="48"/>
      <c r="I43" s="183">
        <v>150.25</v>
      </c>
      <c r="J43" s="94"/>
      <c r="K43" s="297">
        <f t="shared" si="0"/>
        <v>150.25</v>
      </c>
      <c r="L43" s="91"/>
      <c r="M43" s="53"/>
      <c r="O43" s="86"/>
      <c r="P43" s="86"/>
    </row>
    <row r="44" spans="1:16" s="85" customFormat="1" ht="11.25" customHeight="1" thickBot="1">
      <c r="A44" s="142" t="s">
        <v>643</v>
      </c>
      <c r="B44" s="27" t="s">
        <v>1011</v>
      </c>
      <c r="C44" s="39"/>
      <c r="D44" s="39"/>
      <c r="E44" s="98"/>
      <c r="F44" s="40" t="s">
        <v>964</v>
      </c>
      <c r="G44" s="41">
        <v>1</v>
      </c>
      <c r="H44" s="48"/>
      <c r="I44" s="183">
        <v>21.07</v>
      </c>
      <c r="J44" s="94"/>
      <c r="K44" s="297">
        <f t="shared" si="0"/>
        <v>21.07</v>
      </c>
      <c r="L44" s="95"/>
      <c r="M44" s="53"/>
      <c r="O44" s="86"/>
      <c r="P44" s="86"/>
    </row>
    <row r="45" spans="1:13" ht="19.5" customHeight="1" thickTop="1">
      <c r="A45" s="69" t="str">
        <f>Plan1!A52</f>
        <v>DATA:   03/03/2005   </v>
      </c>
      <c r="B45" s="70"/>
      <c r="C45" s="71" t="s">
        <v>967</v>
      </c>
      <c r="D45" s="70"/>
      <c r="E45" s="72"/>
      <c r="F45" s="70" t="s">
        <v>954</v>
      </c>
      <c r="G45" s="72"/>
      <c r="H45" s="70" t="s">
        <v>961</v>
      </c>
      <c r="I45" s="72"/>
      <c r="J45" s="70"/>
      <c r="K45" s="104">
        <f>SUM(K5:K44)</f>
        <v>175102.7799999998</v>
      </c>
      <c r="L45" s="97"/>
      <c r="M45" s="345">
        <f>SUM(M5:M44)</f>
        <v>174602.60999999993</v>
      </c>
    </row>
    <row r="46" spans="1:13" ht="19.5" customHeight="1" thickBot="1">
      <c r="A46" s="24"/>
      <c r="B46" s="25"/>
      <c r="C46" s="56"/>
      <c r="D46" s="23"/>
      <c r="E46" s="57"/>
      <c r="F46" s="23"/>
      <c r="G46" s="57"/>
      <c r="H46" s="23" t="s">
        <v>962</v>
      </c>
      <c r="I46" s="57"/>
      <c r="J46" s="23"/>
      <c r="K46" s="73"/>
      <c r="L46" s="23"/>
      <c r="M46" s="346"/>
    </row>
    <row r="47" spans="1:13" ht="15" customHeight="1" thickTop="1">
      <c r="A47" s="167"/>
      <c r="B47" s="55"/>
      <c r="C47" s="164"/>
      <c r="D47" s="161"/>
      <c r="E47" s="161"/>
      <c r="F47" s="166"/>
      <c r="M47" s="75"/>
    </row>
    <row r="48" spans="1:6" ht="15" customHeight="1">
      <c r="A48" s="167"/>
      <c r="B48" s="55"/>
      <c r="C48" s="164"/>
      <c r="D48" s="164"/>
      <c r="E48" s="164"/>
      <c r="F48" s="166"/>
    </row>
    <row r="49" spans="2:6" ht="15" customHeight="1">
      <c r="B49" s="164"/>
      <c r="C49" s="161"/>
      <c r="D49" s="161"/>
      <c r="E49" s="161"/>
      <c r="F49" s="165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zoomScalePageLayoutView="0" workbookViewId="0" topLeftCell="A1">
      <selection activeCell="M27" sqref="M27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955</v>
      </c>
    </row>
    <row r="2" spans="1:13" ht="15" customHeight="1" thickTop="1">
      <c r="A2" s="7"/>
      <c r="B2" s="31" t="s">
        <v>946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947</v>
      </c>
      <c r="C3" s="5"/>
      <c r="D3" s="199"/>
      <c r="E3" s="199"/>
      <c r="F3" s="199"/>
      <c r="G3" s="199"/>
      <c r="H3" s="58"/>
      <c r="I3" s="60" t="s">
        <v>956</v>
      </c>
      <c r="J3" s="3"/>
      <c r="K3" s="42"/>
      <c r="L3" s="59"/>
      <c r="M3" s="81" t="s">
        <v>892</v>
      </c>
    </row>
    <row r="4" spans="1:13" ht="15" customHeight="1" thickTop="1">
      <c r="A4" s="8"/>
      <c r="B4" s="34" t="s">
        <v>948</v>
      </c>
      <c r="C4" s="5"/>
      <c r="D4" s="199" t="s">
        <v>968</v>
      </c>
      <c r="E4" s="199"/>
      <c r="F4" s="199"/>
      <c r="G4" s="199"/>
      <c r="H4" s="61" t="s">
        <v>949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950</v>
      </c>
      <c r="I5" s="65"/>
      <c r="J5" s="64"/>
      <c r="K5" s="302">
        <f>Plan22!K45</f>
        <v>175102.7799999998</v>
      </c>
      <c r="L5" s="66"/>
      <c r="M5" s="339">
        <f>Plan22!M45</f>
        <v>174602.60999999993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957</v>
      </c>
      <c r="K6" s="14"/>
      <c r="L6" s="14"/>
      <c r="M6" s="342"/>
    </row>
    <row r="7" spans="1:13" ht="15" customHeight="1">
      <c r="A7" s="11" t="s">
        <v>951</v>
      </c>
      <c r="B7" s="12"/>
      <c r="C7" s="16" t="s">
        <v>952</v>
      </c>
      <c r="D7" s="12"/>
      <c r="E7" s="12"/>
      <c r="F7" s="17" t="s">
        <v>953</v>
      </c>
      <c r="G7" s="18" t="s">
        <v>958</v>
      </c>
      <c r="H7" s="43" t="s">
        <v>959</v>
      </c>
      <c r="I7" s="43"/>
      <c r="J7" s="49" t="s">
        <v>960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1.25" customHeight="1" thickTop="1">
      <c r="A9" s="35" t="s">
        <v>644</v>
      </c>
      <c r="B9" s="38" t="s">
        <v>1012</v>
      </c>
      <c r="C9" s="39"/>
      <c r="D9" s="39"/>
      <c r="E9" s="98"/>
      <c r="F9" s="30" t="s">
        <v>964</v>
      </c>
      <c r="G9" s="36">
        <v>1</v>
      </c>
      <c r="H9" s="113"/>
      <c r="I9" s="183">
        <v>20.9</v>
      </c>
      <c r="J9" s="105"/>
      <c r="K9" s="297">
        <f aca="true" t="shared" si="0" ref="K9:K15">ROUND(G9*I9,2)</f>
        <v>20.9</v>
      </c>
      <c r="L9" s="113"/>
      <c r="M9" s="344"/>
    </row>
    <row r="10" spans="1:13" ht="11.25" customHeight="1">
      <c r="A10" s="35" t="s">
        <v>645</v>
      </c>
      <c r="B10" s="27" t="s">
        <v>1013</v>
      </c>
      <c r="C10" s="28"/>
      <c r="D10" s="28"/>
      <c r="E10" s="29"/>
      <c r="F10" s="40" t="s">
        <v>964</v>
      </c>
      <c r="G10" s="36">
        <v>1</v>
      </c>
      <c r="H10" s="113"/>
      <c r="I10" s="183">
        <v>22.8</v>
      </c>
      <c r="J10" s="105"/>
      <c r="K10" s="297">
        <f t="shared" si="0"/>
        <v>22.8</v>
      </c>
      <c r="L10" s="113"/>
      <c r="M10" s="344"/>
    </row>
    <row r="11" spans="1:13" ht="11.25" customHeight="1">
      <c r="A11" s="35" t="s">
        <v>646</v>
      </c>
      <c r="B11" s="27" t="s">
        <v>1014</v>
      </c>
      <c r="C11" s="28"/>
      <c r="D11" s="28"/>
      <c r="E11" s="29"/>
      <c r="F11" s="40" t="s">
        <v>964</v>
      </c>
      <c r="G11" s="36">
        <v>1</v>
      </c>
      <c r="H11" s="47"/>
      <c r="I11" s="183">
        <v>111.25</v>
      </c>
      <c r="J11" s="47"/>
      <c r="K11" s="297">
        <f t="shared" si="0"/>
        <v>111.25</v>
      </c>
      <c r="L11" s="46"/>
      <c r="M11" s="52"/>
    </row>
    <row r="12" spans="1:13" ht="11.25" customHeight="1">
      <c r="A12" s="35" t="s">
        <v>647</v>
      </c>
      <c r="B12" s="84" t="s">
        <v>1037</v>
      </c>
      <c r="C12" s="28"/>
      <c r="D12" s="28"/>
      <c r="E12" s="29"/>
      <c r="F12" s="30" t="s">
        <v>965</v>
      </c>
      <c r="G12" s="36">
        <v>2</v>
      </c>
      <c r="H12" s="47"/>
      <c r="I12" s="183">
        <v>6.11</v>
      </c>
      <c r="J12" s="47"/>
      <c r="K12" s="297">
        <f t="shared" si="0"/>
        <v>12.22</v>
      </c>
      <c r="L12" s="46"/>
      <c r="M12" s="52"/>
    </row>
    <row r="13" spans="1:13" ht="11.25" customHeight="1">
      <c r="A13" s="35" t="s">
        <v>648</v>
      </c>
      <c r="B13" s="277" t="s">
        <v>1062</v>
      </c>
      <c r="C13" s="266"/>
      <c r="D13" s="266"/>
      <c r="E13" s="267"/>
      <c r="F13" s="268" t="s">
        <v>965</v>
      </c>
      <c r="G13" s="269">
        <v>10</v>
      </c>
      <c r="H13" s="270"/>
      <c r="I13" s="271">
        <v>9.65</v>
      </c>
      <c r="J13" s="47"/>
      <c r="K13" s="297">
        <f t="shared" si="0"/>
        <v>96.5</v>
      </c>
      <c r="L13" s="46"/>
      <c r="M13" s="52"/>
    </row>
    <row r="14" spans="1:16" s="101" customFormat="1" ht="11.25" customHeight="1">
      <c r="A14" s="35" t="s">
        <v>649</v>
      </c>
      <c r="B14" s="38" t="s">
        <v>1054</v>
      </c>
      <c r="C14" s="39"/>
      <c r="D14" s="39"/>
      <c r="E14" s="98"/>
      <c r="F14" s="40" t="s">
        <v>965</v>
      </c>
      <c r="G14" s="36">
        <v>3</v>
      </c>
      <c r="H14" s="47"/>
      <c r="I14" s="183">
        <v>13.53</v>
      </c>
      <c r="J14" s="88"/>
      <c r="K14" s="297">
        <f t="shared" si="0"/>
        <v>40.59</v>
      </c>
      <c r="L14" s="89"/>
      <c r="M14" s="52"/>
      <c r="O14" s="102"/>
      <c r="P14" s="102"/>
    </row>
    <row r="15" spans="1:16" s="101" customFormat="1" ht="11.25" customHeight="1">
      <c r="A15" s="35" t="s">
        <v>650</v>
      </c>
      <c r="B15" s="38" t="s">
        <v>1015</v>
      </c>
      <c r="C15" s="39"/>
      <c r="D15" s="39"/>
      <c r="E15" s="98"/>
      <c r="F15" s="40" t="s">
        <v>964</v>
      </c>
      <c r="G15" s="36">
        <v>1</v>
      </c>
      <c r="H15" s="47"/>
      <c r="I15" s="183">
        <v>26.18</v>
      </c>
      <c r="J15" s="88"/>
      <c r="K15" s="297">
        <f t="shared" si="0"/>
        <v>26.18</v>
      </c>
      <c r="L15" s="89"/>
      <c r="M15" s="52">
        <f>SUM(Plan22!K39:K44)+SUM(Plan23!K9:K15)</f>
        <v>830.61</v>
      </c>
      <c r="O15" s="102"/>
      <c r="P15" s="102"/>
    </row>
    <row r="16" spans="1:16" s="101" customFormat="1" ht="11.25" customHeight="1">
      <c r="A16" s="76" t="s">
        <v>651</v>
      </c>
      <c r="B16" s="79" t="s">
        <v>1001</v>
      </c>
      <c r="C16" s="39"/>
      <c r="D16" s="39"/>
      <c r="E16" s="98"/>
      <c r="F16" s="40"/>
      <c r="G16" s="36"/>
      <c r="H16" s="47"/>
      <c r="I16" s="185"/>
      <c r="J16" s="88"/>
      <c r="K16" s="45"/>
      <c r="L16" s="89"/>
      <c r="M16" s="52"/>
      <c r="O16" s="102"/>
      <c r="P16" s="102"/>
    </row>
    <row r="17" spans="1:16" s="101" customFormat="1" ht="11.25" customHeight="1">
      <c r="A17" s="109" t="s">
        <v>652</v>
      </c>
      <c r="B17" s="38" t="s">
        <v>1043</v>
      </c>
      <c r="C17" s="39"/>
      <c r="D17" s="39"/>
      <c r="E17" s="98"/>
      <c r="F17" s="40"/>
      <c r="G17" s="36"/>
      <c r="H17" s="47"/>
      <c r="I17" s="183"/>
      <c r="J17" s="88"/>
      <c r="K17" s="45"/>
      <c r="L17" s="89"/>
      <c r="M17" s="52"/>
      <c r="O17" s="102"/>
      <c r="P17" s="102"/>
    </row>
    <row r="18" spans="1:16" s="101" customFormat="1" ht="11.25" customHeight="1">
      <c r="A18" s="109"/>
      <c r="B18" s="38" t="s">
        <v>1030</v>
      </c>
      <c r="C18" s="39"/>
      <c r="D18" s="39"/>
      <c r="E18" s="98"/>
      <c r="F18" s="40" t="s">
        <v>964</v>
      </c>
      <c r="G18" s="36">
        <v>1</v>
      </c>
      <c r="H18" s="47"/>
      <c r="I18" s="183">
        <v>55.22</v>
      </c>
      <c r="J18" s="88"/>
      <c r="K18" s="297">
        <f>ROUND(G18*I18,2)</f>
        <v>55.22</v>
      </c>
      <c r="L18" s="89"/>
      <c r="M18" s="52"/>
      <c r="O18" s="102"/>
      <c r="P18" s="102"/>
    </row>
    <row r="19" spans="1:16" s="101" customFormat="1" ht="11.25" customHeight="1">
      <c r="A19" s="109" t="s">
        <v>653</v>
      </c>
      <c r="B19" s="38" t="s">
        <v>1052</v>
      </c>
      <c r="C19" s="39"/>
      <c r="D19" s="39"/>
      <c r="E19" s="98"/>
      <c r="F19" s="40"/>
      <c r="G19" s="149"/>
      <c r="H19" s="47"/>
      <c r="I19" s="183"/>
      <c r="J19" s="88"/>
      <c r="K19" s="45"/>
      <c r="L19" s="89"/>
      <c r="M19" s="52"/>
      <c r="O19" s="102"/>
      <c r="P19" s="102"/>
    </row>
    <row r="20" spans="1:16" s="101" customFormat="1" ht="11.25" customHeight="1">
      <c r="A20" s="109"/>
      <c r="B20" s="38" t="s">
        <v>1051</v>
      </c>
      <c r="C20" s="39"/>
      <c r="D20" s="39"/>
      <c r="E20" s="98"/>
      <c r="F20" s="40" t="s">
        <v>964</v>
      </c>
      <c r="G20" s="36">
        <v>1</v>
      </c>
      <c r="H20" s="47"/>
      <c r="I20" s="45">
        <v>42.58</v>
      </c>
      <c r="J20" s="88"/>
      <c r="K20" s="297">
        <f>ROUND(G20*I20,2)</f>
        <v>42.58</v>
      </c>
      <c r="L20" s="89"/>
      <c r="M20" s="52">
        <f>SUM(K18:K20)</f>
        <v>97.8</v>
      </c>
      <c r="O20" s="102"/>
      <c r="P20" s="102"/>
    </row>
    <row r="21" spans="1:16" s="101" customFormat="1" ht="11.25" customHeight="1">
      <c r="A21" s="120" t="s">
        <v>654</v>
      </c>
      <c r="B21" s="79" t="s">
        <v>974</v>
      </c>
      <c r="C21" s="39"/>
      <c r="D21" s="39"/>
      <c r="E21" s="98"/>
      <c r="F21" s="40"/>
      <c r="G21" s="41"/>
      <c r="H21" s="48"/>
      <c r="I21" s="183"/>
      <c r="J21" s="94"/>
      <c r="K21" s="45"/>
      <c r="L21" s="95"/>
      <c r="M21" s="53"/>
      <c r="O21" s="102"/>
      <c r="P21" s="102"/>
    </row>
    <row r="22" spans="1:16" s="101" customFormat="1" ht="11.25" customHeight="1">
      <c r="A22" s="109" t="s">
        <v>655</v>
      </c>
      <c r="B22" s="38" t="s">
        <v>975</v>
      </c>
      <c r="C22" s="39"/>
      <c r="D22" s="39"/>
      <c r="E22" s="98"/>
      <c r="F22" s="40"/>
      <c r="G22" s="41"/>
      <c r="H22" s="48"/>
      <c r="I22" s="183"/>
      <c r="J22" s="94"/>
      <c r="K22" s="87"/>
      <c r="L22" s="95"/>
      <c r="M22" s="53"/>
      <c r="O22" s="102"/>
      <c r="P22" s="102"/>
    </row>
    <row r="23" spans="1:16" s="101" customFormat="1" ht="11.25" customHeight="1">
      <c r="A23" s="109"/>
      <c r="B23" s="38" t="s">
        <v>976</v>
      </c>
      <c r="C23" s="39"/>
      <c r="D23" s="39"/>
      <c r="E23" s="98"/>
      <c r="F23" s="40" t="s">
        <v>963</v>
      </c>
      <c r="G23" s="41">
        <v>19.26</v>
      </c>
      <c r="H23" s="48"/>
      <c r="I23" s="183">
        <v>2.39</v>
      </c>
      <c r="J23" s="94"/>
      <c r="K23" s="297">
        <f>ROUND(G23*I23,2)</f>
        <v>46.03</v>
      </c>
      <c r="L23" s="95"/>
      <c r="M23" s="53"/>
      <c r="O23" s="102"/>
      <c r="P23" s="102"/>
    </row>
    <row r="24" spans="1:16" s="101" customFormat="1" ht="11.25" customHeight="1">
      <c r="A24" s="109" t="s">
        <v>656</v>
      </c>
      <c r="B24" s="84" t="s">
        <v>978</v>
      </c>
      <c r="C24" s="39"/>
      <c r="D24" s="39"/>
      <c r="E24" s="98"/>
      <c r="F24" s="40" t="s">
        <v>963</v>
      </c>
      <c r="G24" s="41">
        <v>19.26</v>
      </c>
      <c r="H24" s="48"/>
      <c r="I24" s="183">
        <v>16.43</v>
      </c>
      <c r="J24" s="94"/>
      <c r="K24" s="297">
        <f>ROUND(G24*I24,2)</f>
        <v>316.44</v>
      </c>
      <c r="L24" s="95"/>
      <c r="M24" s="53"/>
      <c r="O24" s="102"/>
      <c r="P24" s="102"/>
    </row>
    <row r="25" spans="1:16" s="101" customFormat="1" ht="11.25" customHeight="1">
      <c r="A25" s="109" t="s">
        <v>657</v>
      </c>
      <c r="B25" s="38" t="s">
        <v>1016</v>
      </c>
      <c r="C25" s="28"/>
      <c r="D25" s="28"/>
      <c r="E25" s="29"/>
      <c r="F25" s="40"/>
      <c r="G25" s="41"/>
      <c r="H25" s="48"/>
      <c r="I25" s="183"/>
      <c r="J25" s="94"/>
      <c r="K25" s="45"/>
      <c r="L25" s="95"/>
      <c r="M25" s="53"/>
      <c r="O25" s="102"/>
      <c r="P25" s="102"/>
    </row>
    <row r="26" spans="1:16" s="101" customFormat="1" ht="11.25" customHeight="1">
      <c r="A26" s="109"/>
      <c r="B26" s="38" t="s">
        <v>1017</v>
      </c>
      <c r="C26" s="39"/>
      <c r="D26" s="39"/>
      <c r="E26" s="98"/>
      <c r="F26" s="40" t="s">
        <v>1018</v>
      </c>
      <c r="G26" s="41">
        <v>19.26</v>
      </c>
      <c r="H26" s="48"/>
      <c r="I26" s="183">
        <v>22.88</v>
      </c>
      <c r="J26" s="94"/>
      <c r="K26" s="297">
        <f>ROUND(G26*I26,2)</f>
        <v>440.67</v>
      </c>
      <c r="L26" s="95"/>
      <c r="M26" s="53"/>
      <c r="O26" s="102"/>
      <c r="P26" s="102"/>
    </row>
    <row r="27" spans="1:16" s="101" customFormat="1" ht="11.25" customHeight="1">
      <c r="A27" s="109" t="s">
        <v>658</v>
      </c>
      <c r="B27" s="84" t="s">
        <v>1106</v>
      </c>
      <c r="C27" s="39"/>
      <c r="D27" s="67"/>
      <c r="E27" s="68"/>
      <c r="F27" s="40" t="s">
        <v>965</v>
      </c>
      <c r="G27" s="41">
        <v>0.8</v>
      </c>
      <c r="H27" s="48"/>
      <c r="I27" s="183">
        <v>22.88</v>
      </c>
      <c r="J27" s="94"/>
      <c r="K27" s="297">
        <f>ROUND(G27*I27,2)</f>
        <v>18.3</v>
      </c>
      <c r="L27" s="95"/>
      <c r="M27" s="53">
        <f>SUM(K23:K27)</f>
        <v>821.44</v>
      </c>
      <c r="O27" s="102"/>
      <c r="P27" s="102"/>
    </row>
    <row r="28" spans="1:16" s="101" customFormat="1" ht="11.25" customHeight="1">
      <c r="A28" s="120" t="s">
        <v>659</v>
      </c>
      <c r="B28" s="79" t="s">
        <v>977</v>
      </c>
      <c r="C28" s="39"/>
      <c r="D28" s="39"/>
      <c r="E28" s="98"/>
      <c r="F28" s="40"/>
      <c r="G28" s="41"/>
      <c r="H28" s="48"/>
      <c r="I28" s="183"/>
      <c r="J28" s="94"/>
      <c r="K28" s="45"/>
      <c r="L28" s="95"/>
      <c r="M28" s="53"/>
      <c r="O28" s="102"/>
      <c r="P28" s="102"/>
    </row>
    <row r="29" spans="1:16" s="101" customFormat="1" ht="11.25" customHeight="1">
      <c r="A29" s="142" t="s">
        <v>660</v>
      </c>
      <c r="B29" s="38" t="s">
        <v>1028</v>
      </c>
      <c r="C29" s="39"/>
      <c r="D29" s="39"/>
      <c r="E29" s="98"/>
      <c r="F29" s="40" t="s">
        <v>963</v>
      </c>
      <c r="G29" s="41">
        <v>2.88</v>
      </c>
      <c r="H29" s="48"/>
      <c r="I29" s="183">
        <v>17.04</v>
      </c>
      <c r="J29" s="94"/>
      <c r="K29" s="297">
        <f>ROUND(G29*I29,2)</f>
        <v>49.08</v>
      </c>
      <c r="L29" s="95"/>
      <c r="M29" s="53"/>
      <c r="O29" s="102"/>
      <c r="P29" s="102"/>
    </row>
    <row r="30" spans="1:16" s="101" customFormat="1" ht="11.25" customHeight="1">
      <c r="A30" s="142" t="s">
        <v>661</v>
      </c>
      <c r="B30" s="38" t="s">
        <v>1055</v>
      </c>
      <c r="C30" s="39"/>
      <c r="D30" s="39"/>
      <c r="E30" s="98"/>
      <c r="F30" s="40" t="s">
        <v>963</v>
      </c>
      <c r="G30" s="41">
        <v>2.88</v>
      </c>
      <c r="H30" s="48"/>
      <c r="I30" s="183">
        <v>9.25</v>
      </c>
      <c r="J30" s="94"/>
      <c r="K30" s="297">
        <f>ROUND(G30*I30,2)</f>
        <v>26.64</v>
      </c>
      <c r="L30" s="95"/>
      <c r="M30" s="53"/>
      <c r="O30" s="102"/>
      <c r="P30" s="102"/>
    </row>
    <row r="31" spans="1:16" s="101" customFormat="1" ht="11.25" customHeight="1">
      <c r="A31" s="142" t="s">
        <v>662</v>
      </c>
      <c r="B31" s="38" t="s">
        <v>1058</v>
      </c>
      <c r="C31" s="39"/>
      <c r="D31" s="39"/>
      <c r="E31" s="98"/>
      <c r="F31" s="40" t="s">
        <v>963</v>
      </c>
      <c r="G31" s="41">
        <v>2.88</v>
      </c>
      <c r="H31" s="48"/>
      <c r="I31" s="183">
        <v>24.8</v>
      </c>
      <c r="J31" s="94"/>
      <c r="K31" s="297">
        <f>ROUND(G31*I31,2)</f>
        <v>71.42</v>
      </c>
      <c r="L31" s="95"/>
      <c r="M31" s="53"/>
      <c r="O31" s="102"/>
      <c r="P31" s="102"/>
    </row>
    <row r="32" spans="1:16" s="101" customFormat="1" ht="11.25" customHeight="1">
      <c r="A32" s="142" t="s">
        <v>663</v>
      </c>
      <c r="B32" s="38" t="s">
        <v>1065</v>
      </c>
      <c r="C32" s="39"/>
      <c r="D32" s="39"/>
      <c r="E32" s="98"/>
      <c r="F32" s="40" t="s">
        <v>965</v>
      </c>
      <c r="G32" s="41">
        <v>0.8</v>
      </c>
      <c r="H32" s="48"/>
      <c r="I32" s="183">
        <v>18.4</v>
      </c>
      <c r="J32" s="94"/>
      <c r="K32" s="297">
        <f>ROUND(G32*I32,2)</f>
        <v>14.72</v>
      </c>
      <c r="L32" s="95"/>
      <c r="M32" s="53">
        <f>SUM(K29:K32)</f>
        <v>161.85999999999999</v>
      </c>
      <c r="O32" s="102"/>
      <c r="P32" s="102"/>
    </row>
    <row r="33" spans="1:16" s="101" customFormat="1" ht="11.25" customHeight="1">
      <c r="A33" s="141" t="s">
        <v>664</v>
      </c>
      <c r="B33" s="79" t="s">
        <v>985</v>
      </c>
      <c r="C33" s="39"/>
      <c r="D33" s="39"/>
      <c r="E33" s="98"/>
      <c r="F33" s="40"/>
      <c r="G33" s="41"/>
      <c r="H33" s="48"/>
      <c r="I33" s="183"/>
      <c r="J33" s="94"/>
      <c r="K33" s="45"/>
      <c r="L33" s="95"/>
      <c r="M33" s="53"/>
      <c r="O33" s="102"/>
      <c r="P33" s="102"/>
    </row>
    <row r="34" spans="1:16" s="101" customFormat="1" ht="11.25" customHeight="1">
      <c r="A34" s="142" t="s">
        <v>665</v>
      </c>
      <c r="B34" s="38" t="s">
        <v>0</v>
      </c>
      <c r="C34" s="39"/>
      <c r="D34" s="39"/>
      <c r="E34" s="98"/>
      <c r="F34" s="40" t="s">
        <v>963</v>
      </c>
      <c r="G34" s="41">
        <v>0.48</v>
      </c>
      <c r="H34" s="48"/>
      <c r="I34" s="183">
        <v>248.31</v>
      </c>
      <c r="J34" s="94"/>
      <c r="K34" s="297">
        <f>ROUND(G34*I34,2)</f>
        <v>119.19</v>
      </c>
      <c r="L34" s="95"/>
      <c r="M34" s="53"/>
      <c r="O34" s="102"/>
      <c r="P34" s="102"/>
    </row>
    <row r="35" spans="1:16" s="85" customFormat="1" ht="11.25" customHeight="1">
      <c r="A35" s="142" t="s">
        <v>666</v>
      </c>
      <c r="B35" s="126" t="s">
        <v>1101</v>
      </c>
      <c r="C35" s="137"/>
      <c r="D35" s="137"/>
      <c r="E35" s="138"/>
      <c r="F35" s="139"/>
      <c r="G35" s="41"/>
      <c r="H35" s="48"/>
      <c r="I35" s="183"/>
      <c r="J35" s="94"/>
      <c r="K35" s="87"/>
      <c r="L35" s="91"/>
      <c r="M35" s="53"/>
      <c r="O35" s="86"/>
      <c r="P35" s="86"/>
    </row>
    <row r="36" spans="1:16" s="85" customFormat="1" ht="11.25" customHeight="1">
      <c r="A36" s="142"/>
      <c r="B36" s="126" t="s">
        <v>1005</v>
      </c>
      <c r="C36" s="137"/>
      <c r="D36" s="137"/>
      <c r="E36" s="138"/>
      <c r="F36" s="139" t="s">
        <v>964</v>
      </c>
      <c r="G36" s="41">
        <v>1</v>
      </c>
      <c r="H36" s="48"/>
      <c r="I36" s="183">
        <v>230.55</v>
      </c>
      <c r="J36" s="94"/>
      <c r="K36" s="297">
        <f>ROUND(G36*I36,2)</f>
        <v>230.55</v>
      </c>
      <c r="L36" s="91"/>
      <c r="M36" s="53">
        <f>SUM(K34:K36)</f>
        <v>349.74</v>
      </c>
      <c r="O36" s="86"/>
      <c r="P36" s="86"/>
    </row>
    <row r="37" spans="1:16" s="85" customFormat="1" ht="11.25" customHeight="1">
      <c r="A37" s="78" t="s">
        <v>667</v>
      </c>
      <c r="B37" s="80" t="s">
        <v>987</v>
      </c>
      <c r="C37" s="39"/>
      <c r="D37" s="39"/>
      <c r="E37" s="98"/>
      <c r="F37" s="40"/>
      <c r="G37" s="140"/>
      <c r="H37" s="48"/>
      <c r="I37" s="183"/>
      <c r="J37" s="94"/>
      <c r="K37" s="45"/>
      <c r="L37" s="91"/>
      <c r="M37" s="53"/>
      <c r="O37" s="86"/>
      <c r="P37" s="86"/>
    </row>
    <row r="38" spans="1:16" s="85" customFormat="1" ht="11.25" customHeight="1">
      <c r="A38" s="37" t="s">
        <v>668</v>
      </c>
      <c r="B38" s="38" t="s">
        <v>988</v>
      </c>
      <c r="C38" s="39"/>
      <c r="D38" s="39"/>
      <c r="E38" s="98"/>
      <c r="F38" s="40" t="s">
        <v>963</v>
      </c>
      <c r="G38" s="140">
        <v>0.34</v>
      </c>
      <c r="H38" s="48"/>
      <c r="I38" s="183">
        <v>59.8</v>
      </c>
      <c r="J38" s="94"/>
      <c r="K38" s="297">
        <f>ROUND(G38*I38,2)</f>
        <v>20.33</v>
      </c>
      <c r="L38" s="91"/>
      <c r="M38" s="53">
        <f>K38</f>
        <v>20.33</v>
      </c>
      <c r="O38" s="86"/>
      <c r="P38" s="86"/>
    </row>
    <row r="39" spans="1:16" s="85" customFormat="1" ht="11.25" customHeight="1">
      <c r="A39" s="78" t="s">
        <v>669</v>
      </c>
      <c r="B39" s="79" t="s">
        <v>966</v>
      </c>
      <c r="C39" s="39"/>
      <c r="D39" s="39"/>
      <c r="E39" s="98"/>
      <c r="F39" s="40"/>
      <c r="G39" s="41"/>
      <c r="H39" s="48"/>
      <c r="I39" s="183"/>
      <c r="J39" s="94"/>
      <c r="K39" s="103"/>
      <c r="L39" s="91"/>
      <c r="M39" s="53"/>
      <c r="O39" s="86"/>
      <c r="P39" s="86"/>
    </row>
    <row r="40" spans="1:16" s="85" customFormat="1" ht="11.25" customHeight="1">
      <c r="A40" s="37" t="s">
        <v>670</v>
      </c>
      <c r="B40" s="38" t="s">
        <v>1067</v>
      </c>
      <c r="C40" s="39"/>
      <c r="D40" s="39"/>
      <c r="E40" s="98"/>
      <c r="F40" s="40"/>
      <c r="G40" s="41"/>
      <c r="H40" s="48"/>
      <c r="I40" s="183"/>
      <c r="J40" s="94"/>
      <c r="K40" s="103"/>
      <c r="L40" s="91"/>
      <c r="M40" s="53"/>
      <c r="O40" s="86"/>
      <c r="P40" s="86"/>
    </row>
    <row r="41" spans="1:16" s="85" customFormat="1" ht="11.25" customHeight="1">
      <c r="A41" s="37"/>
      <c r="B41" s="38" t="s">
        <v>982</v>
      </c>
      <c r="C41" s="39"/>
      <c r="D41" s="39"/>
      <c r="E41" s="98"/>
      <c r="F41" s="40" t="s">
        <v>963</v>
      </c>
      <c r="G41" s="41">
        <v>2.88</v>
      </c>
      <c r="H41" s="48"/>
      <c r="I41" s="185">
        <v>5.62</v>
      </c>
      <c r="J41" s="94"/>
      <c r="K41" s="297">
        <f>ROUND(G41*I41,2)</f>
        <v>16.19</v>
      </c>
      <c r="L41" s="91"/>
      <c r="M41" s="53"/>
      <c r="O41" s="86"/>
      <c r="P41" s="86"/>
    </row>
    <row r="42" spans="1:16" s="85" customFormat="1" ht="11.25" customHeight="1">
      <c r="A42" s="37" t="s">
        <v>671</v>
      </c>
      <c r="B42" s="38" t="s">
        <v>983</v>
      </c>
      <c r="C42" s="39"/>
      <c r="D42" s="39"/>
      <c r="E42" s="98"/>
      <c r="F42" s="40" t="s">
        <v>963</v>
      </c>
      <c r="G42" s="41">
        <v>2.88</v>
      </c>
      <c r="H42" s="48"/>
      <c r="I42" s="183">
        <v>9.34</v>
      </c>
      <c r="J42" s="94"/>
      <c r="K42" s="297">
        <f>ROUND(G42*I42,2)</f>
        <v>26.9</v>
      </c>
      <c r="L42" s="91"/>
      <c r="M42" s="53"/>
      <c r="O42" s="86"/>
      <c r="P42" s="86"/>
    </row>
    <row r="43" spans="1:16" s="85" customFormat="1" ht="11.25" customHeight="1" thickBot="1">
      <c r="A43" s="37" t="s">
        <v>672</v>
      </c>
      <c r="B43" s="115" t="s">
        <v>1104</v>
      </c>
      <c r="C43" s="137"/>
      <c r="D43" s="137"/>
      <c r="E43" s="138"/>
      <c r="F43" s="139" t="s">
        <v>963</v>
      </c>
      <c r="G43" s="140">
        <v>3.36</v>
      </c>
      <c r="H43" s="48"/>
      <c r="I43" s="183">
        <v>8.65</v>
      </c>
      <c r="J43" s="94"/>
      <c r="K43" s="297">
        <f>ROUND(G43*I43,2)</f>
        <v>29.06</v>
      </c>
      <c r="L43" s="95"/>
      <c r="M43" s="53">
        <f>SUM(K41:K43)</f>
        <v>72.15</v>
      </c>
      <c r="O43" s="86"/>
      <c r="P43" s="86"/>
    </row>
    <row r="44" spans="1:13" ht="19.5" customHeight="1" thickTop="1">
      <c r="A44" s="69" t="str">
        <f>Plan1!A52</f>
        <v>DATA:   03/03/2005   </v>
      </c>
      <c r="B44" s="70"/>
      <c r="C44" s="71" t="s">
        <v>967</v>
      </c>
      <c r="D44" s="70"/>
      <c r="E44" s="72"/>
      <c r="F44" s="70" t="s">
        <v>954</v>
      </c>
      <c r="G44" s="72"/>
      <c r="H44" s="70" t="s">
        <v>961</v>
      </c>
      <c r="I44" s="72"/>
      <c r="J44" s="70"/>
      <c r="K44" s="104">
        <f>SUM(K5:K43)</f>
        <v>176956.53999999975</v>
      </c>
      <c r="L44" s="97"/>
      <c r="M44" s="345">
        <f>SUM(M5:M43)</f>
        <v>176956.53999999986</v>
      </c>
    </row>
    <row r="45" spans="1:13" ht="19.5" customHeight="1" thickBot="1">
      <c r="A45" s="24"/>
      <c r="B45" s="25"/>
      <c r="C45" s="56"/>
      <c r="D45" s="23"/>
      <c r="E45" s="57"/>
      <c r="F45" s="23"/>
      <c r="G45" s="57"/>
      <c r="H45" s="23" t="s">
        <v>962</v>
      </c>
      <c r="I45" s="57"/>
      <c r="J45" s="23"/>
      <c r="K45" s="73"/>
      <c r="L45" s="23"/>
      <c r="M45" s="346"/>
    </row>
    <row r="46" spans="1:13" ht="15" customHeight="1" thickTop="1">
      <c r="A46" s="167"/>
      <c r="B46" s="55"/>
      <c r="C46" s="164"/>
      <c r="D46" s="161"/>
      <c r="E46" s="161"/>
      <c r="F46" s="166"/>
      <c r="M46" s="75"/>
    </row>
    <row r="47" spans="1:6" ht="15" customHeight="1">
      <c r="A47" s="167"/>
      <c r="B47" s="55"/>
      <c r="C47" s="164"/>
      <c r="D47" s="164"/>
      <c r="E47" s="164"/>
      <c r="F47" s="166"/>
    </row>
    <row r="48" spans="2:6" ht="15" customHeight="1">
      <c r="B48" s="164"/>
      <c r="C48" s="161"/>
      <c r="D48" s="161"/>
      <c r="E48" s="161"/>
      <c r="F48" s="165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56"/>
  <sheetViews>
    <sheetView zoomScale="75" zoomScaleNormal="75" zoomScalePageLayoutView="0" workbookViewId="0" topLeftCell="A2">
      <selection activeCell="B10" sqref="B1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955</v>
      </c>
    </row>
    <row r="2" spans="1:13" ht="15" customHeight="1" thickTop="1">
      <c r="A2" s="7"/>
      <c r="B2" s="31" t="s">
        <v>946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947</v>
      </c>
      <c r="C3" s="5"/>
      <c r="D3" s="199"/>
      <c r="E3" s="199"/>
      <c r="F3" s="199"/>
      <c r="G3" s="199"/>
      <c r="H3" s="58"/>
      <c r="I3" s="60" t="s">
        <v>956</v>
      </c>
      <c r="J3" s="3"/>
      <c r="K3" s="42"/>
      <c r="L3" s="59"/>
      <c r="M3" s="81" t="s">
        <v>893</v>
      </c>
    </row>
    <row r="4" spans="1:13" ht="15" customHeight="1" thickTop="1">
      <c r="A4" s="8"/>
      <c r="B4" s="34" t="s">
        <v>948</v>
      </c>
      <c r="C4" s="5"/>
      <c r="D4" s="199" t="s">
        <v>968</v>
      </c>
      <c r="E4" s="199"/>
      <c r="F4" s="199"/>
      <c r="G4" s="199"/>
      <c r="H4" s="61" t="s">
        <v>949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950</v>
      </c>
      <c r="I5" s="65"/>
      <c r="J5" s="64"/>
      <c r="K5" s="302">
        <f>Plan23!K44</f>
        <v>176956.53999999975</v>
      </c>
      <c r="L5" s="66"/>
      <c r="M5" s="339">
        <f>Plan23!M44</f>
        <v>176956.53999999986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957</v>
      </c>
      <c r="K6" s="14"/>
      <c r="L6" s="14"/>
      <c r="M6" s="342"/>
    </row>
    <row r="7" spans="1:13" ht="15" customHeight="1">
      <c r="A7" s="11" t="s">
        <v>951</v>
      </c>
      <c r="B7" s="12"/>
      <c r="C7" s="16" t="s">
        <v>952</v>
      </c>
      <c r="D7" s="12"/>
      <c r="E7" s="12"/>
      <c r="F7" s="17" t="s">
        <v>953</v>
      </c>
      <c r="G7" s="18" t="s">
        <v>958</v>
      </c>
      <c r="H7" s="43" t="s">
        <v>959</v>
      </c>
      <c r="I7" s="43"/>
      <c r="J7" s="49" t="s">
        <v>960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9.75" customHeight="1" thickTop="1">
      <c r="A9" s="331" t="s">
        <v>686</v>
      </c>
      <c r="B9" s="309" t="s">
        <v>1060</v>
      </c>
      <c r="C9" s="137"/>
      <c r="D9" s="137"/>
      <c r="E9" s="138"/>
      <c r="F9" s="125"/>
      <c r="G9" s="36"/>
      <c r="H9" s="113"/>
      <c r="I9" s="111"/>
      <c r="J9" s="105"/>
      <c r="K9" s="106"/>
      <c r="L9" s="113"/>
      <c r="M9" s="344"/>
    </row>
    <row r="10" spans="1:13" ht="9.75" customHeight="1">
      <c r="A10" s="332" t="s">
        <v>687</v>
      </c>
      <c r="B10" s="77" t="s">
        <v>969</v>
      </c>
      <c r="C10" s="28"/>
      <c r="D10" s="28"/>
      <c r="E10" s="29"/>
      <c r="F10" s="40"/>
      <c r="G10" s="36"/>
      <c r="H10" s="113"/>
      <c r="I10" s="183"/>
      <c r="J10" s="105"/>
      <c r="K10" s="106"/>
      <c r="L10" s="113"/>
      <c r="M10" s="344"/>
    </row>
    <row r="11" spans="1:13" ht="9.75" customHeight="1">
      <c r="A11" s="333" t="s">
        <v>688</v>
      </c>
      <c r="B11" s="27" t="s">
        <v>1026</v>
      </c>
      <c r="C11" s="28"/>
      <c r="D11" s="28"/>
      <c r="E11" s="29"/>
      <c r="F11" s="40" t="s">
        <v>963</v>
      </c>
      <c r="G11" s="36">
        <v>3.28</v>
      </c>
      <c r="H11" s="47"/>
      <c r="I11" s="183">
        <v>6.21</v>
      </c>
      <c r="J11" s="47"/>
      <c r="K11" s="297">
        <f>ROUND(G11*I11,2)</f>
        <v>20.37</v>
      </c>
      <c r="L11" s="46"/>
      <c r="M11" s="52"/>
    </row>
    <row r="12" spans="1:13" ht="9.75" customHeight="1">
      <c r="A12" s="333" t="s">
        <v>689</v>
      </c>
      <c r="B12" s="38" t="s">
        <v>989</v>
      </c>
      <c r="C12" s="28"/>
      <c r="D12" s="28"/>
      <c r="E12" s="29"/>
      <c r="F12" s="30" t="s">
        <v>963</v>
      </c>
      <c r="G12" s="36">
        <v>2.16</v>
      </c>
      <c r="H12" s="47"/>
      <c r="I12" s="183">
        <v>7.47</v>
      </c>
      <c r="J12" s="47"/>
      <c r="K12" s="297">
        <f>ROUND(G12*I12,2)</f>
        <v>16.14</v>
      </c>
      <c r="L12" s="46"/>
      <c r="M12" s="52"/>
    </row>
    <row r="13" spans="1:13" ht="9.75" customHeight="1">
      <c r="A13" s="333" t="s">
        <v>690</v>
      </c>
      <c r="B13" s="38" t="s">
        <v>973</v>
      </c>
      <c r="C13" s="39"/>
      <c r="D13" s="39"/>
      <c r="E13" s="98"/>
      <c r="F13" s="40" t="s">
        <v>963</v>
      </c>
      <c r="G13" s="41">
        <v>20.83</v>
      </c>
      <c r="H13" s="48"/>
      <c r="I13" s="183">
        <v>2.39</v>
      </c>
      <c r="J13" s="94"/>
      <c r="K13" s="297">
        <f>ROUND(G13*I13,2)</f>
        <v>49.78</v>
      </c>
      <c r="L13" s="46"/>
      <c r="M13" s="52">
        <f>SUM(K11:K13)</f>
        <v>86.29</v>
      </c>
    </row>
    <row r="14" spans="1:13" ht="9.75" customHeight="1">
      <c r="A14" s="332" t="s">
        <v>691</v>
      </c>
      <c r="B14" s="79" t="s">
        <v>1008</v>
      </c>
      <c r="C14" s="39"/>
      <c r="D14" s="39"/>
      <c r="E14" s="98"/>
      <c r="F14" s="40"/>
      <c r="G14" s="36"/>
      <c r="H14" s="47"/>
      <c r="I14" s="183"/>
      <c r="J14" s="47"/>
      <c r="K14" s="45"/>
      <c r="L14" s="46"/>
      <c r="M14" s="52"/>
    </row>
    <row r="15" spans="1:13" ht="9.75" customHeight="1">
      <c r="A15" s="333" t="s">
        <v>692</v>
      </c>
      <c r="B15" s="38" t="s">
        <v>1036</v>
      </c>
      <c r="C15" s="39"/>
      <c r="D15" s="39"/>
      <c r="E15" s="98"/>
      <c r="F15" s="40" t="s">
        <v>965</v>
      </c>
      <c r="G15" s="41">
        <v>6</v>
      </c>
      <c r="H15" s="48"/>
      <c r="I15" s="183">
        <v>3.58</v>
      </c>
      <c r="J15" s="47"/>
      <c r="K15" s="297">
        <f aca="true" t="shared" si="0" ref="K15:K20">ROUND(G15*I15,2)</f>
        <v>21.48</v>
      </c>
      <c r="L15" s="46"/>
      <c r="M15" s="52"/>
    </row>
    <row r="16" spans="1:13" ht="9.75" customHeight="1">
      <c r="A16" s="333" t="s">
        <v>693</v>
      </c>
      <c r="B16" s="38" t="s">
        <v>1009</v>
      </c>
      <c r="C16" s="39"/>
      <c r="D16" s="39"/>
      <c r="E16" s="98"/>
      <c r="F16" s="40" t="s">
        <v>964</v>
      </c>
      <c r="G16" s="36">
        <v>1</v>
      </c>
      <c r="H16" s="47"/>
      <c r="I16" s="183">
        <v>48.76</v>
      </c>
      <c r="J16" s="47"/>
      <c r="K16" s="297">
        <f t="shared" si="0"/>
        <v>48.76</v>
      </c>
      <c r="L16" s="46"/>
      <c r="M16" s="52"/>
    </row>
    <row r="17" spans="1:13" ht="9.75" customHeight="1">
      <c r="A17" s="333" t="s">
        <v>694</v>
      </c>
      <c r="B17" s="84" t="s">
        <v>1037</v>
      </c>
      <c r="C17" s="39"/>
      <c r="D17" s="39"/>
      <c r="E17" s="98"/>
      <c r="F17" s="40" t="s">
        <v>965</v>
      </c>
      <c r="G17" s="41">
        <v>3</v>
      </c>
      <c r="H17" s="48"/>
      <c r="I17" s="183">
        <v>6.11</v>
      </c>
      <c r="J17" s="47"/>
      <c r="K17" s="297">
        <f t="shared" si="0"/>
        <v>18.33</v>
      </c>
      <c r="L17" s="46"/>
      <c r="M17" s="52"/>
    </row>
    <row r="18" spans="1:13" ht="9.75" customHeight="1">
      <c r="A18" s="333" t="s">
        <v>695</v>
      </c>
      <c r="B18" s="84" t="s">
        <v>1062</v>
      </c>
      <c r="C18" s="39"/>
      <c r="D18" s="39"/>
      <c r="E18" s="98"/>
      <c r="F18" s="40" t="s">
        <v>965</v>
      </c>
      <c r="G18" s="41">
        <v>3</v>
      </c>
      <c r="H18" s="48"/>
      <c r="I18" s="183">
        <v>9.65</v>
      </c>
      <c r="J18" s="47"/>
      <c r="K18" s="297">
        <f t="shared" si="0"/>
        <v>28.95</v>
      </c>
      <c r="L18" s="46"/>
      <c r="M18" s="52"/>
    </row>
    <row r="19" spans="1:13" ht="9.75" customHeight="1">
      <c r="A19" s="333" t="s">
        <v>696</v>
      </c>
      <c r="B19" s="38" t="s">
        <v>1015</v>
      </c>
      <c r="C19" s="39"/>
      <c r="D19" s="39"/>
      <c r="E19" s="98"/>
      <c r="F19" s="40" t="s">
        <v>964</v>
      </c>
      <c r="G19" s="41">
        <v>1</v>
      </c>
      <c r="H19" s="48"/>
      <c r="I19" s="183">
        <v>26.18</v>
      </c>
      <c r="J19" s="47"/>
      <c r="K19" s="297">
        <f t="shared" si="0"/>
        <v>26.18</v>
      </c>
      <c r="L19" s="46"/>
      <c r="M19" s="52"/>
    </row>
    <row r="20" spans="1:13" ht="9.75" customHeight="1">
      <c r="A20" s="333" t="s">
        <v>697</v>
      </c>
      <c r="B20" s="38" t="s">
        <v>8</v>
      </c>
      <c r="C20" s="39"/>
      <c r="D20" s="39"/>
      <c r="E20" s="98"/>
      <c r="F20" s="40" t="s">
        <v>964</v>
      </c>
      <c r="G20" s="41">
        <v>1</v>
      </c>
      <c r="H20" s="48"/>
      <c r="I20" s="183">
        <v>485</v>
      </c>
      <c r="J20" s="47"/>
      <c r="K20" s="297">
        <f t="shared" si="0"/>
        <v>485</v>
      </c>
      <c r="L20" s="46"/>
      <c r="M20" s="52">
        <f>SUM(K15:K20)</f>
        <v>628.7</v>
      </c>
    </row>
    <row r="21" spans="1:16" s="101" customFormat="1" ht="9.75" customHeight="1">
      <c r="A21" s="332" t="s">
        <v>698</v>
      </c>
      <c r="B21" s="79" t="s">
        <v>1001</v>
      </c>
      <c r="C21" s="39"/>
      <c r="D21" s="39"/>
      <c r="E21" s="98"/>
      <c r="F21" s="40"/>
      <c r="G21" s="36"/>
      <c r="H21" s="47"/>
      <c r="I21" s="183"/>
      <c r="J21" s="88"/>
      <c r="K21" s="45"/>
      <c r="L21" s="89"/>
      <c r="M21" s="52"/>
      <c r="O21" s="102"/>
      <c r="P21" s="102"/>
    </row>
    <row r="22" spans="1:16" s="101" customFormat="1" ht="9.75" customHeight="1">
      <c r="A22" s="333" t="s">
        <v>699</v>
      </c>
      <c r="B22" s="38" t="s">
        <v>1043</v>
      </c>
      <c r="C22" s="39"/>
      <c r="D22" s="39"/>
      <c r="E22" s="98"/>
      <c r="F22" s="40"/>
      <c r="G22" s="36"/>
      <c r="H22" s="47"/>
      <c r="I22" s="183"/>
      <c r="J22" s="88"/>
      <c r="K22" s="45"/>
      <c r="L22" s="89"/>
      <c r="M22" s="52"/>
      <c r="O22" s="102"/>
      <c r="P22" s="102"/>
    </row>
    <row r="23" spans="1:16" s="101" customFormat="1" ht="9.75" customHeight="1">
      <c r="A23" s="333"/>
      <c r="B23" s="38" t="s">
        <v>1030</v>
      </c>
      <c r="C23" s="39"/>
      <c r="D23" s="39"/>
      <c r="E23" s="98"/>
      <c r="F23" s="40" t="s">
        <v>964</v>
      </c>
      <c r="G23" s="36">
        <v>1</v>
      </c>
      <c r="H23" s="47"/>
      <c r="I23" s="183">
        <v>55.22</v>
      </c>
      <c r="J23" s="88"/>
      <c r="K23" s="297">
        <f>ROUND(G23*I23,2)</f>
        <v>55.22</v>
      </c>
      <c r="L23" s="89"/>
      <c r="M23" s="52"/>
      <c r="O23" s="102"/>
      <c r="P23" s="102"/>
    </row>
    <row r="24" spans="1:16" s="101" customFormat="1" ht="9.75" customHeight="1">
      <c r="A24" s="109" t="s">
        <v>700</v>
      </c>
      <c r="B24" s="38" t="s">
        <v>1032</v>
      </c>
      <c r="C24" s="39"/>
      <c r="D24" s="39"/>
      <c r="E24" s="98"/>
      <c r="F24" s="40" t="s">
        <v>964</v>
      </c>
      <c r="G24" s="36">
        <v>1</v>
      </c>
      <c r="H24" s="47"/>
      <c r="I24" s="183">
        <v>42.58</v>
      </c>
      <c r="J24" s="88"/>
      <c r="K24" s="297">
        <f>ROUND(G24*I24,2)</f>
        <v>42.58</v>
      </c>
      <c r="L24" s="89"/>
      <c r="M24" s="52"/>
      <c r="O24" s="102"/>
      <c r="P24" s="102"/>
    </row>
    <row r="25" spans="1:16" s="101" customFormat="1" ht="9.75" customHeight="1">
      <c r="A25" s="109" t="s">
        <v>701</v>
      </c>
      <c r="B25" s="38" t="s">
        <v>1034</v>
      </c>
      <c r="C25" s="39"/>
      <c r="D25" s="39"/>
      <c r="E25" s="98"/>
      <c r="F25" s="40" t="s">
        <v>964</v>
      </c>
      <c r="G25" s="36">
        <v>1</v>
      </c>
      <c r="H25" s="47"/>
      <c r="I25" s="308">
        <v>49.85</v>
      </c>
      <c r="J25" s="88"/>
      <c r="K25" s="297">
        <f>ROUND(G25*I25,2)</f>
        <v>49.85</v>
      </c>
      <c r="L25" s="89"/>
      <c r="M25" s="52">
        <f>SUM(K23:K25)</f>
        <v>147.65</v>
      </c>
      <c r="O25" s="102"/>
      <c r="P25" s="102"/>
    </row>
    <row r="26" spans="1:16" s="101" customFormat="1" ht="9.75" customHeight="1">
      <c r="A26" s="120" t="s">
        <v>702</v>
      </c>
      <c r="B26" s="169" t="s">
        <v>974</v>
      </c>
      <c r="C26" s="137"/>
      <c r="D26" s="137"/>
      <c r="E26" s="138"/>
      <c r="F26" s="125"/>
      <c r="G26" s="36"/>
      <c r="H26" s="113"/>
      <c r="I26" s="106"/>
      <c r="J26" s="105"/>
      <c r="K26" s="106"/>
      <c r="L26" s="89"/>
      <c r="M26" s="52"/>
      <c r="O26" s="102"/>
      <c r="P26" s="102"/>
    </row>
    <row r="27" spans="1:16" s="101" customFormat="1" ht="9.75" customHeight="1">
      <c r="A27" s="109" t="s">
        <v>703</v>
      </c>
      <c r="B27" s="38" t="s">
        <v>975</v>
      </c>
      <c r="C27" s="39"/>
      <c r="D27" s="39"/>
      <c r="E27" s="98"/>
      <c r="F27" s="40"/>
      <c r="G27" s="41"/>
      <c r="H27" s="48"/>
      <c r="I27" s="185"/>
      <c r="J27" s="94"/>
      <c r="K27" s="45"/>
      <c r="L27" s="89"/>
      <c r="M27" s="52"/>
      <c r="O27" s="102"/>
      <c r="P27" s="102"/>
    </row>
    <row r="28" spans="1:16" s="101" customFormat="1" ht="9.75" customHeight="1">
      <c r="A28" s="109"/>
      <c r="B28" s="38" t="s">
        <v>976</v>
      </c>
      <c r="C28" s="39"/>
      <c r="D28" s="39"/>
      <c r="E28" s="98"/>
      <c r="F28" s="40" t="s">
        <v>963</v>
      </c>
      <c r="G28" s="41">
        <v>20.83</v>
      </c>
      <c r="H28" s="48"/>
      <c r="I28" s="183">
        <v>2.39</v>
      </c>
      <c r="J28" s="94"/>
      <c r="K28" s="297">
        <f>ROUND(G28*I28,2)</f>
        <v>49.78</v>
      </c>
      <c r="L28" s="89"/>
      <c r="M28" s="52"/>
      <c r="O28" s="102"/>
      <c r="P28" s="102"/>
    </row>
    <row r="29" spans="1:16" s="101" customFormat="1" ht="9.75" customHeight="1">
      <c r="A29" s="109" t="s">
        <v>704</v>
      </c>
      <c r="B29" s="84" t="s">
        <v>978</v>
      </c>
      <c r="C29" s="39"/>
      <c r="D29" s="39"/>
      <c r="E29" s="98"/>
      <c r="F29" s="40" t="s">
        <v>963</v>
      </c>
      <c r="G29" s="41">
        <v>20.83</v>
      </c>
      <c r="H29" s="48"/>
      <c r="I29" s="183">
        <v>16.43</v>
      </c>
      <c r="J29" s="94"/>
      <c r="K29" s="297">
        <f>ROUND(G29*I29,2)</f>
        <v>342.24</v>
      </c>
      <c r="L29" s="89"/>
      <c r="M29" s="52"/>
      <c r="O29" s="102"/>
      <c r="P29" s="102"/>
    </row>
    <row r="30" spans="1:16" s="101" customFormat="1" ht="9.75" customHeight="1">
      <c r="A30" s="109" t="s">
        <v>705</v>
      </c>
      <c r="B30" s="27" t="s">
        <v>1016</v>
      </c>
      <c r="C30" s="39"/>
      <c r="D30" s="39"/>
      <c r="E30" s="98"/>
      <c r="F30" s="40"/>
      <c r="G30" s="41"/>
      <c r="H30" s="48"/>
      <c r="I30" s="183"/>
      <c r="J30" s="94"/>
      <c r="K30" s="87"/>
      <c r="L30" s="89"/>
      <c r="M30" s="52"/>
      <c r="O30" s="102"/>
      <c r="P30" s="102"/>
    </row>
    <row r="31" spans="1:16" s="101" customFormat="1" ht="9.75" customHeight="1">
      <c r="A31" s="109"/>
      <c r="B31" s="27" t="s">
        <v>1017</v>
      </c>
      <c r="C31" s="39"/>
      <c r="D31" s="39"/>
      <c r="E31" s="98"/>
      <c r="F31" s="40" t="s">
        <v>1018</v>
      </c>
      <c r="G31" s="41">
        <v>20.83</v>
      </c>
      <c r="H31" s="48"/>
      <c r="I31" s="45">
        <v>22.88</v>
      </c>
      <c r="J31" s="94"/>
      <c r="K31" s="297">
        <f>ROUND(G31*I31,2)</f>
        <v>476.59</v>
      </c>
      <c r="L31" s="89"/>
      <c r="M31" s="52"/>
      <c r="O31" s="102"/>
      <c r="P31" s="102"/>
    </row>
    <row r="32" spans="1:16" s="101" customFormat="1" ht="9.75" customHeight="1">
      <c r="A32" s="109" t="s">
        <v>706</v>
      </c>
      <c r="B32" s="84" t="s">
        <v>1106</v>
      </c>
      <c r="C32" s="39"/>
      <c r="D32" s="67"/>
      <c r="E32" s="68"/>
      <c r="F32" s="40" t="s">
        <v>965</v>
      </c>
      <c r="G32" s="41">
        <v>0.8</v>
      </c>
      <c r="H32" s="48"/>
      <c r="I32" s="183">
        <v>22.88</v>
      </c>
      <c r="J32" s="94"/>
      <c r="K32" s="297">
        <f>ROUND(G32*I32,2)</f>
        <v>18.3</v>
      </c>
      <c r="L32" s="89"/>
      <c r="M32" s="52">
        <f>SUM(K28:K32)</f>
        <v>886.9099999999999</v>
      </c>
      <c r="O32" s="102"/>
      <c r="P32" s="102"/>
    </row>
    <row r="33" spans="1:16" s="101" customFormat="1" ht="9.75" customHeight="1">
      <c r="A33" s="120" t="s">
        <v>707</v>
      </c>
      <c r="B33" s="169" t="s">
        <v>977</v>
      </c>
      <c r="C33" s="137"/>
      <c r="D33" s="137"/>
      <c r="E33" s="138"/>
      <c r="F33" s="139"/>
      <c r="G33" s="149"/>
      <c r="H33" s="47"/>
      <c r="I33" s="183"/>
      <c r="J33" s="88"/>
      <c r="K33" s="45"/>
      <c r="L33" s="89"/>
      <c r="M33" s="52"/>
      <c r="O33" s="102"/>
      <c r="P33" s="102"/>
    </row>
    <row r="34" spans="1:16" s="101" customFormat="1" ht="9.75" customHeight="1">
      <c r="A34" s="109" t="s">
        <v>708</v>
      </c>
      <c r="B34" s="38" t="s">
        <v>1028</v>
      </c>
      <c r="C34" s="39"/>
      <c r="D34" s="39"/>
      <c r="E34" s="98"/>
      <c r="F34" s="40" t="s">
        <v>963</v>
      </c>
      <c r="G34" s="36">
        <v>3.28</v>
      </c>
      <c r="H34" s="47"/>
      <c r="I34" s="183">
        <v>17.04</v>
      </c>
      <c r="J34" s="88"/>
      <c r="K34" s="297">
        <f>ROUND(G34*I34,2)</f>
        <v>55.89</v>
      </c>
      <c r="L34" s="89"/>
      <c r="M34" s="52"/>
      <c r="O34" s="102"/>
      <c r="P34" s="102"/>
    </row>
    <row r="35" spans="1:16" s="101" customFormat="1" ht="9.75" customHeight="1">
      <c r="A35" s="109" t="s">
        <v>709</v>
      </c>
      <c r="B35" s="38" t="s">
        <v>972</v>
      </c>
      <c r="C35" s="39"/>
      <c r="D35" s="39"/>
      <c r="E35" s="98"/>
      <c r="F35" s="40"/>
      <c r="G35" s="41"/>
      <c r="H35" s="48"/>
      <c r="I35" s="183"/>
      <c r="J35" s="94"/>
      <c r="K35" s="45"/>
      <c r="L35" s="95"/>
      <c r="M35" s="53"/>
      <c r="O35" s="102"/>
      <c r="P35" s="102"/>
    </row>
    <row r="36" spans="1:16" s="101" customFormat="1" ht="9.75" customHeight="1">
      <c r="A36" s="109"/>
      <c r="B36" s="84" t="s">
        <v>1027</v>
      </c>
      <c r="C36" s="39"/>
      <c r="D36" s="39"/>
      <c r="E36" s="98"/>
      <c r="F36" s="40" t="s">
        <v>963</v>
      </c>
      <c r="G36" s="41">
        <v>3.28</v>
      </c>
      <c r="H36" s="48"/>
      <c r="I36" s="183">
        <v>34.46</v>
      </c>
      <c r="J36" s="94"/>
      <c r="K36" s="297">
        <f>ROUND(G36*I36,2)</f>
        <v>113.03</v>
      </c>
      <c r="L36" s="95"/>
      <c r="M36" s="53"/>
      <c r="O36" s="102"/>
      <c r="P36" s="102"/>
    </row>
    <row r="37" spans="1:16" s="101" customFormat="1" ht="9.75" customHeight="1">
      <c r="A37" s="109" t="s">
        <v>710</v>
      </c>
      <c r="B37" s="38" t="s">
        <v>1029</v>
      </c>
      <c r="C37" s="39"/>
      <c r="D37" s="39"/>
      <c r="E37" s="98"/>
      <c r="F37" s="40" t="s">
        <v>965</v>
      </c>
      <c r="G37" s="41">
        <v>6.5</v>
      </c>
      <c r="H37" s="48"/>
      <c r="I37" s="183">
        <v>13.13</v>
      </c>
      <c r="J37" s="94"/>
      <c r="K37" s="297">
        <f>ROUND(G37*I37,2)</f>
        <v>85.35</v>
      </c>
      <c r="L37" s="95"/>
      <c r="M37" s="53">
        <f>SUM(K34:K37)</f>
        <v>254.27</v>
      </c>
      <c r="O37" s="102"/>
      <c r="P37" s="102"/>
    </row>
    <row r="38" spans="1:16" s="101" customFormat="1" ht="9.75" customHeight="1">
      <c r="A38" s="120" t="s">
        <v>711</v>
      </c>
      <c r="B38" s="169" t="s">
        <v>985</v>
      </c>
      <c r="C38" s="137"/>
      <c r="D38" s="137"/>
      <c r="E38" s="138"/>
      <c r="F38" s="139"/>
      <c r="G38" s="41"/>
      <c r="H38" s="48"/>
      <c r="I38" s="183"/>
      <c r="J38" s="94"/>
      <c r="K38" s="45"/>
      <c r="L38" s="95"/>
      <c r="M38" s="53"/>
      <c r="O38" s="102"/>
      <c r="P38" s="102"/>
    </row>
    <row r="39" spans="1:16" s="101" customFormat="1" ht="9.75" customHeight="1">
      <c r="A39" s="109" t="s">
        <v>712</v>
      </c>
      <c r="B39" s="38" t="s">
        <v>0</v>
      </c>
      <c r="C39" s="39"/>
      <c r="D39" s="39"/>
      <c r="E39" s="98"/>
      <c r="F39" s="40" t="s">
        <v>963</v>
      </c>
      <c r="G39" s="41">
        <v>0.48</v>
      </c>
      <c r="H39" s="48"/>
      <c r="I39" s="183">
        <v>248.31</v>
      </c>
      <c r="J39" s="94"/>
      <c r="K39" s="297">
        <f>ROUND(G39*I39,2)</f>
        <v>119.19</v>
      </c>
      <c r="L39" s="95"/>
      <c r="M39" s="53"/>
      <c r="O39" s="102"/>
      <c r="P39" s="102"/>
    </row>
    <row r="40" spans="1:16" s="101" customFormat="1" ht="9.75" customHeight="1">
      <c r="A40" s="109" t="s">
        <v>713</v>
      </c>
      <c r="B40" s="126" t="s">
        <v>1101</v>
      </c>
      <c r="C40" s="137"/>
      <c r="D40" s="137"/>
      <c r="E40" s="138"/>
      <c r="F40" s="139"/>
      <c r="G40" s="41"/>
      <c r="H40" s="48"/>
      <c r="I40" s="183"/>
      <c r="J40" s="94"/>
      <c r="K40" s="45"/>
      <c r="L40" s="95"/>
      <c r="M40" s="53"/>
      <c r="O40" s="102"/>
      <c r="P40" s="102"/>
    </row>
    <row r="41" spans="1:16" s="101" customFormat="1" ht="9.75" customHeight="1">
      <c r="A41" s="142"/>
      <c r="B41" s="126" t="s">
        <v>1005</v>
      </c>
      <c r="C41" s="137"/>
      <c r="D41" s="137"/>
      <c r="E41" s="138"/>
      <c r="F41" s="139" t="s">
        <v>964</v>
      </c>
      <c r="G41" s="41">
        <v>1</v>
      </c>
      <c r="H41" s="48"/>
      <c r="I41" s="183">
        <v>230.55</v>
      </c>
      <c r="J41" s="94"/>
      <c r="K41" s="297">
        <f>ROUND(G41*I41,2)</f>
        <v>230.55</v>
      </c>
      <c r="L41" s="95"/>
      <c r="M41" s="53">
        <f>SUM(K39:K41)</f>
        <v>349.74</v>
      </c>
      <c r="O41" s="102"/>
      <c r="P41" s="102"/>
    </row>
    <row r="42" spans="1:16" s="101" customFormat="1" ht="9.75" customHeight="1">
      <c r="A42" s="141" t="s">
        <v>714</v>
      </c>
      <c r="B42" s="169" t="s">
        <v>987</v>
      </c>
      <c r="C42" s="137"/>
      <c r="D42" s="137"/>
      <c r="E42" s="138"/>
      <c r="F42" s="139"/>
      <c r="G42" s="41"/>
      <c r="H42" s="48"/>
      <c r="I42" s="183"/>
      <c r="J42" s="94"/>
      <c r="K42" s="45"/>
      <c r="L42" s="95"/>
      <c r="M42" s="53"/>
      <c r="O42" s="102"/>
      <c r="P42" s="102"/>
    </row>
    <row r="43" spans="1:16" s="101" customFormat="1" ht="9.75" customHeight="1">
      <c r="A43" s="142" t="s">
        <v>715</v>
      </c>
      <c r="B43" s="160" t="s">
        <v>988</v>
      </c>
      <c r="C43" s="137"/>
      <c r="D43" s="137"/>
      <c r="E43" s="138"/>
      <c r="F43" s="139" t="s">
        <v>963</v>
      </c>
      <c r="G43" s="41">
        <v>0.34</v>
      </c>
      <c r="H43" s="48"/>
      <c r="I43" s="185">
        <v>59.8</v>
      </c>
      <c r="J43" s="94"/>
      <c r="K43" s="297">
        <f>ROUND(G43*I43,2)</f>
        <v>20.33</v>
      </c>
      <c r="L43" s="95"/>
      <c r="M43" s="53">
        <f>K43</f>
        <v>20.33</v>
      </c>
      <c r="O43" s="102"/>
      <c r="P43" s="102"/>
    </row>
    <row r="44" spans="1:16" s="101" customFormat="1" ht="9.75" customHeight="1">
      <c r="A44" s="141" t="s">
        <v>716</v>
      </c>
      <c r="B44" s="169" t="s">
        <v>966</v>
      </c>
      <c r="C44" s="137"/>
      <c r="D44" s="137"/>
      <c r="E44" s="138"/>
      <c r="F44" s="139"/>
      <c r="G44" s="41"/>
      <c r="H44" s="48"/>
      <c r="I44" s="183"/>
      <c r="J44" s="94"/>
      <c r="K44" s="45"/>
      <c r="L44" s="95"/>
      <c r="M44" s="53"/>
      <c r="O44" s="102"/>
      <c r="P44" s="102"/>
    </row>
    <row r="45" spans="1:16" s="85" customFormat="1" ht="9.75" customHeight="1">
      <c r="A45" s="142" t="s">
        <v>717</v>
      </c>
      <c r="B45" s="160" t="s">
        <v>983</v>
      </c>
      <c r="C45" s="137"/>
      <c r="D45" s="137"/>
      <c r="E45" s="138"/>
      <c r="F45" s="139" t="s">
        <v>963</v>
      </c>
      <c r="G45" s="41">
        <v>20.83</v>
      </c>
      <c r="H45" s="48"/>
      <c r="I45" s="183">
        <v>9.34</v>
      </c>
      <c r="J45" s="94"/>
      <c r="K45" s="297">
        <f>ROUND(G45*I45,2)</f>
        <v>194.55</v>
      </c>
      <c r="L45" s="91"/>
      <c r="M45" s="53"/>
      <c r="O45" s="86"/>
      <c r="P45" s="86"/>
    </row>
    <row r="46" spans="1:16" s="85" customFormat="1" ht="9.75" customHeight="1">
      <c r="A46" s="142" t="s">
        <v>718</v>
      </c>
      <c r="B46" s="160" t="s">
        <v>1104</v>
      </c>
      <c r="C46" s="137"/>
      <c r="D46" s="137"/>
      <c r="E46" s="138"/>
      <c r="F46" s="139" t="s">
        <v>963</v>
      </c>
      <c r="G46" s="140">
        <v>3.36</v>
      </c>
      <c r="H46" s="48"/>
      <c r="I46" s="183">
        <v>8.65</v>
      </c>
      <c r="J46" s="94"/>
      <c r="K46" s="297">
        <f>ROUND(G46*I46,2)</f>
        <v>29.06</v>
      </c>
      <c r="L46" s="91"/>
      <c r="M46" s="53">
        <f>SUM(K45:K46)</f>
        <v>223.61</v>
      </c>
      <c r="O46" s="86"/>
      <c r="P46" s="86"/>
    </row>
    <row r="47" spans="1:16" s="85" customFormat="1" ht="9.75" customHeight="1">
      <c r="A47" s="336" t="s">
        <v>719</v>
      </c>
      <c r="B47" s="309" t="s">
        <v>1061</v>
      </c>
      <c r="C47" s="39"/>
      <c r="D47" s="39"/>
      <c r="E47" s="98"/>
      <c r="F47" s="40"/>
      <c r="G47" s="140"/>
      <c r="H47" s="48"/>
      <c r="I47" s="45"/>
      <c r="J47" s="94"/>
      <c r="K47" s="45"/>
      <c r="L47" s="91"/>
      <c r="M47" s="53"/>
      <c r="O47" s="86"/>
      <c r="P47" s="86"/>
    </row>
    <row r="48" spans="1:16" s="85" customFormat="1" ht="9.75" customHeight="1">
      <c r="A48" s="335" t="s">
        <v>720</v>
      </c>
      <c r="B48" s="79" t="s">
        <v>969</v>
      </c>
      <c r="C48" s="39"/>
      <c r="D48" s="39"/>
      <c r="E48" s="98"/>
      <c r="F48" s="40"/>
      <c r="G48" s="140"/>
      <c r="H48" s="48"/>
      <c r="I48" s="14"/>
      <c r="J48" s="94"/>
      <c r="K48" s="103"/>
      <c r="L48" s="91"/>
      <c r="M48" s="53"/>
      <c r="O48" s="86"/>
      <c r="P48" s="86"/>
    </row>
    <row r="49" spans="1:16" s="85" customFormat="1" ht="9.75" customHeight="1">
      <c r="A49" s="334" t="s">
        <v>721</v>
      </c>
      <c r="B49" s="38" t="s">
        <v>1050</v>
      </c>
      <c r="C49" s="39"/>
      <c r="D49" s="39"/>
      <c r="E49" s="98"/>
      <c r="F49" s="40" t="s">
        <v>963</v>
      </c>
      <c r="G49" s="140">
        <v>21.3</v>
      </c>
      <c r="H49" s="48"/>
      <c r="I49" s="183">
        <v>6.21</v>
      </c>
      <c r="J49" s="94"/>
      <c r="K49" s="297">
        <f>ROUND(G49*I49,2)</f>
        <v>132.27</v>
      </c>
      <c r="L49" s="91"/>
      <c r="M49" s="53"/>
      <c r="O49" s="86"/>
      <c r="P49" s="86"/>
    </row>
    <row r="50" spans="1:16" s="85" customFormat="1" ht="9.75" customHeight="1">
      <c r="A50" s="334" t="s">
        <v>722</v>
      </c>
      <c r="B50" s="38" t="s">
        <v>1006</v>
      </c>
      <c r="C50" s="39"/>
      <c r="D50" s="39"/>
      <c r="E50" s="98"/>
      <c r="F50" s="40" t="s">
        <v>963</v>
      </c>
      <c r="G50" s="140">
        <v>54.47</v>
      </c>
      <c r="H50" s="48"/>
      <c r="I50" s="183">
        <v>11.18</v>
      </c>
      <c r="J50" s="94"/>
      <c r="K50" s="297">
        <f>ROUND(G50*I50,2)</f>
        <v>608.97</v>
      </c>
      <c r="L50" s="91"/>
      <c r="M50" s="53"/>
      <c r="O50" s="86"/>
      <c r="P50" s="86"/>
    </row>
    <row r="51" spans="1:16" s="85" customFormat="1" ht="9.75" customHeight="1" thickBot="1">
      <c r="A51" s="334" t="s">
        <v>723</v>
      </c>
      <c r="B51" s="38" t="s">
        <v>989</v>
      </c>
      <c r="C51" s="39"/>
      <c r="D51" s="39"/>
      <c r="E51" s="98"/>
      <c r="F51" s="40" t="s">
        <v>963</v>
      </c>
      <c r="G51" s="140">
        <v>7.48</v>
      </c>
      <c r="H51" s="48"/>
      <c r="I51" s="297">
        <v>7.47</v>
      </c>
      <c r="J51" s="94"/>
      <c r="K51" s="297">
        <f>ROUND(G51*I51,2)</f>
        <v>55.88</v>
      </c>
      <c r="L51" s="91"/>
      <c r="M51" s="353">
        <f>SUM(K49:K51)</f>
        <v>797.12</v>
      </c>
      <c r="O51" s="86"/>
      <c r="P51" s="86"/>
    </row>
    <row r="52" spans="1:13" ht="19.5" customHeight="1" thickTop="1">
      <c r="A52" s="69" t="str">
        <f>Plan1!A52</f>
        <v>DATA:   03/03/2005   </v>
      </c>
      <c r="B52" s="70"/>
      <c r="C52" s="71" t="s">
        <v>967</v>
      </c>
      <c r="D52" s="70"/>
      <c r="E52" s="72"/>
      <c r="F52" s="70" t="s">
        <v>954</v>
      </c>
      <c r="G52" s="72"/>
      <c r="H52" s="70" t="s">
        <v>961</v>
      </c>
      <c r="I52" s="72"/>
      <c r="J52" s="70"/>
      <c r="K52" s="104">
        <f>SUM(K5:K51)</f>
        <v>180351.1599999997</v>
      </c>
      <c r="L52" s="97"/>
      <c r="M52" s="345">
        <f>SUM(M5:M51)</f>
        <v>180351.15999999983</v>
      </c>
    </row>
    <row r="53" spans="1:13" ht="19.5" customHeight="1" thickBot="1">
      <c r="A53" s="24"/>
      <c r="B53" s="25"/>
      <c r="C53" s="56"/>
      <c r="D53" s="23"/>
      <c r="E53" s="57"/>
      <c r="F53" s="23"/>
      <c r="G53" s="57"/>
      <c r="H53" s="23" t="s">
        <v>962</v>
      </c>
      <c r="I53" s="57"/>
      <c r="J53" s="23"/>
      <c r="K53" s="73"/>
      <c r="L53" s="23"/>
      <c r="M53" s="346"/>
    </row>
    <row r="54" spans="1:13" ht="15" customHeight="1" thickTop="1">
      <c r="A54" s="167"/>
      <c r="B54" s="55"/>
      <c r="C54" s="164"/>
      <c r="D54" s="161"/>
      <c r="E54" s="161"/>
      <c r="F54" s="166"/>
      <c r="M54" s="75"/>
    </row>
    <row r="55" spans="1:6" ht="15" customHeight="1">
      <c r="A55" s="167"/>
      <c r="B55" s="55"/>
      <c r="C55" s="164"/>
      <c r="D55" s="164"/>
      <c r="E55" s="164"/>
      <c r="F55" s="166"/>
    </row>
    <row r="56" spans="2:6" ht="15" customHeight="1">
      <c r="B56" s="164"/>
      <c r="C56" s="161"/>
      <c r="D56" s="161"/>
      <c r="E56" s="161"/>
      <c r="F56" s="165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57"/>
  <sheetViews>
    <sheetView zoomScale="75" zoomScaleNormal="75" zoomScalePageLayoutView="0" workbookViewId="0" topLeftCell="A2">
      <selection activeCell="I15" sqref="I15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955</v>
      </c>
    </row>
    <row r="2" spans="1:13" ht="15" customHeight="1" thickTop="1">
      <c r="A2" s="7"/>
      <c r="B2" s="31" t="s">
        <v>946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947</v>
      </c>
      <c r="C3" s="5"/>
      <c r="D3" s="199"/>
      <c r="E3" s="199"/>
      <c r="F3" s="199"/>
      <c r="G3" s="199"/>
      <c r="H3" s="58"/>
      <c r="I3" s="60" t="s">
        <v>956</v>
      </c>
      <c r="J3" s="3"/>
      <c r="K3" s="42"/>
      <c r="L3" s="59"/>
      <c r="M3" s="81" t="s">
        <v>894</v>
      </c>
    </row>
    <row r="4" spans="1:13" ht="15" customHeight="1" thickTop="1">
      <c r="A4" s="8"/>
      <c r="B4" s="34" t="s">
        <v>948</v>
      </c>
      <c r="C4" s="5"/>
      <c r="D4" s="199" t="s">
        <v>968</v>
      </c>
      <c r="E4" s="199"/>
      <c r="F4" s="199"/>
      <c r="G4" s="199"/>
      <c r="H4" s="61" t="s">
        <v>949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950</v>
      </c>
      <c r="I5" s="65"/>
      <c r="J5" s="64"/>
      <c r="K5" s="302">
        <f>Plan24!K52</f>
        <v>180351.1599999997</v>
      </c>
      <c r="L5" s="66"/>
      <c r="M5" s="339">
        <f>Plan24!M52</f>
        <v>180351.15999999983</v>
      </c>
    </row>
    <row r="6" spans="1:13" ht="12.7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957</v>
      </c>
      <c r="K6" s="14"/>
      <c r="L6" s="14"/>
      <c r="M6" s="342"/>
    </row>
    <row r="7" spans="1:13" ht="15" customHeight="1">
      <c r="A7" s="11" t="s">
        <v>951</v>
      </c>
      <c r="B7" s="12"/>
      <c r="C7" s="16" t="s">
        <v>952</v>
      </c>
      <c r="D7" s="12"/>
      <c r="E7" s="12"/>
      <c r="F7" s="17" t="s">
        <v>953</v>
      </c>
      <c r="G7" s="18" t="s">
        <v>958</v>
      </c>
      <c r="H7" s="43" t="s">
        <v>959</v>
      </c>
      <c r="I7" s="43"/>
      <c r="J7" s="49" t="s">
        <v>960</v>
      </c>
      <c r="K7" s="44"/>
      <c r="L7" s="49" t="s">
        <v>4</v>
      </c>
      <c r="M7" s="351"/>
    </row>
    <row r="8" spans="1:13" ht="6.7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9.75" customHeight="1" thickTop="1">
      <c r="A9" s="114" t="s">
        <v>724</v>
      </c>
      <c r="B9" s="79" t="s">
        <v>1008</v>
      </c>
      <c r="C9" s="137"/>
      <c r="D9" s="137"/>
      <c r="E9" s="138"/>
      <c r="F9" s="139"/>
      <c r="G9" s="41"/>
      <c r="H9" s="48"/>
      <c r="I9" s="14"/>
      <c r="J9" s="94"/>
      <c r="K9" s="103"/>
      <c r="L9" s="43"/>
      <c r="M9" s="351"/>
    </row>
    <row r="10" spans="1:13" ht="9.75" customHeight="1">
      <c r="A10" s="109" t="s">
        <v>725</v>
      </c>
      <c r="B10" s="38" t="s">
        <v>1036</v>
      </c>
      <c r="C10" s="39"/>
      <c r="D10" s="39"/>
      <c r="E10" s="98"/>
      <c r="F10" s="40" t="s">
        <v>965</v>
      </c>
      <c r="G10" s="41">
        <v>6</v>
      </c>
      <c r="H10" s="48"/>
      <c r="I10" s="183">
        <v>3.58</v>
      </c>
      <c r="J10" s="94"/>
      <c r="K10" s="297">
        <f>ROUND(G10*I10,2)</f>
        <v>21.48</v>
      </c>
      <c r="L10" s="105"/>
      <c r="M10" s="344"/>
    </row>
    <row r="11" spans="1:13" ht="9.75" customHeight="1">
      <c r="A11" s="109" t="s">
        <v>726</v>
      </c>
      <c r="B11" s="38" t="s">
        <v>1009</v>
      </c>
      <c r="C11" s="39"/>
      <c r="D11" s="39"/>
      <c r="E11" s="98"/>
      <c r="F11" s="40" t="s">
        <v>964</v>
      </c>
      <c r="G11" s="41">
        <v>1</v>
      </c>
      <c r="H11" s="48"/>
      <c r="I11" s="183">
        <v>48.76</v>
      </c>
      <c r="J11" s="94"/>
      <c r="K11" s="297">
        <f>ROUND(G11*I11,2)</f>
        <v>48.76</v>
      </c>
      <c r="L11" s="105"/>
      <c r="M11" s="344"/>
    </row>
    <row r="12" spans="1:13" ht="9.75" customHeight="1">
      <c r="A12" s="109" t="s">
        <v>727</v>
      </c>
      <c r="B12" s="100" t="s">
        <v>9</v>
      </c>
      <c r="C12" s="39"/>
      <c r="D12" s="39"/>
      <c r="E12" s="98"/>
      <c r="F12" s="40" t="s">
        <v>965</v>
      </c>
      <c r="G12" s="41">
        <v>6</v>
      </c>
      <c r="H12" s="48"/>
      <c r="I12" s="297">
        <v>11.25</v>
      </c>
      <c r="J12" s="94"/>
      <c r="K12" s="297">
        <f>ROUND(G12*I12,2)</f>
        <v>67.5</v>
      </c>
      <c r="L12" s="105"/>
      <c r="M12" s="344"/>
    </row>
    <row r="13" spans="1:13" ht="9.75" customHeight="1">
      <c r="A13" s="109" t="s">
        <v>728</v>
      </c>
      <c r="B13" s="38" t="s">
        <v>1015</v>
      </c>
      <c r="C13" s="39"/>
      <c r="D13" s="39"/>
      <c r="E13" s="98"/>
      <c r="F13" s="30" t="s">
        <v>964</v>
      </c>
      <c r="G13" s="36">
        <v>2</v>
      </c>
      <c r="H13" s="113"/>
      <c r="I13" s="296">
        <v>26.18</v>
      </c>
      <c r="J13" s="105"/>
      <c r="K13" s="297">
        <f>ROUND(G13*I13,2)</f>
        <v>52.36</v>
      </c>
      <c r="L13" s="113"/>
      <c r="M13" s="344"/>
    </row>
    <row r="14" spans="1:13" ht="9.75" customHeight="1">
      <c r="A14" s="109" t="s">
        <v>729</v>
      </c>
      <c r="B14" s="27" t="s">
        <v>940</v>
      </c>
      <c r="C14" s="28"/>
      <c r="D14" s="28"/>
      <c r="E14" s="29"/>
      <c r="F14" s="30"/>
      <c r="G14" s="36"/>
      <c r="H14" s="113"/>
      <c r="I14" s="183"/>
      <c r="J14" s="105"/>
      <c r="K14" s="106"/>
      <c r="L14" s="113"/>
      <c r="M14" s="344"/>
    </row>
    <row r="15" spans="1:13" ht="9.75" customHeight="1">
      <c r="A15" s="333"/>
      <c r="B15" s="27" t="s">
        <v>1063</v>
      </c>
      <c r="C15" s="28"/>
      <c r="D15" s="28"/>
      <c r="E15" s="29"/>
      <c r="F15" s="30" t="s">
        <v>964</v>
      </c>
      <c r="G15" s="36">
        <v>1</v>
      </c>
      <c r="H15" s="47"/>
      <c r="I15" s="183">
        <v>863.5</v>
      </c>
      <c r="J15" s="47"/>
      <c r="K15" s="297">
        <f>ROUND(G15*I15,2)</f>
        <v>863.5</v>
      </c>
      <c r="L15" s="46"/>
      <c r="M15" s="52"/>
    </row>
    <row r="16" spans="1:13" ht="9.75" customHeight="1">
      <c r="A16" s="333" t="s">
        <v>730</v>
      </c>
      <c r="B16" s="38" t="s">
        <v>1108</v>
      </c>
      <c r="C16" s="28"/>
      <c r="D16" s="28"/>
      <c r="E16" s="29"/>
      <c r="F16" s="30" t="s">
        <v>964</v>
      </c>
      <c r="G16" s="36">
        <v>1</v>
      </c>
      <c r="H16" s="47"/>
      <c r="I16" s="183">
        <v>549.66</v>
      </c>
      <c r="J16" s="47"/>
      <c r="K16" s="297">
        <f>ROUND(G16*I16,2)</f>
        <v>549.66</v>
      </c>
      <c r="L16" s="46"/>
      <c r="M16" s="52">
        <f>SUM(K10:K16)</f>
        <v>1603.2599999999998</v>
      </c>
    </row>
    <row r="17" spans="1:13" ht="9.75" customHeight="1">
      <c r="A17" s="332" t="s">
        <v>731</v>
      </c>
      <c r="B17" s="79" t="s">
        <v>1001</v>
      </c>
      <c r="C17" s="28"/>
      <c r="D17" s="28"/>
      <c r="E17" s="29"/>
      <c r="F17" s="30"/>
      <c r="G17" s="36"/>
      <c r="H17" s="47"/>
      <c r="I17" s="183"/>
      <c r="J17" s="47"/>
      <c r="K17" s="45"/>
      <c r="L17" s="46"/>
      <c r="M17" s="52"/>
    </row>
    <row r="18" spans="1:16" s="101" customFormat="1" ht="9.75" customHeight="1">
      <c r="A18" s="333" t="s">
        <v>732</v>
      </c>
      <c r="B18" s="38" t="s">
        <v>1031</v>
      </c>
      <c r="C18" s="39"/>
      <c r="D18" s="39"/>
      <c r="E18" s="98"/>
      <c r="F18" s="40"/>
      <c r="G18" s="36"/>
      <c r="H18" s="47"/>
      <c r="I18" s="183"/>
      <c r="J18" s="88"/>
      <c r="K18" s="45"/>
      <c r="L18" s="89"/>
      <c r="M18" s="52"/>
      <c r="O18" s="102"/>
      <c r="P18" s="102"/>
    </row>
    <row r="19" spans="1:16" s="101" customFormat="1" ht="9.75" customHeight="1">
      <c r="A19" s="333"/>
      <c r="B19" s="38" t="s">
        <v>1030</v>
      </c>
      <c r="C19" s="39"/>
      <c r="D19" s="39"/>
      <c r="E19" s="98"/>
      <c r="F19" s="40" t="s">
        <v>964</v>
      </c>
      <c r="G19" s="36">
        <v>3</v>
      </c>
      <c r="H19" s="47"/>
      <c r="I19" s="183">
        <v>112.64</v>
      </c>
      <c r="J19" s="88"/>
      <c r="K19" s="297">
        <f>ROUND(G19*I19,2)</f>
        <v>337.92</v>
      </c>
      <c r="L19" s="89"/>
      <c r="M19" s="52"/>
      <c r="O19" s="102"/>
      <c r="P19" s="102"/>
    </row>
    <row r="20" spans="1:16" s="101" customFormat="1" ht="9.75" customHeight="1">
      <c r="A20" s="333" t="s">
        <v>733</v>
      </c>
      <c r="B20" s="38" t="s">
        <v>1032</v>
      </c>
      <c r="C20" s="39"/>
      <c r="D20" s="39"/>
      <c r="E20" s="98"/>
      <c r="F20" s="40" t="s">
        <v>964</v>
      </c>
      <c r="G20" s="36">
        <v>1</v>
      </c>
      <c r="H20" s="47"/>
      <c r="I20" s="183">
        <v>42.58</v>
      </c>
      <c r="J20" s="88"/>
      <c r="K20" s="297">
        <f>ROUND(G20*I20,2)</f>
        <v>42.58</v>
      </c>
      <c r="L20" s="89"/>
      <c r="M20" s="52"/>
      <c r="O20" s="102"/>
      <c r="P20" s="102"/>
    </row>
    <row r="21" spans="1:16" s="101" customFormat="1" ht="9.75" customHeight="1">
      <c r="A21" s="333" t="s">
        <v>734</v>
      </c>
      <c r="B21" s="38" t="s">
        <v>1034</v>
      </c>
      <c r="C21" s="39"/>
      <c r="D21" s="39"/>
      <c r="E21" s="98"/>
      <c r="F21" s="40" t="s">
        <v>964</v>
      </c>
      <c r="G21" s="36">
        <v>2</v>
      </c>
      <c r="H21" s="47"/>
      <c r="I21" s="183">
        <v>49.85</v>
      </c>
      <c r="J21" s="88"/>
      <c r="K21" s="297">
        <f>ROUND(G21*I21,2)</f>
        <v>99.7</v>
      </c>
      <c r="L21" s="89"/>
      <c r="M21" s="52"/>
      <c r="O21" s="102"/>
      <c r="P21" s="102"/>
    </row>
    <row r="22" spans="1:16" s="101" customFormat="1" ht="9.75" customHeight="1">
      <c r="A22" s="333" t="s">
        <v>735</v>
      </c>
      <c r="B22" s="38" t="s">
        <v>1064</v>
      </c>
      <c r="C22" s="39"/>
      <c r="D22" s="39"/>
      <c r="E22" s="98"/>
      <c r="F22" s="40" t="s">
        <v>964</v>
      </c>
      <c r="G22" s="36">
        <v>3</v>
      </c>
      <c r="H22" s="47"/>
      <c r="I22" s="183">
        <v>65.2</v>
      </c>
      <c r="J22" s="88"/>
      <c r="K22" s="297">
        <f>ROUND(G22*I22,2)</f>
        <v>195.6</v>
      </c>
      <c r="L22" s="89"/>
      <c r="M22" s="52"/>
      <c r="O22" s="102"/>
      <c r="P22" s="102"/>
    </row>
    <row r="23" spans="1:16" s="101" customFormat="1" ht="9.75" customHeight="1">
      <c r="A23" s="333" t="s">
        <v>736</v>
      </c>
      <c r="B23" s="38" t="s">
        <v>1109</v>
      </c>
      <c r="C23" s="39"/>
      <c r="D23" s="39"/>
      <c r="E23" s="98"/>
      <c r="F23" s="40"/>
      <c r="G23" s="36"/>
      <c r="H23" s="47"/>
      <c r="I23" s="183"/>
      <c r="J23" s="88"/>
      <c r="K23" s="45"/>
      <c r="L23" s="89"/>
      <c r="M23" s="52"/>
      <c r="O23" s="102"/>
      <c r="P23" s="102"/>
    </row>
    <row r="24" spans="1:16" s="101" customFormat="1" ht="9.75" customHeight="1">
      <c r="A24" s="109"/>
      <c r="B24" s="38" t="s">
        <v>1110</v>
      </c>
      <c r="C24" s="39"/>
      <c r="D24" s="39"/>
      <c r="E24" s="98"/>
      <c r="F24" s="40" t="s">
        <v>964</v>
      </c>
      <c r="G24" s="36">
        <v>1</v>
      </c>
      <c r="H24" s="47"/>
      <c r="I24" s="183">
        <v>1725.75</v>
      </c>
      <c r="J24" s="88"/>
      <c r="K24" s="297">
        <f>ROUND(G24*I24,2)</f>
        <v>1725.75</v>
      </c>
      <c r="L24" s="89"/>
      <c r="M24" s="52"/>
      <c r="O24" s="102"/>
      <c r="P24" s="102"/>
    </row>
    <row r="25" spans="1:16" s="101" customFormat="1" ht="9.75" customHeight="1">
      <c r="A25" s="109" t="s">
        <v>902</v>
      </c>
      <c r="B25" s="38" t="s">
        <v>1038</v>
      </c>
      <c r="C25" s="39"/>
      <c r="D25" s="39"/>
      <c r="E25" s="98"/>
      <c r="F25" s="40"/>
      <c r="G25" s="36"/>
      <c r="H25" s="105"/>
      <c r="I25" s="183"/>
      <c r="J25" s="105"/>
      <c r="K25" s="106"/>
      <c r="L25" s="89"/>
      <c r="M25" s="52"/>
      <c r="O25" s="102"/>
      <c r="P25" s="102"/>
    </row>
    <row r="26" spans="1:16" s="101" customFormat="1" ht="9.75" customHeight="1">
      <c r="A26" s="109"/>
      <c r="B26" s="38" t="s">
        <v>1039</v>
      </c>
      <c r="C26" s="39"/>
      <c r="D26" s="39"/>
      <c r="E26" s="98"/>
      <c r="F26" s="40" t="s">
        <v>964</v>
      </c>
      <c r="G26" s="36">
        <v>1</v>
      </c>
      <c r="H26" s="105"/>
      <c r="I26" s="183">
        <v>130.58</v>
      </c>
      <c r="J26" s="105"/>
      <c r="K26" s="297">
        <f>ROUND(G26*I26,2)</f>
        <v>130.58</v>
      </c>
      <c r="L26" s="89"/>
      <c r="M26" s="52">
        <f>SUM(K19:K26)</f>
        <v>2532.13</v>
      </c>
      <c r="O26" s="102"/>
      <c r="P26" s="102"/>
    </row>
    <row r="27" spans="1:16" s="101" customFormat="1" ht="9.75" customHeight="1">
      <c r="A27" s="120" t="s">
        <v>737</v>
      </c>
      <c r="B27" s="79" t="s">
        <v>1078</v>
      </c>
      <c r="C27" s="39"/>
      <c r="D27" s="39"/>
      <c r="E27" s="98"/>
      <c r="F27" s="40"/>
      <c r="G27" s="36"/>
      <c r="H27" s="47"/>
      <c r="I27" s="183"/>
      <c r="J27" s="88"/>
      <c r="K27" s="45"/>
      <c r="L27" s="89"/>
      <c r="M27" s="52"/>
      <c r="O27" s="102"/>
      <c r="P27" s="102"/>
    </row>
    <row r="28" spans="1:16" s="101" customFormat="1" ht="9.75" customHeight="1">
      <c r="A28" s="109" t="s">
        <v>738</v>
      </c>
      <c r="B28" s="38" t="s">
        <v>739</v>
      </c>
      <c r="C28" s="39"/>
      <c r="D28" s="39"/>
      <c r="E28" s="98"/>
      <c r="F28" s="40" t="s">
        <v>964</v>
      </c>
      <c r="G28" s="36">
        <v>1</v>
      </c>
      <c r="H28" s="47"/>
      <c r="I28" s="183">
        <v>43.55</v>
      </c>
      <c r="J28" s="88"/>
      <c r="K28" s="297">
        <f>ROUND(G28*I28,2)</f>
        <v>43.55</v>
      </c>
      <c r="L28" s="89"/>
      <c r="M28" s="52">
        <f>K28</f>
        <v>43.55</v>
      </c>
      <c r="O28" s="102"/>
      <c r="P28" s="102"/>
    </row>
    <row r="29" spans="1:16" s="101" customFormat="1" ht="9.75" customHeight="1">
      <c r="A29" s="120" t="s">
        <v>740</v>
      </c>
      <c r="B29" s="79" t="s">
        <v>974</v>
      </c>
      <c r="C29" s="39"/>
      <c r="D29" s="39"/>
      <c r="E29" s="98"/>
      <c r="F29" s="40"/>
      <c r="G29" s="36"/>
      <c r="H29" s="47"/>
      <c r="I29" s="183"/>
      <c r="J29" s="88"/>
      <c r="K29" s="45"/>
      <c r="L29" s="89"/>
      <c r="M29" s="52"/>
      <c r="O29" s="102"/>
      <c r="P29" s="102"/>
    </row>
    <row r="30" spans="1:16" s="101" customFormat="1" ht="9.75" customHeight="1">
      <c r="A30" s="109" t="s">
        <v>741</v>
      </c>
      <c r="B30" s="38" t="s">
        <v>975</v>
      </c>
      <c r="C30" s="39"/>
      <c r="D30" s="39"/>
      <c r="E30" s="98"/>
      <c r="F30" s="40"/>
      <c r="G30" s="41"/>
      <c r="H30" s="48"/>
      <c r="I30" s="183"/>
      <c r="J30" s="94"/>
      <c r="K30" s="45"/>
      <c r="L30" s="95"/>
      <c r="M30" s="53"/>
      <c r="O30" s="102"/>
      <c r="P30" s="102"/>
    </row>
    <row r="31" spans="1:16" s="101" customFormat="1" ht="9.75" customHeight="1">
      <c r="A31" s="109"/>
      <c r="B31" s="38" t="s">
        <v>976</v>
      </c>
      <c r="C31" s="39"/>
      <c r="D31" s="39"/>
      <c r="E31" s="98"/>
      <c r="F31" s="40" t="s">
        <v>963</v>
      </c>
      <c r="G31" s="41">
        <v>54.47</v>
      </c>
      <c r="H31" s="48"/>
      <c r="I31" s="183">
        <v>2.39</v>
      </c>
      <c r="J31" s="94"/>
      <c r="K31" s="297">
        <f>ROUND(G31*I31,2)</f>
        <v>130.18</v>
      </c>
      <c r="L31" s="95"/>
      <c r="M31" s="53"/>
      <c r="O31" s="102"/>
      <c r="P31" s="102"/>
    </row>
    <row r="32" spans="1:16" s="101" customFormat="1" ht="9.75" customHeight="1">
      <c r="A32" s="109" t="s">
        <v>742</v>
      </c>
      <c r="B32" s="84" t="s">
        <v>978</v>
      </c>
      <c r="C32" s="39"/>
      <c r="D32" s="39"/>
      <c r="E32" s="98"/>
      <c r="F32" s="40" t="s">
        <v>963</v>
      </c>
      <c r="G32" s="41">
        <v>54.47</v>
      </c>
      <c r="H32" s="48"/>
      <c r="I32" s="183">
        <v>16.43</v>
      </c>
      <c r="J32" s="94"/>
      <c r="K32" s="297">
        <f>ROUND(G32*I32,2)</f>
        <v>894.94</v>
      </c>
      <c r="L32" s="95"/>
      <c r="M32" s="53"/>
      <c r="O32" s="102"/>
      <c r="P32" s="102"/>
    </row>
    <row r="33" spans="1:16" s="101" customFormat="1" ht="9.75" customHeight="1">
      <c r="A33" s="109" t="s">
        <v>743</v>
      </c>
      <c r="B33" s="38" t="s">
        <v>1016</v>
      </c>
      <c r="C33" s="39"/>
      <c r="D33" s="39"/>
      <c r="E33" s="98"/>
      <c r="F33" s="40"/>
      <c r="G33" s="41"/>
      <c r="H33" s="48"/>
      <c r="I33" s="183"/>
      <c r="J33" s="94"/>
      <c r="K33" s="45"/>
      <c r="L33" s="95"/>
      <c r="M33" s="53"/>
      <c r="O33" s="102"/>
      <c r="P33" s="102"/>
    </row>
    <row r="34" spans="1:16" s="101" customFormat="1" ht="9.75" customHeight="1">
      <c r="A34" s="109"/>
      <c r="B34" s="38" t="s">
        <v>1017</v>
      </c>
      <c r="C34" s="39"/>
      <c r="D34" s="39"/>
      <c r="E34" s="98"/>
      <c r="F34" s="40" t="s">
        <v>1018</v>
      </c>
      <c r="G34" s="41">
        <v>54.47</v>
      </c>
      <c r="H34" s="48"/>
      <c r="I34" s="183">
        <v>22.88</v>
      </c>
      <c r="J34" s="94"/>
      <c r="K34" s="297">
        <f>ROUND(G34*I34,2)</f>
        <v>1246.27</v>
      </c>
      <c r="L34" s="95"/>
      <c r="M34" s="53"/>
      <c r="O34" s="102"/>
      <c r="P34" s="102"/>
    </row>
    <row r="35" spans="1:16" s="101" customFormat="1" ht="9.75" customHeight="1">
      <c r="A35" s="109" t="s">
        <v>744</v>
      </c>
      <c r="B35" s="84" t="s">
        <v>1106</v>
      </c>
      <c r="C35" s="39"/>
      <c r="D35" s="67"/>
      <c r="E35" s="68"/>
      <c r="F35" s="40" t="s">
        <v>965</v>
      </c>
      <c r="G35" s="41">
        <v>6</v>
      </c>
      <c r="H35" s="48"/>
      <c r="I35" s="183">
        <v>22.88</v>
      </c>
      <c r="J35" s="94"/>
      <c r="K35" s="297">
        <f>ROUND(G35*I35,2)</f>
        <v>137.28</v>
      </c>
      <c r="L35" s="95"/>
      <c r="M35" s="53">
        <f>SUM(K31:K35)</f>
        <v>2408.6700000000005</v>
      </c>
      <c r="O35" s="102"/>
      <c r="P35" s="102"/>
    </row>
    <row r="36" spans="1:16" s="101" customFormat="1" ht="9.75" customHeight="1">
      <c r="A36" s="120" t="s">
        <v>745</v>
      </c>
      <c r="B36" s="79" t="s">
        <v>977</v>
      </c>
      <c r="C36" s="39"/>
      <c r="D36" s="39"/>
      <c r="E36" s="98"/>
      <c r="F36" s="40"/>
      <c r="G36" s="41"/>
      <c r="H36" s="48"/>
      <c r="I36" s="185"/>
      <c r="J36" s="94"/>
      <c r="K36" s="45"/>
      <c r="L36" s="95"/>
      <c r="M36" s="53"/>
      <c r="O36" s="102"/>
      <c r="P36" s="102"/>
    </row>
    <row r="37" spans="1:16" s="101" customFormat="1" ht="9.75" customHeight="1">
      <c r="A37" s="142" t="s">
        <v>746</v>
      </c>
      <c r="B37" s="38" t="s">
        <v>1028</v>
      </c>
      <c r="C37" s="39"/>
      <c r="D37" s="39"/>
      <c r="E37" s="98"/>
      <c r="F37" s="40" t="s">
        <v>963</v>
      </c>
      <c r="G37" s="41">
        <v>21.3</v>
      </c>
      <c r="H37" s="48"/>
      <c r="I37" s="183">
        <v>17.04</v>
      </c>
      <c r="J37" s="94"/>
      <c r="K37" s="297">
        <f>ROUND(G37*I37,2)</f>
        <v>362.95</v>
      </c>
      <c r="L37" s="95"/>
      <c r="M37" s="53"/>
      <c r="O37" s="102"/>
      <c r="P37" s="102"/>
    </row>
    <row r="38" spans="1:16" s="101" customFormat="1" ht="9.75" customHeight="1">
      <c r="A38" s="142" t="s">
        <v>747</v>
      </c>
      <c r="B38" s="38" t="s">
        <v>1055</v>
      </c>
      <c r="C38" s="39"/>
      <c r="D38" s="39"/>
      <c r="E38" s="98"/>
      <c r="F38" s="40" t="s">
        <v>963</v>
      </c>
      <c r="G38" s="41">
        <v>21.3</v>
      </c>
      <c r="H38" s="48"/>
      <c r="I38" s="183">
        <v>9.25</v>
      </c>
      <c r="J38" s="94"/>
      <c r="K38" s="297">
        <f>ROUND(G38*I38,2)</f>
        <v>197.03</v>
      </c>
      <c r="L38" s="95"/>
      <c r="M38" s="53"/>
      <c r="O38" s="102"/>
      <c r="P38" s="102"/>
    </row>
    <row r="39" spans="1:16" s="101" customFormat="1" ht="9.75" customHeight="1">
      <c r="A39" s="142" t="s">
        <v>748</v>
      </c>
      <c r="B39" s="38" t="s">
        <v>1058</v>
      </c>
      <c r="C39" s="39"/>
      <c r="D39" s="39"/>
      <c r="E39" s="98"/>
      <c r="F39" s="40" t="s">
        <v>963</v>
      </c>
      <c r="G39" s="41">
        <v>21.3</v>
      </c>
      <c r="H39" s="48"/>
      <c r="I39" s="183">
        <v>24.8</v>
      </c>
      <c r="J39" s="94"/>
      <c r="K39" s="297">
        <f>ROUND(G39*I39,2)</f>
        <v>528.24</v>
      </c>
      <c r="L39" s="95"/>
      <c r="M39" s="53"/>
      <c r="O39" s="102"/>
      <c r="P39" s="102"/>
    </row>
    <row r="40" spans="1:16" s="101" customFormat="1" ht="9.75" customHeight="1">
      <c r="A40" s="142" t="s">
        <v>749</v>
      </c>
      <c r="B40" s="38" t="s">
        <v>1065</v>
      </c>
      <c r="C40" s="39"/>
      <c r="D40" s="39"/>
      <c r="E40" s="98"/>
      <c r="F40" s="40" t="s">
        <v>965</v>
      </c>
      <c r="G40" s="41">
        <v>0.8</v>
      </c>
      <c r="H40" s="48"/>
      <c r="I40" s="183">
        <v>18.4</v>
      </c>
      <c r="J40" s="94"/>
      <c r="K40" s="297">
        <f>ROUND(G40*I40,2)</f>
        <v>14.72</v>
      </c>
      <c r="L40" s="95"/>
      <c r="M40" s="53">
        <f>SUM(K37:K40)</f>
        <v>1102.94</v>
      </c>
      <c r="O40" s="102"/>
      <c r="P40" s="102"/>
    </row>
    <row r="41" spans="1:16" s="101" customFormat="1" ht="9.75" customHeight="1">
      <c r="A41" s="141" t="s">
        <v>750</v>
      </c>
      <c r="B41" s="79" t="s">
        <v>985</v>
      </c>
      <c r="C41" s="39"/>
      <c r="D41" s="39"/>
      <c r="E41" s="98"/>
      <c r="F41" s="40"/>
      <c r="G41" s="41"/>
      <c r="H41" s="48"/>
      <c r="I41" s="14"/>
      <c r="J41" s="94"/>
      <c r="K41" s="45"/>
      <c r="L41" s="95"/>
      <c r="M41" s="53"/>
      <c r="O41" s="102"/>
      <c r="P41" s="102"/>
    </row>
    <row r="42" spans="1:16" s="85" customFormat="1" ht="9.75" customHeight="1">
      <c r="A42" s="142" t="s">
        <v>751</v>
      </c>
      <c r="B42" s="27" t="s">
        <v>1122</v>
      </c>
      <c r="C42" s="39"/>
      <c r="D42" s="39"/>
      <c r="E42" s="98"/>
      <c r="F42" s="40" t="s">
        <v>963</v>
      </c>
      <c r="G42" s="41">
        <v>3.2</v>
      </c>
      <c r="H42" s="48"/>
      <c r="I42" s="183">
        <v>456.64</v>
      </c>
      <c r="J42" s="94"/>
      <c r="K42" s="297">
        <f>ROUND(G42*I42,2)</f>
        <v>1461.25</v>
      </c>
      <c r="L42" s="91"/>
      <c r="M42" s="53"/>
      <c r="O42" s="86"/>
      <c r="P42" s="86"/>
    </row>
    <row r="43" spans="1:16" s="85" customFormat="1" ht="9.75" customHeight="1">
      <c r="A43" s="142" t="s">
        <v>752</v>
      </c>
      <c r="B43" s="38" t="s">
        <v>2</v>
      </c>
      <c r="C43" s="39"/>
      <c r="D43" s="39"/>
      <c r="E43" s="98"/>
      <c r="F43" s="40" t="s">
        <v>963</v>
      </c>
      <c r="G43" s="41">
        <v>3</v>
      </c>
      <c r="H43" s="48"/>
      <c r="I43" s="183">
        <v>153.86</v>
      </c>
      <c r="J43" s="94"/>
      <c r="K43" s="297">
        <f>ROUND(G43*I43,2)</f>
        <v>461.58</v>
      </c>
      <c r="L43" s="91"/>
      <c r="M43" s="53"/>
      <c r="O43" s="86"/>
      <c r="P43" s="86"/>
    </row>
    <row r="44" spans="1:16" s="85" customFormat="1" ht="9.75" customHeight="1">
      <c r="A44" s="142" t="s">
        <v>753</v>
      </c>
      <c r="B44" s="126" t="s">
        <v>1101</v>
      </c>
      <c r="C44" s="137"/>
      <c r="D44" s="137"/>
      <c r="E44" s="138"/>
      <c r="F44" s="139"/>
      <c r="G44" s="140"/>
      <c r="H44" s="48"/>
      <c r="I44" s="297"/>
      <c r="J44" s="94"/>
      <c r="K44" s="45"/>
      <c r="L44" s="91"/>
      <c r="M44" s="53"/>
      <c r="O44" s="86"/>
      <c r="P44" s="86"/>
    </row>
    <row r="45" spans="1:16" s="85" customFormat="1" ht="9.75" customHeight="1">
      <c r="A45" s="334"/>
      <c r="B45" s="126" t="s">
        <v>1005</v>
      </c>
      <c r="C45" s="137"/>
      <c r="D45" s="137"/>
      <c r="E45" s="138"/>
      <c r="F45" s="139" t="s">
        <v>964</v>
      </c>
      <c r="G45" s="140">
        <v>1</v>
      </c>
      <c r="H45" s="48"/>
      <c r="I45" s="296">
        <v>230.55</v>
      </c>
      <c r="J45" s="94"/>
      <c r="K45" s="297">
        <f>ROUND(G45*I45,2)</f>
        <v>230.55</v>
      </c>
      <c r="L45" s="91"/>
      <c r="M45" s="53">
        <f>SUM(K42:K45)</f>
        <v>2153.38</v>
      </c>
      <c r="O45" s="86"/>
      <c r="P45" s="86"/>
    </row>
    <row r="46" spans="1:16" s="85" customFormat="1" ht="9.75" customHeight="1">
      <c r="A46" s="335" t="s">
        <v>754</v>
      </c>
      <c r="B46" s="80" t="s">
        <v>987</v>
      </c>
      <c r="C46" s="39"/>
      <c r="D46" s="39"/>
      <c r="E46" s="98"/>
      <c r="F46" s="40"/>
      <c r="G46" s="140"/>
      <c r="H46" s="48"/>
      <c r="I46" s="297"/>
      <c r="J46" s="94"/>
      <c r="K46" s="103"/>
      <c r="L46" s="91"/>
      <c r="M46" s="53"/>
      <c r="O46" s="86"/>
      <c r="P46" s="86"/>
    </row>
    <row r="47" spans="1:16" s="85" customFormat="1" ht="9.75" customHeight="1">
      <c r="A47" s="334" t="s">
        <v>755</v>
      </c>
      <c r="B47" s="38" t="s">
        <v>988</v>
      </c>
      <c r="C47" s="39"/>
      <c r="D47" s="39"/>
      <c r="E47" s="98"/>
      <c r="F47" s="40" t="s">
        <v>963</v>
      </c>
      <c r="G47" s="41">
        <v>1.96</v>
      </c>
      <c r="H47" s="48"/>
      <c r="I47" s="296">
        <v>59.8</v>
      </c>
      <c r="J47" s="94"/>
      <c r="K47" s="297">
        <f>ROUND(G47*I47,2)</f>
        <v>117.21</v>
      </c>
      <c r="L47" s="91"/>
      <c r="M47" s="53">
        <f>K47</f>
        <v>117.21</v>
      </c>
      <c r="O47" s="86"/>
      <c r="P47" s="86"/>
    </row>
    <row r="48" spans="1:16" s="85" customFormat="1" ht="9.75" customHeight="1">
      <c r="A48" s="335" t="s">
        <v>756</v>
      </c>
      <c r="B48" s="79" t="s">
        <v>966</v>
      </c>
      <c r="C48" s="39"/>
      <c r="D48" s="39"/>
      <c r="E48" s="98"/>
      <c r="F48" s="40"/>
      <c r="G48" s="41"/>
      <c r="H48" s="48"/>
      <c r="I48" s="297"/>
      <c r="J48" s="94"/>
      <c r="K48" s="103"/>
      <c r="L48" s="91"/>
      <c r="M48" s="53"/>
      <c r="O48" s="86"/>
      <c r="P48" s="86"/>
    </row>
    <row r="49" spans="1:16" s="85" customFormat="1" ht="9.75" customHeight="1">
      <c r="A49" s="334" t="s">
        <v>757</v>
      </c>
      <c r="B49" s="38" t="s">
        <v>1066</v>
      </c>
      <c r="C49" s="39"/>
      <c r="D49" s="39"/>
      <c r="E49" s="98"/>
      <c r="F49" s="40"/>
      <c r="G49" s="41"/>
      <c r="H49" s="48"/>
      <c r="I49" s="296"/>
      <c r="J49" s="94"/>
      <c r="K49" s="103"/>
      <c r="L49" s="91"/>
      <c r="M49" s="53"/>
      <c r="O49" s="86"/>
      <c r="P49" s="86"/>
    </row>
    <row r="50" spans="1:16" s="85" customFormat="1" ht="9.75" customHeight="1">
      <c r="A50" s="334"/>
      <c r="B50" s="27" t="s">
        <v>982</v>
      </c>
      <c r="C50" s="39"/>
      <c r="D50" s="39"/>
      <c r="E50" s="98"/>
      <c r="F50" s="40" t="s">
        <v>963</v>
      </c>
      <c r="G50" s="41">
        <v>21.3</v>
      </c>
      <c r="H50" s="48"/>
      <c r="I50" s="183">
        <v>5.62</v>
      </c>
      <c r="J50" s="94"/>
      <c r="K50" s="297">
        <f>ROUND(G50*I50,2)</f>
        <v>119.71</v>
      </c>
      <c r="L50" s="91"/>
      <c r="M50" s="53"/>
      <c r="O50" s="86"/>
      <c r="P50" s="86"/>
    </row>
    <row r="51" spans="1:16" s="85" customFormat="1" ht="9.75" customHeight="1">
      <c r="A51" s="334" t="s">
        <v>758</v>
      </c>
      <c r="B51" s="27" t="s">
        <v>983</v>
      </c>
      <c r="C51" s="39"/>
      <c r="D51" s="39"/>
      <c r="E51" s="98"/>
      <c r="F51" s="40" t="s">
        <v>963</v>
      </c>
      <c r="G51" s="41">
        <v>21.3</v>
      </c>
      <c r="H51" s="48"/>
      <c r="I51" s="183">
        <v>9.34</v>
      </c>
      <c r="J51" s="94"/>
      <c r="K51" s="297">
        <f>ROUND(G51*I51,2)</f>
        <v>198.94</v>
      </c>
      <c r="L51" s="91"/>
      <c r="M51" s="53"/>
      <c r="O51" s="86"/>
      <c r="P51" s="86"/>
    </row>
    <row r="52" spans="1:16" s="85" customFormat="1" ht="9.75" customHeight="1" thickBot="1">
      <c r="A52" s="334" t="s">
        <v>759</v>
      </c>
      <c r="B52" s="115" t="s">
        <v>1104</v>
      </c>
      <c r="C52" s="137"/>
      <c r="D52" s="137"/>
      <c r="E52" s="138"/>
      <c r="F52" s="139" t="s">
        <v>963</v>
      </c>
      <c r="G52" s="140">
        <v>3.36</v>
      </c>
      <c r="H52" s="48"/>
      <c r="I52" s="183">
        <v>8.65</v>
      </c>
      <c r="J52" s="94"/>
      <c r="K52" s="297">
        <f>ROUND(G52*I52,2)</f>
        <v>29.06</v>
      </c>
      <c r="L52" s="95"/>
      <c r="M52" s="353">
        <f>SUM(K50:K52)</f>
        <v>347.71</v>
      </c>
      <c r="O52" s="86"/>
      <c r="P52" s="86"/>
    </row>
    <row r="53" spans="1:13" ht="19.5" customHeight="1" thickTop="1">
      <c r="A53" s="69" t="str">
        <f>Plan1!A52</f>
        <v>DATA:   03/03/2005   </v>
      </c>
      <c r="B53" s="70"/>
      <c r="C53" s="71" t="s">
        <v>967</v>
      </c>
      <c r="D53" s="70"/>
      <c r="E53" s="72"/>
      <c r="F53" s="70" t="s">
        <v>954</v>
      </c>
      <c r="G53" s="72"/>
      <c r="H53" s="70" t="s">
        <v>961</v>
      </c>
      <c r="I53" s="72"/>
      <c r="J53" s="70"/>
      <c r="K53" s="104">
        <f>SUM(K5:K52)</f>
        <v>190660.00999999966</v>
      </c>
      <c r="L53" s="97"/>
      <c r="M53" s="345">
        <f>SUM(M5:M52)</f>
        <v>190660.00999999983</v>
      </c>
    </row>
    <row r="54" spans="1:13" ht="16.5" customHeight="1" thickBot="1">
      <c r="A54" s="24"/>
      <c r="B54" s="25"/>
      <c r="C54" s="56"/>
      <c r="D54" s="23"/>
      <c r="E54" s="57"/>
      <c r="F54" s="23"/>
      <c r="G54" s="57"/>
      <c r="H54" s="23" t="s">
        <v>962</v>
      </c>
      <c r="I54" s="57"/>
      <c r="J54" s="23"/>
      <c r="K54" s="73"/>
      <c r="L54" s="23"/>
      <c r="M54" s="74"/>
    </row>
    <row r="55" spans="1:13" ht="15" customHeight="1" thickTop="1">
      <c r="A55" s="167"/>
      <c r="B55" s="55"/>
      <c r="C55" s="164"/>
      <c r="D55" s="161"/>
      <c r="E55" s="161"/>
      <c r="F55" s="166"/>
      <c r="M55" s="75"/>
    </row>
    <row r="56" spans="1:6" ht="15" customHeight="1">
      <c r="A56" s="167"/>
      <c r="B56" s="164"/>
      <c r="C56" s="164"/>
      <c r="D56" s="164"/>
      <c r="E56" s="164"/>
      <c r="F56" s="166"/>
    </row>
    <row r="57" spans="2:6" ht="15" customHeight="1">
      <c r="B57" s="164"/>
      <c r="C57" s="161"/>
      <c r="D57" s="161"/>
      <c r="E57" s="161"/>
      <c r="F57" s="165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51"/>
  <sheetViews>
    <sheetView zoomScale="75" zoomScaleNormal="75" zoomScalePageLayoutView="0" workbookViewId="0" topLeftCell="A2">
      <selection activeCell="B10" sqref="B1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955</v>
      </c>
    </row>
    <row r="2" spans="1:13" ht="15" customHeight="1" thickTop="1">
      <c r="A2" s="7"/>
      <c r="B2" s="31" t="s">
        <v>946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947</v>
      </c>
      <c r="C3" s="5"/>
      <c r="D3" s="199"/>
      <c r="E3" s="199"/>
      <c r="F3" s="199"/>
      <c r="G3" s="199"/>
      <c r="H3" s="58"/>
      <c r="I3" s="60" t="s">
        <v>956</v>
      </c>
      <c r="J3" s="3"/>
      <c r="K3" s="42"/>
      <c r="L3" s="59"/>
      <c r="M3" s="81" t="s">
        <v>895</v>
      </c>
    </row>
    <row r="4" spans="1:13" ht="15" customHeight="1" thickTop="1">
      <c r="A4" s="8"/>
      <c r="B4" s="34" t="s">
        <v>948</v>
      </c>
      <c r="C4" s="5"/>
      <c r="D4" s="199" t="s">
        <v>968</v>
      </c>
      <c r="E4" s="199"/>
      <c r="F4" s="199"/>
      <c r="G4" s="199"/>
      <c r="H4" s="61" t="s">
        <v>949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950</v>
      </c>
      <c r="I5" s="65"/>
      <c r="J5" s="64"/>
      <c r="K5" s="302">
        <f>Plan25!K53</f>
        <v>190660.00999999966</v>
      </c>
      <c r="L5" s="66"/>
      <c r="M5" s="339">
        <f>Plan25!M53</f>
        <v>190660.00999999983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957</v>
      </c>
      <c r="K6" s="14"/>
      <c r="L6" s="14"/>
      <c r="M6" s="342"/>
    </row>
    <row r="7" spans="1:13" ht="15" customHeight="1">
      <c r="A7" s="11" t="s">
        <v>951</v>
      </c>
      <c r="B7" s="12"/>
      <c r="C7" s="16" t="s">
        <v>952</v>
      </c>
      <c r="D7" s="12"/>
      <c r="E7" s="12"/>
      <c r="F7" s="17" t="s">
        <v>953</v>
      </c>
      <c r="G7" s="18" t="s">
        <v>958</v>
      </c>
      <c r="H7" s="43" t="s">
        <v>959</v>
      </c>
      <c r="I7" s="43"/>
      <c r="J7" s="49" t="s">
        <v>960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0.5" customHeight="1" thickTop="1">
      <c r="A9" s="331" t="s">
        <v>760</v>
      </c>
      <c r="B9" s="309" t="s">
        <v>1068</v>
      </c>
      <c r="C9" s="354"/>
      <c r="D9" s="354"/>
      <c r="E9" s="355"/>
      <c r="F9" s="30"/>
      <c r="G9" s="36"/>
      <c r="H9" s="113"/>
      <c r="I9" s="111"/>
      <c r="J9" s="105"/>
      <c r="K9" s="106"/>
      <c r="L9" s="113"/>
      <c r="M9" s="344"/>
    </row>
    <row r="10" spans="1:13" ht="10.5" customHeight="1">
      <c r="A10" s="332" t="s">
        <v>761</v>
      </c>
      <c r="B10" s="77" t="s">
        <v>969</v>
      </c>
      <c r="C10" s="28"/>
      <c r="D10" s="28"/>
      <c r="E10" s="29"/>
      <c r="F10" s="30"/>
      <c r="G10" s="36"/>
      <c r="H10" s="113"/>
      <c r="I10" s="183"/>
      <c r="J10" s="105"/>
      <c r="K10" s="106"/>
      <c r="L10" s="113"/>
      <c r="M10" s="344"/>
    </row>
    <row r="11" spans="1:13" ht="10.5" customHeight="1">
      <c r="A11" s="333" t="s">
        <v>762</v>
      </c>
      <c r="B11" s="27" t="s">
        <v>1026</v>
      </c>
      <c r="C11" s="28"/>
      <c r="D11" s="28"/>
      <c r="E11" s="29"/>
      <c r="F11" s="30" t="s">
        <v>963</v>
      </c>
      <c r="G11" s="36">
        <v>147.58</v>
      </c>
      <c r="H11" s="47"/>
      <c r="I11" s="183">
        <v>6.21</v>
      </c>
      <c r="J11" s="47"/>
      <c r="K11" s="297">
        <f>ROUND(G11*I11,2)</f>
        <v>916.47</v>
      </c>
      <c r="L11" s="46"/>
      <c r="M11" s="52"/>
    </row>
    <row r="12" spans="1:13" ht="10.5" customHeight="1">
      <c r="A12" s="333" t="s">
        <v>763</v>
      </c>
      <c r="B12" s="38" t="s">
        <v>973</v>
      </c>
      <c r="C12" s="28"/>
      <c r="D12" s="28"/>
      <c r="E12" s="29"/>
      <c r="F12" s="30" t="s">
        <v>963</v>
      </c>
      <c r="G12" s="36">
        <v>53.62</v>
      </c>
      <c r="H12" s="47"/>
      <c r="I12" s="183">
        <v>2.39</v>
      </c>
      <c r="J12" s="47"/>
      <c r="K12" s="297">
        <f>ROUND(G12*I12,2)</f>
        <v>128.15</v>
      </c>
      <c r="L12" s="46"/>
      <c r="M12" s="52">
        <f>SUM(K11:K12)</f>
        <v>1044.6200000000001</v>
      </c>
    </row>
    <row r="13" spans="1:13" ht="10.5" customHeight="1">
      <c r="A13" s="332" t="s">
        <v>764</v>
      </c>
      <c r="B13" s="79" t="s">
        <v>1111</v>
      </c>
      <c r="C13" s="39"/>
      <c r="D13" s="39"/>
      <c r="E13" s="98"/>
      <c r="F13" s="40"/>
      <c r="G13" s="36"/>
      <c r="H13" s="47"/>
      <c r="I13" s="183"/>
      <c r="J13" s="47"/>
      <c r="K13" s="45"/>
      <c r="L13" s="46"/>
      <c r="M13" s="52"/>
    </row>
    <row r="14" spans="1:13" ht="10.5" customHeight="1">
      <c r="A14" s="333" t="s">
        <v>765</v>
      </c>
      <c r="B14" s="38" t="s">
        <v>1112</v>
      </c>
      <c r="C14" s="39"/>
      <c r="D14" s="39"/>
      <c r="E14" s="98"/>
      <c r="F14" s="40"/>
      <c r="G14" s="36"/>
      <c r="H14" s="47"/>
      <c r="I14" s="183"/>
      <c r="J14" s="47"/>
      <c r="K14" s="45"/>
      <c r="L14" s="46"/>
      <c r="M14" s="52"/>
    </row>
    <row r="15" spans="1:13" ht="10.5" customHeight="1">
      <c r="A15" s="333"/>
      <c r="B15" s="38" t="s">
        <v>1113</v>
      </c>
      <c r="C15" s="39"/>
      <c r="D15" s="39"/>
      <c r="E15" s="98"/>
      <c r="F15" s="40" t="s">
        <v>1020</v>
      </c>
      <c r="G15" s="36">
        <v>1.38</v>
      </c>
      <c r="H15" s="47"/>
      <c r="I15" s="183">
        <v>723.95</v>
      </c>
      <c r="J15" s="47"/>
      <c r="K15" s="297">
        <f>ROUND(G15*I15,2)</f>
        <v>999.05</v>
      </c>
      <c r="L15" s="46"/>
      <c r="M15" s="52">
        <f>K15</f>
        <v>999.05</v>
      </c>
    </row>
    <row r="16" spans="1:13" ht="10.5" customHeight="1">
      <c r="A16" s="332" t="s">
        <v>766</v>
      </c>
      <c r="B16" s="79" t="s">
        <v>1008</v>
      </c>
      <c r="C16" s="39"/>
      <c r="D16" s="39"/>
      <c r="E16" s="98"/>
      <c r="F16" s="40"/>
      <c r="G16" s="36"/>
      <c r="H16" s="47"/>
      <c r="I16" s="183"/>
      <c r="J16" s="47"/>
      <c r="K16" s="45"/>
      <c r="L16" s="46"/>
      <c r="M16" s="52"/>
    </row>
    <row r="17" spans="1:13" ht="10.5" customHeight="1">
      <c r="A17" s="333" t="s">
        <v>767</v>
      </c>
      <c r="B17" s="38" t="s">
        <v>1036</v>
      </c>
      <c r="C17" s="39"/>
      <c r="D17" s="39"/>
      <c r="E17" s="98"/>
      <c r="F17" s="40" t="s">
        <v>965</v>
      </c>
      <c r="G17" s="36">
        <v>6</v>
      </c>
      <c r="H17" s="47"/>
      <c r="I17" s="183">
        <v>3.58</v>
      </c>
      <c r="J17" s="47"/>
      <c r="K17" s="297">
        <f>ROUND(G17*I17,2)</f>
        <v>21.48</v>
      </c>
      <c r="L17" s="46"/>
      <c r="M17" s="52"/>
    </row>
    <row r="18" spans="1:13" ht="10.5" customHeight="1">
      <c r="A18" s="333" t="s">
        <v>768</v>
      </c>
      <c r="B18" s="38" t="s">
        <v>1009</v>
      </c>
      <c r="C18" s="39"/>
      <c r="D18" s="39"/>
      <c r="E18" s="98"/>
      <c r="F18" s="40" t="s">
        <v>964</v>
      </c>
      <c r="G18" s="36">
        <v>1</v>
      </c>
      <c r="H18" s="47"/>
      <c r="I18" s="183">
        <v>48.76</v>
      </c>
      <c r="J18" s="47"/>
      <c r="K18" s="297">
        <f>ROUND(G18*I18,2)</f>
        <v>48.76</v>
      </c>
      <c r="L18" s="46"/>
      <c r="M18" s="52"/>
    </row>
    <row r="19" spans="1:13" ht="10.5" customHeight="1">
      <c r="A19" s="333" t="s">
        <v>769</v>
      </c>
      <c r="B19" s="84" t="s">
        <v>1062</v>
      </c>
      <c r="C19" s="39"/>
      <c r="D19" s="39"/>
      <c r="E19" s="98"/>
      <c r="F19" s="40" t="s">
        <v>965</v>
      </c>
      <c r="G19" s="36">
        <v>12</v>
      </c>
      <c r="H19" s="47"/>
      <c r="I19" s="183">
        <v>9.65</v>
      </c>
      <c r="J19" s="47"/>
      <c r="K19" s="297">
        <f>ROUND(G19*I19,2)</f>
        <v>115.8</v>
      </c>
      <c r="L19" s="46"/>
      <c r="M19" s="52"/>
    </row>
    <row r="20" spans="1:13" ht="10.5" customHeight="1">
      <c r="A20" s="333" t="s">
        <v>770</v>
      </c>
      <c r="B20" s="38" t="s">
        <v>1015</v>
      </c>
      <c r="C20" s="39"/>
      <c r="D20" s="39"/>
      <c r="E20" s="98"/>
      <c r="F20" s="40" t="s">
        <v>964</v>
      </c>
      <c r="G20" s="36">
        <v>4</v>
      </c>
      <c r="H20" s="47"/>
      <c r="I20" s="183">
        <v>26.18</v>
      </c>
      <c r="J20" s="47"/>
      <c r="K20" s="297">
        <f>ROUND(G20*I20,2)</f>
        <v>104.72</v>
      </c>
      <c r="L20" s="46"/>
      <c r="M20" s="52"/>
    </row>
    <row r="21" spans="1:13" ht="10.5" customHeight="1">
      <c r="A21" s="333" t="s">
        <v>771</v>
      </c>
      <c r="B21" s="38" t="s">
        <v>1116</v>
      </c>
      <c r="C21" s="39"/>
      <c r="D21" s="39"/>
      <c r="E21" s="98"/>
      <c r="F21" s="40" t="s">
        <v>964</v>
      </c>
      <c r="G21" s="36">
        <v>1</v>
      </c>
      <c r="H21" s="47"/>
      <c r="I21" s="183">
        <v>1322.38</v>
      </c>
      <c r="J21" s="47"/>
      <c r="K21" s="297">
        <f>ROUND(G21*I21,2)</f>
        <v>1322.38</v>
      </c>
      <c r="L21" s="46"/>
      <c r="M21" s="52">
        <f>SUM(K17:K21)</f>
        <v>1613.14</v>
      </c>
    </row>
    <row r="22" spans="1:16" s="101" customFormat="1" ht="10.5" customHeight="1">
      <c r="A22" s="332" t="s">
        <v>772</v>
      </c>
      <c r="B22" s="79" t="s">
        <v>1001</v>
      </c>
      <c r="C22" s="39"/>
      <c r="D22" s="39"/>
      <c r="E22" s="98"/>
      <c r="F22" s="40"/>
      <c r="G22" s="36"/>
      <c r="H22" s="47"/>
      <c r="I22" s="183"/>
      <c r="J22" s="88"/>
      <c r="K22" s="45"/>
      <c r="L22" s="89"/>
      <c r="M22" s="52"/>
      <c r="O22" s="102"/>
      <c r="P22" s="102"/>
    </row>
    <row r="23" spans="1:16" s="101" customFormat="1" ht="10.5" customHeight="1">
      <c r="A23" s="333" t="s">
        <v>773</v>
      </c>
      <c r="B23" s="38" t="s">
        <v>1031</v>
      </c>
      <c r="C23" s="39"/>
      <c r="D23" s="39"/>
      <c r="E23" s="98"/>
      <c r="F23" s="40"/>
      <c r="G23" s="36"/>
      <c r="H23" s="47"/>
      <c r="I23" s="183"/>
      <c r="J23" s="88"/>
      <c r="K23" s="45"/>
      <c r="L23" s="89"/>
      <c r="M23" s="52"/>
      <c r="O23" s="102"/>
      <c r="P23" s="102"/>
    </row>
    <row r="24" spans="1:16" s="101" customFormat="1" ht="10.5" customHeight="1">
      <c r="A24" s="109"/>
      <c r="B24" s="38" t="s">
        <v>1030</v>
      </c>
      <c r="C24" s="39"/>
      <c r="D24" s="39"/>
      <c r="E24" s="98"/>
      <c r="F24" s="40" t="s">
        <v>964</v>
      </c>
      <c r="G24" s="36">
        <v>12</v>
      </c>
      <c r="H24" s="47"/>
      <c r="I24" s="183">
        <v>112.64</v>
      </c>
      <c r="J24" s="88"/>
      <c r="K24" s="297">
        <f>ROUND(G24*I24,2)</f>
        <v>1351.68</v>
      </c>
      <c r="L24" s="89"/>
      <c r="M24" s="52"/>
      <c r="O24" s="102"/>
      <c r="P24" s="102"/>
    </row>
    <row r="25" spans="1:16" s="101" customFormat="1" ht="10.5" customHeight="1">
      <c r="A25" s="109" t="s">
        <v>774</v>
      </c>
      <c r="B25" s="38" t="s">
        <v>1033</v>
      </c>
      <c r="C25" s="39"/>
      <c r="D25" s="39"/>
      <c r="E25" s="98"/>
      <c r="F25" s="40" t="s">
        <v>964</v>
      </c>
      <c r="G25" s="36">
        <v>2</v>
      </c>
      <c r="H25" s="47"/>
      <c r="I25" s="183">
        <v>45.36</v>
      </c>
      <c r="J25" s="88"/>
      <c r="K25" s="297">
        <f>ROUND(G25*I25,2)</f>
        <v>90.72</v>
      </c>
      <c r="L25" s="89"/>
      <c r="M25" s="52"/>
      <c r="O25" s="102"/>
      <c r="P25" s="102"/>
    </row>
    <row r="26" spans="1:16" s="101" customFormat="1" ht="10.5" customHeight="1">
      <c r="A26" s="109" t="s">
        <v>775</v>
      </c>
      <c r="B26" s="38" t="s">
        <v>1034</v>
      </c>
      <c r="C26" s="39"/>
      <c r="D26" s="39"/>
      <c r="E26" s="98"/>
      <c r="F26" s="40" t="s">
        <v>964</v>
      </c>
      <c r="G26" s="36">
        <v>5</v>
      </c>
      <c r="H26" s="47"/>
      <c r="I26" s="183">
        <v>49.85</v>
      </c>
      <c r="J26" s="88"/>
      <c r="K26" s="297">
        <f>ROUND(G26*I26,2)</f>
        <v>249.25</v>
      </c>
      <c r="L26" s="89"/>
      <c r="M26" s="52"/>
      <c r="O26" s="102"/>
      <c r="P26" s="102"/>
    </row>
    <row r="27" spans="1:16" s="101" customFormat="1" ht="10.5" customHeight="1">
      <c r="A27" s="109" t="s">
        <v>776</v>
      </c>
      <c r="B27" s="27" t="s">
        <v>1038</v>
      </c>
      <c r="C27" s="39"/>
      <c r="D27" s="39"/>
      <c r="E27" s="98"/>
      <c r="F27" s="40"/>
      <c r="G27" s="41"/>
      <c r="H27" s="48"/>
      <c r="I27" s="103"/>
      <c r="J27" s="94"/>
      <c r="K27" s="45"/>
      <c r="L27" s="95"/>
      <c r="M27" s="53"/>
      <c r="O27" s="102"/>
      <c r="P27" s="102"/>
    </row>
    <row r="28" spans="1:16" s="101" customFormat="1" ht="10.5" customHeight="1">
      <c r="A28" s="109"/>
      <c r="B28" s="27" t="s">
        <v>1039</v>
      </c>
      <c r="C28" s="28"/>
      <c r="D28" s="28"/>
      <c r="E28" s="29"/>
      <c r="F28" s="40" t="s">
        <v>964</v>
      </c>
      <c r="G28" s="41">
        <v>8</v>
      </c>
      <c r="H28" s="48"/>
      <c r="I28" s="45">
        <v>130.58</v>
      </c>
      <c r="J28" s="94"/>
      <c r="K28" s="297">
        <f>ROUND(G28*I28,2)</f>
        <v>1044.64</v>
      </c>
      <c r="L28" s="95"/>
      <c r="M28" s="53">
        <f>SUM(K24:K28)</f>
        <v>2736.29</v>
      </c>
      <c r="O28" s="102"/>
      <c r="P28" s="102"/>
    </row>
    <row r="29" spans="1:16" s="101" customFormat="1" ht="10.5" customHeight="1">
      <c r="A29" s="120" t="s">
        <v>777</v>
      </c>
      <c r="B29" s="79" t="s">
        <v>990</v>
      </c>
      <c r="C29" s="39"/>
      <c r="D29" s="39"/>
      <c r="E29" s="98"/>
      <c r="F29" s="40"/>
      <c r="G29" s="41"/>
      <c r="H29" s="48"/>
      <c r="I29" s="183"/>
      <c r="J29" s="94"/>
      <c r="K29" s="45"/>
      <c r="L29" s="95"/>
      <c r="M29" s="53"/>
      <c r="O29" s="102"/>
      <c r="P29" s="102"/>
    </row>
    <row r="30" spans="1:16" s="101" customFormat="1" ht="10.5" customHeight="1">
      <c r="A30" s="109" t="s">
        <v>778</v>
      </c>
      <c r="B30" s="38" t="s">
        <v>991</v>
      </c>
      <c r="C30" s="39"/>
      <c r="D30" s="39"/>
      <c r="E30" s="98"/>
      <c r="F30" s="40"/>
      <c r="G30" s="41"/>
      <c r="H30" s="48"/>
      <c r="I30" s="183"/>
      <c r="J30" s="94"/>
      <c r="K30" s="87"/>
      <c r="L30" s="95"/>
      <c r="M30" s="53"/>
      <c r="O30" s="102"/>
      <c r="P30" s="102"/>
    </row>
    <row r="31" spans="1:16" s="101" customFormat="1" ht="10.5" customHeight="1">
      <c r="A31" s="109"/>
      <c r="B31" s="38" t="s">
        <v>992</v>
      </c>
      <c r="C31" s="39"/>
      <c r="D31" s="39"/>
      <c r="E31" s="98"/>
      <c r="F31" s="40" t="s">
        <v>963</v>
      </c>
      <c r="G31" s="41">
        <v>30.68</v>
      </c>
      <c r="H31" s="48"/>
      <c r="I31" s="183">
        <v>18.99</v>
      </c>
      <c r="J31" s="94"/>
      <c r="K31" s="297">
        <f>ROUND(G31*I31,2)</f>
        <v>582.61</v>
      </c>
      <c r="L31" s="95"/>
      <c r="M31" s="53"/>
      <c r="O31" s="102"/>
      <c r="P31" s="102"/>
    </row>
    <row r="32" spans="1:16" s="101" customFormat="1" ht="10.5" customHeight="1">
      <c r="A32" s="109" t="s">
        <v>779</v>
      </c>
      <c r="B32" s="38" t="s">
        <v>1069</v>
      </c>
      <c r="C32" s="39"/>
      <c r="D32" s="39"/>
      <c r="E32" s="98"/>
      <c r="F32" s="40"/>
      <c r="G32" s="41"/>
      <c r="H32" s="48"/>
      <c r="I32" s="183"/>
      <c r="J32" s="94"/>
      <c r="K32" s="45"/>
      <c r="L32" s="95"/>
      <c r="M32" s="53"/>
      <c r="O32" s="102"/>
      <c r="P32" s="102"/>
    </row>
    <row r="33" spans="1:16" s="101" customFormat="1" ht="10.5" customHeight="1">
      <c r="A33" s="109"/>
      <c r="B33" s="38" t="s">
        <v>1070</v>
      </c>
      <c r="C33" s="39"/>
      <c r="D33" s="39"/>
      <c r="E33" s="98"/>
      <c r="F33" s="40" t="s">
        <v>963</v>
      </c>
      <c r="G33" s="41">
        <v>75.88</v>
      </c>
      <c r="H33" s="48"/>
      <c r="I33" s="185">
        <v>44.77</v>
      </c>
      <c r="J33" s="94"/>
      <c r="K33" s="297">
        <f>ROUND(G33*I33,2)</f>
        <v>3397.15</v>
      </c>
      <c r="L33" s="95"/>
      <c r="M33" s="53">
        <f>SUM(K31:K33)</f>
        <v>3979.76</v>
      </c>
      <c r="O33" s="102"/>
      <c r="P33" s="102"/>
    </row>
    <row r="34" spans="1:16" s="101" customFormat="1" ht="10.5" customHeight="1">
      <c r="A34" s="120" t="s">
        <v>780</v>
      </c>
      <c r="B34" s="79" t="s">
        <v>974</v>
      </c>
      <c r="C34" s="39"/>
      <c r="D34" s="39"/>
      <c r="E34" s="98"/>
      <c r="F34" s="40"/>
      <c r="G34" s="41"/>
      <c r="H34" s="48"/>
      <c r="I34" s="183"/>
      <c r="J34" s="94"/>
      <c r="K34" s="45"/>
      <c r="L34" s="95"/>
      <c r="M34" s="53"/>
      <c r="O34" s="102"/>
      <c r="P34" s="102"/>
    </row>
    <row r="35" spans="1:16" s="101" customFormat="1" ht="10.5" customHeight="1">
      <c r="A35" s="109" t="s">
        <v>781</v>
      </c>
      <c r="B35" s="38" t="s">
        <v>975</v>
      </c>
      <c r="C35" s="39"/>
      <c r="D35" s="39"/>
      <c r="E35" s="98"/>
      <c r="F35" s="40"/>
      <c r="G35" s="41"/>
      <c r="H35" s="48"/>
      <c r="I35" s="183"/>
      <c r="J35" s="94"/>
      <c r="K35" s="45"/>
      <c r="L35" s="95"/>
      <c r="M35" s="53"/>
      <c r="O35" s="102"/>
      <c r="P35" s="102"/>
    </row>
    <row r="36" spans="1:16" s="101" customFormat="1" ht="10.5" customHeight="1">
      <c r="A36" s="109"/>
      <c r="B36" s="38" t="s">
        <v>976</v>
      </c>
      <c r="C36" s="39"/>
      <c r="D36" s="39"/>
      <c r="E36" s="98"/>
      <c r="F36" s="40" t="s">
        <v>963</v>
      </c>
      <c r="G36" s="41">
        <v>82.62</v>
      </c>
      <c r="H36" s="48"/>
      <c r="I36" s="183">
        <v>2.39</v>
      </c>
      <c r="J36" s="94"/>
      <c r="K36" s="297">
        <f>ROUND(G36*I36,2)</f>
        <v>197.46</v>
      </c>
      <c r="L36" s="95"/>
      <c r="M36" s="53"/>
      <c r="O36" s="102"/>
      <c r="P36" s="102"/>
    </row>
    <row r="37" spans="1:16" s="101" customFormat="1" ht="10.5" customHeight="1">
      <c r="A37" s="142" t="s">
        <v>782</v>
      </c>
      <c r="B37" s="84" t="s">
        <v>978</v>
      </c>
      <c r="C37" s="39"/>
      <c r="D37" s="39"/>
      <c r="E37" s="98"/>
      <c r="F37" s="40" t="s">
        <v>963</v>
      </c>
      <c r="G37" s="41">
        <v>82.62</v>
      </c>
      <c r="H37" s="48"/>
      <c r="I37" s="45">
        <v>16.43</v>
      </c>
      <c r="J37" s="94"/>
      <c r="K37" s="297">
        <f>ROUND(G37*I37,2)</f>
        <v>1357.45</v>
      </c>
      <c r="L37" s="95"/>
      <c r="M37" s="53"/>
      <c r="O37" s="102"/>
      <c r="P37" s="102"/>
    </row>
    <row r="38" spans="1:16" s="101" customFormat="1" ht="10.5" customHeight="1">
      <c r="A38" s="142" t="s">
        <v>783</v>
      </c>
      <c r="B38" s="38" t="s">
        <v>979</v>
      </c>
      <c r="C38" s="39"/>
      <c r="D38" s="67"/>
      <c r="E38" s="68"/>
      <c r="F38" s="40"/>
      <c r="G38" s="41"/>
      <c r="H38" s="48"/>
      <c r="I38" s="14"/>
      <c r="J38" s="94"/>
      <c r="K38" s="45"/>
      <c r="L38" s="95"/>
      <c r="M38" s="53"/>
      <c r="O38" s="102"/>
      <c r="P38" s="102"/>
    </row>
    <row r="39" spans="1:16" s="101" customFormat="1" ht="10.5" customHeight="1">
      <c r="A39" s="142"/>
      <c r="B39" s="84" t="s">
        <v>980</v>
      </c>
      <c r="C39" s="39"/>
      <c r="D39" s="67"/>
      <c r="E39" s="68"/>
      <c r="F39" s="40" t="s">
        <v>963</v>
      </c>
      <c r="G39" s="41">
        <v>53.62</v>
      </c>
      <c r="H39" s="48"/>
      <c r="I39" s="183">
        <v>28.36</v>
      </c>
      <c r="J39" s="94"/>
      <c r="K39" s="297">
        <f>ROUND(G39*I39,2)</f>
        <v>1520.66</v>
      </c>
      <c r="L39" s="95"/>
      <c r="M39" s="53"/>
      <c r="O39" s="102"/>
      <c r="P39" s="102"/>
    </row>
    <row r="40" spans="1:16" s="101" customFormat="1" ht="10.5" customHeight="1">
      <c r="A40" s="142" t="s">
        <v>784</v>
      </c>
      <c r="B40" s="38" t="s">
        <v>998</v>
      </c>
      <c r="C40" s="137"/>
      <c r="D40" s="137"/>
      <c r="E40" s="138"/>
      <c r="F40" s="139" t="s">
        <v>965</v>
      </c>
      <c r="G40" s="41">
        <v>16.5</v>
      </c>
      <c r="H40" s="48"/>
      <c r="I40" s="183">
        <v>18.2</v>
      </c>
      <c r="J40" s="94"/>
      <c r="K40" s="297">
        <f>ROUND(G40*I40,2)</f>
        <v>300.3</v>
      </c>
      <c r="L40" s="95"/>
      <c r="M40" s="53">
        <f>SUM(K36:K40)</f>
        <v>3375.8700000000003</v>
      </c>
      <c r="O40" s="102"/>
      <c r="P40" s="102"/>
    </row>
    <row r="41" spans="1:16" s="101" customFormat="1" ht="10.5" customHeight="1">
      <c r="A41" s="141" t="s">
        <v>785</v>
      </c>
      <c r="B41" s="79" t="s">
        <v>977</v>
      </c>
      <c r="C41" s="39"/>
      <c r="D41" s="39"/>
      <c r="E41" s="98"/>
      <c r="F41" s="40"/>
      <c r="G41" s="41"/>
      <c r="H41" s="48"/>
      <c r="I41" s="297"/>
      <c r="J41" s="94"/>
      <c r="K41" s="45"/>
      <c r="L41" s="95"/>
      <c r="M41" s="53"/>
      <c r="O41" s="102"/>
      <c r="P41" s="102"/>
    </row>
    <row r="42" spans="1:16" s="85" customFormat="1" ht="10.5" customHeight="1">
      <c r="A42" s="142" t="s">
        <v>786</v>
      </c>
      <c r="B42" s="38" t="s">
        <v>1028</v>
      </c>
      <c r="C42" s="39"/>
      <c r="D42" s="39"/>
      <c r="E42" s="98"/>
      <c r="F42" s="40" t="s">
        <v>963</v>
      </c>
      <c r="G42" s="41">
        <v>147.58</v>
      </c>
      <c r="H42" s="48"/>
      <c r="I42" s="296">
        <v>17.04</v>
      </c>
      <c r="J42" s="94"/>
      <c r="K42" s="297">
        <f>ROUND(G42*I42,2)</f>
        <v>2514.76</v>
      </c>
      <c r="L42" s="91"/>
      <c r="M42" s="53"/>
      <c r="O42" s="86"/>
      <c r="P42" s="86"/>
    </row>
    <row r="43" spans="1:16" s="85" customFormat="1" ht="10.5" customHeight="1">
      <c r="A43" s="142" t="s">
        <v>787</v>
      </c>
      <c r="B43" s="38" t="s">
        <v>972</v>
      </c>
      <c r="C43" s="39"/>
      <c r="D43" s="39"/>
      <c r="E43" s="98"/>
      <c r="F43" s="40"/>
      <c r="G43" s="41"/>
      <c r="H43" s="48"/>
      <c r="I43" s="297"/>
      <c r="J43" s="94"/>
      <c r="K43" s="87"/>
      <c r="L43" s="91"/>
      <c r="M43" s="53"/>
      <c r="O43" s="86"/>
      <c r="P43" s="86"/>
    </row>
    <row r="44" spans="1:16" s="85" customFormat="1" ht="10.5" customHeight="1">
      <c r="A44" s="334"/>
      <c r="B44" s="84" t="s">
        <v>1027</v>
      </c>
      <c r="C44" s="39"/>
      <c r="D44" s="39"/>
      <c r="E44" s="98"/>
      <c r="F44" s="40" t="s">
        <v>963</v>
      </c>
      <c r="G44" s="140">
        <v>147.58</v>
      </c>
      <c r="H44" s="48"/>
      <c r="I44" s="296">
        <v>34.46</v>
      </c>
      <c r="J44" s="94"/>
      <c r="K44" s="297">
        <f>ROUND(G44*I44,2)</f>
        <v>5085.61</v>
      </c>
      <c r="L44" s="91"/>
      <c r="M44" s="53"/>
      <c r="O44" s="86"/>
      <c r="P44" s="86"/>
    </row>
    <row r="45" spans="1:16" s="85" customFormat="1" ht="10.5" customHeight="1">
      <c r="A45" s="334" t="s">
        <v>788</v>
      </c>
      <c r="B45" s="38" t="s">
        <v>1029</v>
      </c>
      <c r="C45" s="39"/>
      <c r="D45" s="39"/>
      <c r="E45" s="98"/>
      <c r="F45" s="40" t="s">
        <v>965</v>
      </c>
      <c r="G45" s="140">
        <v>47.5</v>
      </c>
      <c r="H45" s="48"/>
      <c r="I45" s="297">
        <v>13.13</v>
      </c>
      <c r="J45" s="94"/>
      <c r="K45" s="297">
        <f>ROUND(G45*I45,2)</f>
        <v>623.68</v>
      </c>
      <c r="L45" s="91"/>
      <c r="M45" s="53"/>
      <c r="O45" s="86"/>
      <c r="P45" s="86"/>
    </row>
    <row r="46" spans="1:16" s="85" customFormat="1" ht="10.5" customHeight="1" thickBot="1">
      <c r="A46" s="334" t="s">
        <v>789</v>
      </c>
      <c r="B46" s="38" t="s">
        <v>1065</v>
      </c>
      <c r="C46" s="39"/>
      <c r="D46" s="39"/>
      <c r="E46" s="98"/>
      <c r="F46" s="40" t="s">
        <v>965</v>
      </c>
      <c r="G46" s="41">
        <v>4</v>
      </c>
      <c r="H46" s="48"/>
      <c r="I46" s="183">
        <v>18.4</v>
      </c>
      <c r="J46" s="94"/>
      <c r="K46" s="297">
        <f>ROUND(G46*I46,2)</f>
        <v>73.6</v>
      </c>
      <c r="L46" s="91"/>
      <c r="M46" s="53">
        <f>SUM(K42:K46)</f>
        <v>8297.65</v>
      </c>
      <c r="O46" s="86"/>
      <c r="P46" s="86"/>
    </row>
    <row r="47" spans="1:13" ht="19.5" customHeight="1" thickTop="1">
      <c r="A47" s="69" t="str">
        <f>Plan1!A52</f>
        <v>DATA:   03/03/2005   </v>
      </c>
      <c r="B47" s="70"/>
      <c r="C47" s="71" t="s">
        <v>967</v>
      </c>
      <c r="D47" s="70"/>
      <c r="E47" s="72"/>
      <c r="F47" s="70" t="s">
        <v>954</v>
      </c>
      <c r="G47" s="72"/>
      <c r="H47" s="70" t="s">
        <v>961</v>
      </c>
      <c r="I47" s="72"/>
      <c r="J47" s="70"/>
      <c r="K47" s="104">
        <f>SUM(K5:K46)</f>
        <v>212706.38999999964</v>
      </c>
      <c r="L47" s="97"/>
      <c r="M47" s="345">
        <f>SUM(M5:M46)</f>
        <v>212706.38999999984</v>
      </c>
    </row>
    <row r="48" spans="1:13" ht="19.5" customHeight="1" thickBot="1">
      <c r="A48" s="24"/>
      <c r="B48" s="25"/>
      <c r="C48" s="56"/>
      <c r="D48" s="23"/>
      <c r="E48" s="57"/>
      <c r="F48" s="23"/>
      <c r="G48" s="57"/>
      <c r="H48" s="23" t="s">
        <v>962</v>
      </c>
      <c r="I48" s="57"/>
      <c r="J48" s="23"/>
      <c r="K48" s="73"/>
      <c r="L48" s="23"/>
      <c r="M48" s="346"/>
    </row>
    <row r="49" spans="1:13" ht="15" customHeight="1" thickTop="1">
      <c r="A49" s="167"/>
      <c r="B49" s="55"/>
      <c r="C49" s="164"/>
      <c r="D49" s="161"/>
      <c r="E49" s="161"/>
      <c r="F49" s="166"/>
      <c r="M49" s="75"/>
    </row>
    <row r="50" spans="1:6" ht="15" customHeight="1">
      <c r="A50" s="167"/>
      <c r="B50" s="164"/>
      <c r="C50" s="164"/>
      <c r="D50" s="164"/>
      <c r="E50" s="164"/>
      <c r="F50" s="166"/>
    </row>
    <row r="51" spans="2:6" ht="15" customHeight="1">
      <c r="B51" s="164"/>
      <c r="C51" s="161"/>
      <c r="D51" s="161"/>
      <c r="E51" s="161"/>
      <c r="F51" s="165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2">
      <selection activeCell="B20" sqref="B2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3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955</v>
      </c>
    </row>
    <row r="2" spans="1:13" ht="15" customHeight="1" thickTop="1">
      <c r="A2" s="7"/>
      <c r="B2" s="31" t="s">
        <v>946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947</v>
      </c>
      <c r="C3" s="5"/>
      <c r="D3" s="199"/>
      <c r="E3" s="199"/>
      <c r="F3" s="199"/>
      <c r="G3" s="199"/>
      <c r="H3" s="58"/>
      <c r="I3" s="60" t="s">
        <v>956</v>
      </c>
      <c r="J3" s="3"/>
      <c r="K3" s="42"/>
      <c r="L3" s="59"/>
      <c r="M3" s="81" t="s">
        <v>896</v>
      </c>
    </row>
    <row r="4" spans="1:13" ht="15" customHeight="1" thickTop="1">
      <c r="A4" s="8"/>
      <c r="B4" s="34" t="s">
        <v>948</v>
      </c>
      <c r="C4" s="5"/>
      <c r="D4" s="199" t="s">
        <v>968</v>
      </c>
      <c r="E4" s="199"/>
      <c r="F4" s="199"/>
      <c r="G4" s="199"/>
      <c r="H4" s="61" t="s">
        <v>949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950</v>
      </c>
      <c r="I5" s="65"/>
      <c r="J5" s="64"/>
      <c r="K5" s="302">
        <f>Plan26!K47</f>
        <v>212706.38999999964</v>
      </c>
      <c r="L5" s="66"/>
      <c r="M5" s="339">
        <f>Plan26!M47</f>
        <v>212706.38999999984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957</v>
      </c>
      <c r="K6" s="14"/>
      <c r="L6" s="14"/>
      <c r="M6" s="342"/>
    </row>
    <row r="7" spans="1:13" ht="15" customHeight="1">
      <c r="A7" s="11" t="s">
        <v>951</v>
      </c>
      <c r="B7" s="12"/>
      <c r="C7" s="16" t="s">
        <v>952</v>
      </c>
      <c r="D7" s="12"/>
      <c r="E7" s="12"/>
      <c r="F7" s="17" t="s">
        <v>953</v>
      </c>
      <c r="G7" s="18" t="s">
        <v>958</v>
      </c>
      <c r="H7" s="43" t="s">
        <v>959</v>
      </c>
      <c r="I7" s="43"/>
      <c r="J7" s="49" t="s">
        <v>960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0.5" customHeight="1" thickTop="1">
      <c r="A9" s="114" t="s">
        <v>790</v>
      </c>
      <c r="B9" s="163" t="s">
        <v>985</v>
      </c>
      <c r="C9" s="143"/>
      <c r="D9" s="143"/>
      <c r="E9" s="143"/>
      <c r="F9" s="145"/>
      <c r="G9" s="134"/>
      <c r="H9" s="111"/>
      <c r="I9" s="46"/>
      <c r="J9" s="110"/>
      <c r="K9" s="112"/>
      <c r="L9" s="111"/>
      <c r="M9" s="349"/>
    </row>
    <row r="10" spans="1:13" ht="10.5" customHeight="1">
      <c r="A10" s="109" t="s">
        <v>791</v>
      </c>
      <c r="B10" s="28" t="s">
        <v>1071</v>
      </c>
      <c r="C10" s="28"/>
      <c r="D10" s="28"/>
      <c r="E10" s="28"/>
      <c r="F10" s="157"/>
      <c r="G10" s="36"/>
      <c r="H10" s="113"/>
      <c r="I10" s="46"/>
      <c r="J10" s="105"/>
      <c r="K10" s="106"/>
      <c r="L10" s="113"/>
      <c r="M10" s="344"/>
    </row>
    <row r="11" spans="1:13" ht="10.5" customHeight="1">
      <c r="A11" s="109"/>
      <c r="B11" s="28" t="s">
        <v>1072</v>
      </c>
      <c r="C11" s="28"/>
      <c r="D11" s="28"/>
      <c r="E11" s="28"/>
      <c r="F11" s="157" t="s">
        <v>963</v>
      </c>
      <c r="G11" s="36">
        <v>20</v>
      </c>
      <c r="H11" s="113"/>
      <c r="I11" s="46">
        <v>275.45</v>
      </c>
      <c r="J11" s="105"/>
      <c r="K11" s="297">
        <f>ROUND(G11*I11,2)</f>
        <v>5509</v>
      </c>
      <c r="L11" s="113"/>
      <c r="M11" s="344">
        <f>K11</f>
        <v>5509</v>
      </c>
    </row>
    <row r="12" spans="1:13" ht="10.5" customHeight="1">
      <c r="A12" s="120" t="s">
        <v>792</v>
      </c>
      <c r="B12" s="156" t="s">
        <v>1075</v>
      </c>
      <c r="C12" s="28"/>
      <c r="D12" s="28"/>
      <c r="E12" s="28"/>
      <c r="F12" s="157"/>
      <c r="G12" s="36"/>
      <c r="H12" s="113"/>
      <c r="I12" s="46"/>
      <c r="J12" s="105"/>
      <c r="K12" s="106"/>
      <c r="L12" s="113"/>
      <c r="M12" s="344"/>
    </row>
    <row r="13" spans="1:13" ht="10.5" customHeight="1">
      <c r="A13" s="109" t="s">
        <v>793</v>
      </c>
      <c r="B13" s="147" t="s">
        <v>1076</v>
      </c>
      <c r="C13" s="147"/>
      <c r="D13" s="147"/>
      <c r="E13" s="147"/>
      <c r="F13" s="157" t="s">
        <v>963</v>
      </c>
      <c r="G13" s="36">
        <v>147.58</v>
      </c>
      <c r="H13" s="113"/>
      <c r="I13" s="46">
        <v>46.25</v>
      </c>
      <c r="J13" s="105"/>
      <c r="K13" s="297">
        <f>ROUND(G13*I13,2)</f>
        <v>6825.58</v>
      </c>
      <c r="L13" s="113"/>
      <c r="M13" s="344">
        <f>K13</f>
        <v>6825.58</v>
      </c>
    </row>
    <row r="14" spans="1:13" ht="10.5" customHeight="1">
      <c r="A14" s="76" t="s">
        <v>794</v>
      </c>
      <c r="B14" s="77" t="s">
        <v>966</v>
      </c>
      <c r="C14" s="28"/>
      <c r="D14" s="28"/>
      <c r="E14" s="29"/>
      <c r="F14" s="30"/>
      <c r="G14" s="36"/>
      <c r="H14" s="47"/>
      <c r="I14" s="46"/>
      <c r="J14" s="47"/>
      <c r="K14" s="45"/>
      <c r="L14" s="46"/>
      <c r="M14" s="52"/>
    </row>
    <row r="15" spans="1:13" ht="10.5" customHeight="1">
      <c r="A15" s="35" t="s">
        <v>795</v>
      </c>
      <c r="B15" s="38" t="s">
        <v>1073</v>
      </c>
      <c r="C15" s="28"/>
      <c r="D15" s="28"/>
      <c r="E15" s="29"/>
      <c r="F15" s="30"/>
      <c r="G15" s="36"/>
      <c r="H15" s="47"/>
      <c r="I15" s="46"/>
      <c r="J15" s="47"/>
      <c r="K15" s="45"/>
      <c r="L15" s="46"/>
      <c r="M15" s="52"/>
    </row>
    <row r="16" spans="1:16" s="101" customFormat="1" ht="10.5" customHeight="1">
      <c r="A16" s="35"/>
      <c r="B16" s="38" t="s">
        <v>982</v>
      </c>
      <c r="C16" s="39"/>
      <c r="D16" s="39"/>
      <c r="E16" s="98"/>
      <c r="F16" s="40" t="s">
        <v>963</v>
      </c>
      <c r="G16" s="36">
        <v>74</v>
      </c>
      <c r="H16" s="47"/>
      <c r="I16" s="46">
        <v>5.62</v>
      </c>
      <c r="J16" s="88"/>
      <c r="K16" s="297">
        <f>ROUND(G16*I16,2)</f>
        <v>415.88</v>
      </c>
      <c r="L16" s="89"/>
      <c r="M16" s="52"/>
      <c r="O16" s="102"/>
      <c r="P16" s="102"/>
    </row>
    <row r="17" spans="1:16" s="101" customFormat="1" ht="10.5" customHeight="1">
      <c r="A17" s="35" t="s">
        <v>796</v>
      </c>
      <c r="B17" s="38" t="s">
        <v>983</v>
      </c>
      <c r="C17" s="39"/>
      <c r="D17" s="39"/>
      <c r="E17" s="98"/>
      <c r="F17" s="40" t="s">
        <v>963</v>
      </c>
      <c r="G17" s="36">
        <v>74</v>
      </c>
      <c r="H17" s="47"/>
      <c r="I17" s="46">
        <v>9.34</v>
      </c>
      <c r="J17" s="88"/>
      <c r="K17" s="297">
        <f>ROUND(G17*I17,2)</f>
        <v>691.16</v>
      </c>
      <c r="L17" s="89"/>
      <c r="M17" s="52"/>
      <c r="O17" s="102"/>
      <c r="P17" s="102"/>
    </row>
    <row r="18" spans="1:16" s="101" customFormat="1" ht="10.5" customHeight="1">
      <c r="A18" s="35" t="s">
        <v>797</v>
      </c>
      <c r="B18" s="160" t="s">
        <v>1104</v>
      </c>
      <c r="C18" s="137"/>
      <c r="D18" s="137"/>
      <c r="E18" s="138"/>
      <c r="F18" s="139" t="s">
        <v>963</v>
      </c>
      <c r="G18" s="118">
        <v>3.36</v>
      </c>
      <c r="H18" s="47"/>
      <c r="I18" s="46">
        <v>8.65</v>
      </c>
      <c r="J18" s="88"/>
      <c r="K18" s="297">
        <f>ROUND(G18*I18,2)</f>
        <v>29.06</v>
      </c>
      <c r="L18" s="89"/>
      <c r="M18" s="52">
        <f>SUM(K16:K18)</f>
        <v>1136.1</v>
      </c>
      <c r="O18" s="102"/>
      <c r="P18" s="102"/>
    </row>
    <row r="19" spans="1:16" s="101" customFormat="1" ht="10.5" customHeight="1">
      <c r="A19" s="107" t="s">
        <v>798</v>
      </c>
      <c r="B19" s="136" t="s">
        <v>27</v>
      </c>
      <c r="C19" s="39"/>
      <c r="D19" s="39"/>
      <c r="E19" s="98"/>
      <c r="F19" s="40"/>
      <c r="G19" s="36"/>
      <c r="H19" s="47"/>
      <c r="I19" s="46"/>
      <c r="J19" s="88"/>
      <c r="K19" s="45"/>
      <c r="L19" s="89"/>
      <c r="M19" s="52"/>
      <c r="O19" s="102"/>
      <c r="P19" s="102"/>
    </row>
    <row r="20" spans="1:16" s="101" customFormat="1" ht="10.5" customHeight="1">
      <c r="A20" s="76" t="s">
        <v>799</v>
      </c>
      <c r="B20" s="79" t="s">
        <v>969</v>
      </c>
      <c r="C20" s="28"/>
      <c r="D20" s="28"/>
      <c r="E20" s="29"/>
      <c r="F20" s="40"/>
      <c r="G20" s="41"/>
      <c r="H20" s="48"/>
      <c r="I20" s="183"/>
      <c r="J20" s="88"/>
      <c r="K20" s="45"/>
      <c r="L20" s="89"/>
      <c r="M20" s="52"/>
      <c r="O20" s="102"/>
      <c r="P20" s="102"/>
    </row>
    <row r="21" spans="1:16" s="101" customFormat="1" ht="10.5" customHeight="1">
      <c r="A21" s="35" t="s">
        <v>800</v>
      </c>
      <c r="B21" s="38" t="s">
        <v>973</v>
      </c>
      <c r="C21" s="39"/>
      <c r="D21" s="39"/>
      <c r="E21" s="98"/>
      <c r="F21" s="40" t="s">
        <v>963</v>
      </c>
      <c r="G21" s="41">
        <v>5.4</v>
      </c>
      <c r="H21" s="48"/>
      <c r="I21" s="183">
        <v>2.39</v>
      </c>
      <c r="J21" s="88"/>
      <c r="K21" s="297">
        <f>ROUND(G21*I21,2)</f>
        <v>12.91</v>
      </c>
      <c r="L21" s="89"/>
      <c r="M21" s="52">
        <f>K21</f>
        <v>12.91</v>
      </c>
      <c r="O21" s="102"/>
      <c r="P21" s="102"/>
    </row>
    <row r="22" spans="1:16" s="101" customFormat="1" ht="10.5" customHeight="1">
      <c r="A22" s="76" t="s">
        <v>801</v>
      </c>
      <c r="B22" s="79" t="s">
        <v>1008</v>
      </c>
      <c r="C22" s="39"/>
      <c r="D22" s="39"/>
      <c r="E22" s="98"/>
      <c r="F22" s="40"/>
      <c r="G22" s="41"/>
      <c r="H22" s="48"/>
      <c r="I22" s="183"/>
      <c r="J22" s="88"/>
      <c r="K22" s="45"/>
      <c r="L22" s="89"/>
      <c r="M22" s="52"/>
      <c r="O22" s="102"/>
      <c r="P22" s="102"/>
    </row>
    <row r="23" spans="1:16" s="101" customFormat="1" ht="10.5" customHeight="1">
      <c r="A23" s="35" t="s">
        <v>802</v>
      </c>
      <c r="B23" s="38" t="s">
        <v>1036</v>
      </c>
      <c r="C23" s="39"/>
      <c r="D23" s="39"/>
      <c r="E23" s="98"/>
      <c r="F23" s="40" t="s">
        <v>965</v>
      </c>
      <c r="G23" s="41">
        <v>6</v>
      </c>
      <c r="H23" s="48"/>
      <c r="I23" s="183">
        <v>3.58</v>
      </c>
      <c r="J23" s="88"/>
      <c r="K23" s="297">
        <f>ROUND(G23*I23,2)</f>
        <v>21.48</v>
      </c>
      <c r="L23" s="89"/>
      <c r="M23" s="52"/>
      <c r="O23" s="102"/>
      <c r="P23" s="102"/>
    </row>
    <row r="24" spans="1:16" s="101" customFormat="1" ht="10.5" customHeight="1">
      <c r="A24" s="35" t="s">
        <v>803</v>
      </c>
      <c r="B24" s="38" t="s">
        <v>1009</v>
      </c>
      <c r="C24" s="39"/>
      <c r="D24" s="39"/>
      <c r="E24" s="98"/>
      <c r="F24" s="40" t="s">
        <v>964</v>
      </c>
      <c r="G24" s="41">
        <v>1</v>
      </c>
      <c r="H24" s="48"/>
      <c r="I24" s="183">
        <v>48.76</v>
      </c>
      <c r="J24" s="88"/>
      <c r="K24" s="297">
        <f>ROUND(G24*I24,2)</f>
        <v>48.76</v>
      </c>
      <c r="L24" s="89"/>
      <c r="M24" s="52"/>
      <c r="O24" s="102"/>
      <c r="P24" s="102"/>
    </row>
    <row r="25" spans="1:16" s="101" customFormat="1" ht="10.5" customHeight="1">
      <c r="A25" s="35" t="s">
        <v>804</v>
      </c>
      <c r="B25" s="84" t="s">
        <v>1062</v>
      </c>
      <c r="C25" s="39"/>
      <c r="D25" s="39"/>
      <c r="E25" s="98"/>
      <c r="F25" s="40" t="s">
        <v>965</v>
      </c>
      <c r="G25" s="41">
        <v>12</v>
      </c>
      <c r="H25" s="48"/>
      <c r="I25" s="183">
        <v>9.65</v>
      </c>
      <c r="J25" s="88"/>
      <c r="K25" s="297">
        <f>ROUND(G25*I25,2)</f>
        <v>115.8</v>
      </c>
      <c r="L25" s="89"/>
      <c r="M25" s="52"/>
      <c r="O25" s="102"/>
      <c r="P25" s="102"/>
    </row>
    <row r="26" spans="1:16" s="101" customFormat="1" ht="10.5" customHeight="1">
      <c r="A26" s="35" t="s">
        <v>805</v>
      </c>
      <c r="B26" s="38" t="s">
        <v>1015</v>
      </c>
      <c r="C26" s="39"/>
      <c r="D26" s="39"/>
      <c r="E26" s="98"/>
      <c r="F26" s="40" t="s">
        <v>964</v>
      </c>
      <c r="G26" s="41">
        <v>4</v>
      </c>
      <c r="H26" s="48"/>
      <c r="I26" s="183">
        <v>26.18</v>
      </c>
      <c r="J26" s="88"/>
      <c r="K26" s="297">
        <f>ROUND(G26*I26,2)</f>
        <v>104.72</v>
      </c>
      <c r="L26" s="89"/>
      <c r="M26" s="52"/>
      <c r="O26" s="102"/>
      <c r="P26" s="102"/>
    </row>
    <row r="27" spans="1:16" s="101" customFormat="1" ht="10.5" customHeight="1">
      <c r="A27" s="35" t="s">
        <v>806</v>
      </c>
      <c r="B27" s="38" t="s">
        <v>8</v>
      </c>
      <c r="C27" s="39"/>
      <c r="D27" s="39"/>
      <c r="E27" s="98"/>
      <c r="F27" s="40" t="s">
        <v>964</v>
      </c>
      <c r="G27" s="41">
        <v>2</v>
      </c>
      <c r="H27" s="48"/>
      <c r="I27" s="183">
        <v>485</v>
      </c>
      <c r="J27" s="88"/>
      <c r="K27" s="297">
        <f>ROUND(G27*I27,2)</f>
        <v>970</v>
      </c>
      <c r="L27" s="89"/>
      <c r="M27" s="52">
        <f>SUM(K23:K27)</f>
        <v>1260.76</v>
      </c>
      <c r="O27" s="102"/>
      <c r="P27" s="102"/>
    </row>
    <row r="28" spans="1:16" s="101" customFormat="1" ht="10.5" customHeight="1">
      <c r="A28" s="76" t="s">
        <v>807</v>
      </c>
      <c r="B28" s="79" t="s">
        <v>1001</v>
      </c>
      <c r="C28" s="39"/>
      <c r="D28" s="39"/>
      <c r="E28" s="98"/>
      <c r="F28" s="40"/>
      <c r="G28" s="36"/>
      <c r="H28" s="47"/>
      <c r="I28" s="183"/>
      <c r="J28" s="88"/>
      <c r="K28" s="45"/>
      <c r="L28" s="89"/>
      <c r="M28" s="52"/>
      <c r="O28" s="102"/>
      <c r="P28" s="102"/>
    </row>
    <row r="29" spans="1:16" s="101" customFormat="1" ht="10.5" customHeight="1">
      <c r="A29" s="35" t="s">
        <v>808</v>
      </c>
      <c r="B29" s="38" t="s">
        <v>1031</v>
      </c>
      <c r="C29" s="39"/>
      <c r="D29" s="39"/>
      <c r="E29" s="98"/>
      <c r="F29" s="40"/>
      <c r="G29" s="36"/>
      <c r="H29" s="47"/>
      <c r="I29" s="183"/>
      <c r="J29" s="88"/>
      <c r="K29" s="45"/>
      <c r="L29" s="89"/>
      <c r="M29" s="52"/>
      <c r="O29" s="102"/>
      <c r="P29" s="102"/>
    </row>
    <row r="30" spans="1:16" s="101" customFormat="1" ht="10.5" customHeight="1">
      <c r="A30" s="35"/>
      <c r="B30" s="38" t="s">
        <v>1030</v>
      </c>
      <c r="C30" s="39"/>
      <c r="D30" s="39"/>
      <c r="E30" s="98"/>
      <c r="F30" s="40" t="s">
        <v>964</v>
      </c>
      <c r="G30" s="36">
        <v>1</v>
      </c>
      <c r="H30" s="47"/>
      <c r="I30" s="183">
        <v>112.64</v>
      </c>
      <c r="J30" s="88"/>
      <c r="K30" s="297">
        <f>ROUND(G30*I30,2)</f>
        <v>112.64</v>
      </c>
      <c r="L30" s="89"/>
      <c r="M30" s="52"/>
      <c r="O30" s="102"/>
      <c r="P30" s="102"/>
    </row>
    <row r="31" spans="1:16" s="101" customFormat="1" ht="10.5" customHeight="1">
      <c r="A31" s="35" t="s">
        <v>809</v>
      </c>
      <c r="B31" s="38" t="s">
        <v>1032</v>
      </c>
      <c r="C31" s="39"/>
      <c r="D31" s="39"/>
      <c r="E31" s="98"/>
      <c r="F31" s="40" t="s">
        <v>964</v>
      </c>
      <c r="G31" s="41">
        <v>1</v>
      </c>
      <c r="H31" s="48"/>
      <c r="I31" s="296">
        <v>42.58</v>
      </c>
      <c r="J31" s="94"/>
      <c r="K31" s="297">
        <f>ROUND(G31*I31,2)</f>
        <v>42.58</v>
      </c>
      <c r="L31" s="89"/>
      <c r="M31" s="52"/>
      <c r="O31" s="102"/>
      <c r="P31" s="102"/>
    </row>
    <row r="32" spans="1:16" s="101" customFormat="1" ht="10.5" customHeight="1">
      <c r="A32" s="35" t="s">
        <v>810</v>
      </c>
      <c r="B32" s="38" t="s">
        <v>1034</v>
      </c>
      <c r="C32" s="39"/>
      <c r="D32" s="39"/>
      <c r="E32" s="98"/>
      <c r="F32" s="40" t="s">
        <v>964</v>
      </c>
      <c r="G32" s="36">
        <v>1</v>
      </c>
      <c r="H32" s="47"/>
      <c r="I32" s="183">
        <v>49.85</v>
      </c>
      <c r="J32" s="88"/>
      <c r="K32" s="297">
        <f>ROUND(G32*I32,2)</f>
        <v>49.85</v>
      </c>
      <c r="L32" s="89"/>
      <c r="M32" s="52">
        <f>SUM(K30:K32)</f>
        <v>205.07</v>
      </c>
      <c r="O32" s="102"/>
      <c r="P32" s="102"/>
    </row>
    <row r="33" spans="1:16" s="101" customFormat="1" ht="10.5" customHeight="1">
      <c r="A33" s="76" t="s">
        <v>811</v>
      </c>
      <c r="B33" s="79" t="s">
        <v>977</v>
      </c>
      <c r="C33" s="39"/>
      <c r="D33" s="39"/>
      <c r="E33" s="98"/>
      <c r="F33" s="40"/>
      <c r="G33" s="310"/>
      <c r="H33" s="311"/>
      <c r="I33" s="312"/>
      <c r="J33" s="311"/>
      <c r="K33" s="313"/>
      <c r="L33" s="89"/>
      <c r="M33" s="52"/>
      <c r="O33" s="102"/>
      <c r="P33" s="102"/>
    </row>
    <row r="34" spans="1:16" s="101" customFormat="1" ht="10.5" customHeight="1">
      <c r="A34" s="35" t="s">
        <v>812</v>
      </c>
      <c r="B34" s="38" t="s">
        <v>1028</v>
      </c>
      <c r="C34" s="39"/>
      <c r="D34" s="39"/>
      <c r="E34" s="98"/>
      <c r="F34" s="40" t="s">
        <v>963</v>
      </c>
      <c r="G34" s="314">
        <v>11.16</v>
      </c>
      <c r="H34" s="315"/>
      <c r="I34" s="312">
        <v>17.04</v>
      </c>
      <c r="J34" s="315"/>
      <c r="K34" s="313">
        <v>190.17</v>
      </c>
      <c r="L34" s="89"/>
      <c r="M34" s="52"/>
      <c r="O34" s="102"/>
      <c r="P34" s="102"/>
    </row>
    <row r="35" spans="1:16" s="101" customFormat="1" ht="10.5" customHeight="1">
      <c r="A35" s="35" t="s">
        <v>813</v>
      </c>
      <c r="B35" s="315" t="s">
        <v>1055</v>
      </c>
      <c r="C35" s="316"/>
      <c r="D35" s="316"/>
      <c r="E35" s="317"/>
      <c r="F35" s="318" t="s">
        <v>963</v>
      </c>
      <c r="G35" s="314">
        <v>11.16</v>
      </c>
      <c r="H35" s="315"/>
      <c r="I35" s="312">
        <v>9.25</v>
      </c>
      <c r="J35" s="315"/>
      <c r="K35" s="313">
        <v>103.23</v>
      </c>
      <c r="L35" s="89"/>
      <c r="M35" s="52"/>
      <c r="O35" s="102"/>
      <c r="P35" s="102"/>
    </row>
    <row r="36" spans="1:16" s="101" customFormat="1" ht="10.5" customHeight="1">
      <c r="A36" s="35" t="s">
        <v>814</v>
      </c>
      <c r="B36" s="315" t="s">
        <v>1058</v>
      </c>
      <c r="C36" s="316"/>
      <c r="D36" s="316"/>
      <c r="E36" s="317"/>
      <c r="F36" s="318" t="s">
        <v>963</v>
      </c>
      <c r="G36" s="314">
        <v>11.16</v>
      </c>
      <c r="H36" s="315"/>
      <c r="I36" s="312">
        <v>24.8</v>
      </c>
      <c r="J36" s="315"/>
      <c r="K36" s="313">
        <v>276.77</v>
      </c>
      <c r="L36" s="89"/>
      <c r="M36" s="52"/>
      <c r="O36" s="102"/>
      <c r="P36" s="102"/>
    </row>
    <row r="37" spans="1:16" s="101" customFormat="1" ht="10.5" customHeight="1">
      <c r="A37" s="35" t="s">
        <v>815</v>
      </c>
      <c r="B37" s="315" t="s">
        <v>1065</v>
      </c>
      <c r="C37" s="316"/>
      <c r="D37" s="316"/>
      <c r="E37" s="317"/>
      <c r="F37" s="318" t="s">
        <v>965</v>
      </c>
      <c r="G37" s="319">
        <v>6.2</v>
      </c>
      <c r="H37" s="315"/>
      <c r="I37" s="312">
        <v>18.4</v>
      </c>
      <c r="J37" s="315"/>
      <c r="K37" s="313">
        <v>114.08</v>
      </c>
      <c r="L37" s="89"/>
      <c r="M37" s="52">
        <f>SUM(K34:K37)</f>
        <v>684.25</v>
      </c>
      <c r="O37" s="102"/>
      <c r="P37" s="102"/>
    </row>
    <row r="38" spans="1:16" s="101" customFormat="1" ht="10.5" customHeight="1">
      <c r="A38" s="76" t="s">
        <v>816</v>
      </c>
      <c r="B38" s="79" t="s">
        <v>974</v>
      </c>
      <c r="C38" s="39"/>
      <c r="D38" s="39"/>
      <c r="E38" s="98"/>
      <c r="F38" s="40"/>
      <c r="G38" s="36"/>
      <c r="H38" s="47"/>
      <c r="I38" s="183"/>
      <c r="J38" s="94"/>
      <c r="K38" s="45"/>
      <c r="L38" s="89"/>
      <c r="M38" s="52"/>
      <c r="O38" s="102"/>
      <c r="P38" s="102"/>
    </row>
    <row r="39" spans="1:16" s="101" customFormat="1" ht="10.5" customHeight="1">
      <c r="A39" s="35" t="s">
        <v>817</v>
      </c>
      <c r="B39" s="38" t="s">
        <v>975</v>
      </c>
      <c r="C39" s="39"/>
      <c r="D39" s="39"/>
      <c r="E39" s="98"/>
      <c r="F39" s="40"/>
      <c r="G39" s="36"/>
      <c r="H39" s="47"/>
      <c r="I39" s="183"/>
      <c r="J39" s="94"/>
      <c r="K39" s="45"/>
      <c r="L39" s="89"/>
      <c r="M39" s="52"/>
      <c r="O39" s="102"/>
      <c r="P39" s="102"/>
    </row>
    <row r="40" spans="1:16" s="101" customFormat="1" ht="10.5" customHeight="1">
      <c r="A40" s="35"/>
      <c r="B40" s="38" t="s">
        <v>976</v>
      </c>
      <c r="C40" s="39"/>
      <c r="D40" s="39"/>
      <c r="E40" s="98"/>
      <c r="F40" s="40" t="s">
        <v>963</v>
      </c>
      <c r="G40" s="36">
        <v>5.4</v>
      </c>
      <c r="H40" s="47"/>
      <c r="I40" s="183">
        <v>2.39</v>
      </c>
      <c r="J40" s="94"/>
      <c r="K40" s="297">
        <f>ROUND(G40*I40,2)</f>
        <v>12.91</v>
      </c>
      <c r="L40" s="89"/>
      <c r="M40" s="52"/>
      <c r="O40" s="102"/>
      <c r="P40" s="102"/>
    </row>
    <row r="41" spans="1:16" s="101" customFormat="1" ht="10.5" customHeight="1">
      <c r="A41" s="35" t="s">
        <v>818</v>
      </c>
      <c r="B41" s="84" t="s">
        <v>978</v>
      </c>
      <c r="C41" s="39"/>
      <c r="D41" s="39"/>
      <c r="E41" s="98"/>
      <c r="F41" s="40" t="s">
        <v>963</v>
      </c>
      <c r="G41" s="36">
        <v>5.4</v>
      </c>
      <c r="H41" s="47"/>
      <c r="I41" s="183">
        <v>16.43</v>
      </c>
      <c r="J41" s="94"/>
      <c r="K41" s="297">
        <f>ROUND(G41*I41,2)</f>
        <v>88.72</v>
      </c>
      <c r="L41" s="89"/>
      <c r="M41" s="52"/>
      <c r="O41" s="102"/>
      <c r="P41" s="102"/>
    </row>
    <row r="42" spans="1:16" s="101" customFormat="1" ht="10.5" customHeight="1">
      <c r="A42" s="35" t="s">
        <v>819</v>
      </c>
      <c r="B42" s="38" t="s">
        <v>1016</v>
      </c>
      <c r="C42" s="39"/>
      <c r="D42" s="39"/>
      <c r="E42" s="98"/>
      <c r="F42" s="40"/>
      <c r="G42" s="36"/>
      <c r="H42" s="47"/>
      <c r="I42" s="183"/>
      <c r="J42" s="94"/>
      <c r="K42" s="45"/>
      <c r="L42" s="89"/>
      <c r="M42" s="52"/>
      <c r="O42" s="102"/>
      <c r="P42" s="102"/>
    </row>
    <row r="43" spans="1:16" s="101" customFormat="1" ht="10.5" customHeight="1">
      <c r="A43" s="35"/>
      <c r="B43" s="38" t="s">
        <v>1017</v>
      </c>
      <c r="C43" s="39"/>
      <c r="D43" s="39"/>
      <c r="E43" s="98"/>
      <c r="F43" s="40" t="s">
        <v>1018</v>
      </c>
      <c r="G43" s="41">
        <v>5.4</v>
      </c>
      <c r="H43" s="48"/>
      <c r="I43" s="183">
        <v>22.88</v>
      </c>
      <c r="J43" s="94"/>
      <c r="K43" s="297">
        <f>ROUND(G43*I43,2)</f>
        <v>123.55</v>
      </c>
      <c r="L43" s="89"/>
      <c r="M43" s="52">
        <f>SUM(K40:K43)</f>
        <v>225.18</v>
      </c>
      <c r="O43" s="102"/>
      <c r="P43" s="102"/>
    </row>
    <row r="44" spans="1:16" s="101" customFormat="1" ht="10.5" customHeight="1">
      <c r="A44" s="120" t="s">
        <v>820</v>
      </c>
      <c r="B44" s="77" t="s">
        <v>1089</v>
      </c>
      <c r="C44" s="39"/>
      <c r="D44" s="39"/>
      <c r="E44" s="98"/>
      <c r="F44" s="40"/>
      <c r="G44" s="36"/>
      <c r="H44" s="47"/>
      <c r="I44" s="46"/>
      <c r="J44" s="88"/>
      <c r="K44" s="45"/>
      <c r="L44" s="89"/>
      <c r="M44" s="52"/>
      <c r="O44" s="102"/>
      <c r="P44" s="102"/>
    </row>
    <row r="45" spans="1:16" s="101" customFormat="1" ht="10.5" customHeight="1">
      <c r="A45" s="109" t="s">
        <v>821</v>
      </c>
      <c r="B45" s="38" t="s">
        <v>1093</v>
      </c>
      <c r="C45" s="39"/>
      <c r="D45" s="39"/>
      <c r="E45" s="98"/>
      <c r="F45" s="40"/>
      <c r="G45" s="36"/>
      <c r="H45" s="47"/>
      <c r="I45" s="46"/>
      <c r="J45" s="88"/>
      <c r="K45" s="45"/>
      <c r="L45" s="89"/>
      <c r="M45" s="52"/>
      <c r="O45" s="102"/>
      <c r="P45" s="102"/>
    </row>
    <row r="46" spans="1:16" s="101" customFormat="1" ht="10.5" customHeight="1">
      <c r="A46" s="109"/>
      <c r="B46" s="38" t="s">
        <v>1094</v>
      </c>
      <c r="C46" s="39"/>
      <c r="D46" s="39"/>
      <c r="E46" s="98"/>
      <c r="F46" s="40" t="s">
        <v>963</v>
      </c>
      <c r="G46" s="36">
        <v>16.34</v>
      </c>
      <c r="H46" s="47"/>
      <c r="I46" s="46">
        <v>50.93</v>
      </c>
      <c r="J46" s="88"/>
      <c r="K46" s="297">
        <f>ROUND(G46*I46,2)</f>
        <v>832.2</v>
      </c>
      <c r="L46" s="89"/>
      <c r="M46" s="52"/>
      <c r="O46" s="102"/>
      <c r="P46" s="102"/>
    </row>
    <row r="47" spans="1:16" s="101" customFormat="1" ht="10.5" customHeight="1" thickBot="1">
      <c r="A47" s="109" t="s">
        <v>822</v>
      </c>
      <c r="B47" s="38" t="s">
        <v>26</v>
      </c>
      <c r="C47" s="39"/>
      <c r="D47" s="39"/>
      <c r="E47" s="98"/>
      <c r="F47" s="40" t="s">
        <v>963</v>
      </c>
      <c r="G47" s="41">
        <v>16.34</v>
      </c>
      <c r="H47" s="48"/>
      <c r="I47" s="46">
        <v>33.44</v>
      </c>
      <c r="J47" s="94"/>
      <c r="K47" s="297">
        <f>ROUND(G47*I47,2)</f>
        <v>546.41</v>
      </c>
      <c r="L47" s="95"/>
      <c r="M47" s="53">
        <f>SUM(K46:K47)</f>
        <v>1378.6100000000001</v>
      </c>
      <c r="O47" s="102"/>
      <c r="P47" s="102"/>
    </row>
    <row r="48" spans="1:13" ht="19.5" customHeight="1" thickTop="1">
      <c r="A48" s="69" t="str">
        <f>Plan1!A52</f>
        <v>DATA:   03/03/2005   </v>
      </c>
      <c r="B48" s="70"/>
      <c r="C48" s="71" t="s">
        <v>967</v>
      </c>
      <c r="D48" s="70"/>
      <c r="E48" s="72"/>
      <c r="F48" s="70" t="s">
        <v>954</v>
      </c>
      <c r="G48" s="72"/>
      <c r="H48" s="70" t="s">
        <v>961</v>
      </c>
      <c r="I48" s="72"/>
      <c r="J48" s="70"/>
      <c r="K48" s="104">
        <f>SUM(K5:K47)</f>
        <v>229943.84999999966</v>
      </c>
      <c r="L48" s="97"/>
      <c r="M48" s="345">
        <f>SUM(M5:M47)</f>
        <v>229943.84999999983</v>
      </c>
    </row>
    <row r="49" spans="1:13" ht="19.5" customHeight="1" thickBot="1">
      <c r="A49" s="24"/>
      <c r="B49" s="25"/>
      <c r="C49" s="56"/>
      <c r="D49" s="23"/>
      <c r="E49" s="57"/>
      <c r="F49" s="23"/>
      <c r="G49" s="57"/>
      <c r="H49" s="23" t="s">
        <v>962</v>
      </c>
      <c r="I49" s="57"/>
      <c r="J49" s="23"/>
      <c r="K49" s="73"/>
      <c r="L49" s="23"/>
      <c r="M49" s="346"/>
    </row>
    <row r="50" spans="1:13" ht="15" customHeight="1" thickTop="1">
      <c r="A50" s="167"/>
      <c r="B50" s="55"/>
      <c r="C50" s="164"/>
      <c r="D50" s="161"/>
      <c r="E50" s="161"/>
      <c r="F50" s="166"/>
      <c r="M50" s="75"/>
    </row>
    <row r="51" spans="1:6" ht="15" customHeight="1">
      <c r="A51" s="167"/>
      <c r="B51" s="164"/>
      <c r="C51" s="164"/>
      <c r="D51" s="164"/>
      <c r="E51" s="164"/>
      <c r="F51" s="166"/>
    </row>
    <row r="52" spans="2:6" ht="15" customHeight="1">
      <c r="B52" s="164"/>
      <c r="C52" s="164"/>
      <c r="D52" s="164"/>
      <c r="E52" s="164"/>
      <c r="F52" s="166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35"/>
  <sheetViews>
    <sheetView zoomScale="75" zoomScaleNormal="75" zoomScalePageLayoutView="0" workbookViewId="0" topLeftCell="A1">
      <selection activeCell="B10" sqref="B1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3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955</v>
      </c>
    </row>
    <row r="2" spans="1:13" ht="15" customHeight="1" thickTop="1">
      <c r="A2" s="7"/>
      <c r="B2" s="31" t="s">
        <v>946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947</v>
      </c>
      <c r="C3" s="5"/>
      <c r="D3" s="199"/>
      <c r="E3" s="199"/>
      <c r="F3" s="199"/>
      <c r="G3" s="199"/>
      <c r="H3" s="58"/>
      <c r="I3" s="60" t="s">
        <v>956</v>
      </c>
      <c r="J3" s="3"/>
      <c r="K3" s="42"/>
      <c r="L3" s="59"/>
      <c r="M3" s="81" t="s">
        <v>897</v>
      </c>
    </row>
    <row r="4" spans="1:13" ht="15" customHeight="1" thickTop="1">
      <c r="A4" s="8"/>
      <c r="B4" s="34" t="s">
        <v>948</v>
      </c>
      <c r="C4" s="5"/>
      <c r="D4" s="199" t="s">
        <v>968</v>
      </c>
      <c r="E4" s="199"/>
      <c r="F4" s="199"/>
      <c r="G4" s="199"/>
      <c r="H4" s="61" t="s">
        <v>949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950</v>
      </c>
      <c r="I5" s="65"/>
      <c r="J5" s="64"/>
      <c r="K5" s="302">
        <f>Plan27!K48</f>
        <v>229943.84999999966</v>
      </c>
      <c r="L5" s="66"/>
      <c r="M5" s="339">
        <f>Plan27!M48</f>
        <v>229943.84999999983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957</v>
      </c>
      <c r="K6" s="14"/>
      <c r="L6" s="14"/>
      <c r="M6" s="342"/>
    </row>
    <row r="7" spans="1:13" ht="15" customHeight="1">
      <c r="A7" s="11" t="s">
        <v>951</v>
      </c>
      <c r="B7" s="12"/>
      <c r="C7" s="16" t="s">
        <v>952</v>
      </c>
      <c r="D7" s="12"/>
      <c r="E7" s="12"/>
      <c r="F7" s="17" t="s">
        <v>953</v>
      </c>
      <c r="G7" s="18" t="s">
        <v>958</v>
      </c>
      <c r="H7" s="43" t="s">
        <v>959</v>
      </c>
      <c r="I7" s="43"/>
      <c r="J7" s="49" t="s">
        <v>960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6" s="101" customFormat="1" ht="15.75" customHeight="1" thickTop="1">
      <c r="A9" s="107" t="s">
        <v>823</v>
      </c>
      <c r="B9" s="136" t="s">
        <v>1077</v>
      </c>
      <c r="C9" s="39"/>
      <c r="D9" s="39"/>
      <c r="E9" s="98"/>
      <c r="F9" s="40"/>
      <c r="G9" s="36"/>
      <c r="H9" s="47"/>
      <c r="I9" s="46"/>
      <c r="J9" s="88"/>
      <c r="K9" s="45"/>
      <c r="L9" s="89"/>
      <c r="M9" s="52"/>
      <c r="O9" s="102"/>
      <c r="P9" s="102"/>
    </row>
    <row r="10" spans="1:16" s="101" customFormat="1" ht="15.75" customHeight="1">
      <c r="A10" s="120" t="s">
        <v>824</v>
      </c>
      <c r="B10" s="79" t="s">
        <v>1008</v>
      </c>
      <c r="C10" s="39"/>
      <c r="D10" s="39"/>
      <c r="E10" s="98"/>
      <c r="F10" s="40"/>
      <c r="G10" s="36"/>
      <c r="H10" s="47"/>
      <c r="I10" s="46"/>
      <c r="J10" s="88"/>
      <c r="K10" s="45"/>
      <c r="L10" s="89"/>
      <c r="M10" s="52"/>
      <c r="O10" s="102"/>
      <c r="P10" s="102"/>
    </row>
    <row r="11" spans="1:16" s="101" customFormat="1" ht="15.75" customHeight="1">
      <c r="A11" s="109" t="s">
        <v>825</v>
      </c>
      <c r="B11" s="38" t="s">
        <v>11</v>
      </c>
      <c r="C11" s="39"/>
      <c r="D11" s="39"/>
      <c r="E11" s="98"/>
      <c r="F11" s="40"/>
      <c r="G11" s="36"/>
      <c r="H11" s="47"/>
      <c r="I11" s="46"/>
      <c r="J11" s="88"/>
      <c r="K11" s="45"/>
      <c r="L11" s="89"/>
      <c r="M11" s="52"/>
      <c r="O11" s="102"/>
      <c r="P11" s="102"/>
    </row>
    <row r="12" spans="1:16" s="101" customFormat="1" ht="15.75" customHeight="1">
      <c r="A12" s="109"/>
      <c r="B12" s="38" t="s">
        <v>1114</v>
      </c>
      <c r="C12" s="39"/>
      <c r="D12" s="39"/>
      <c r="E12" s="98" t="s">
        <v>1074</v>
      </c>
      <c r="F12" s="40" t="s">
        <v>964</v>
      </c>
      <c r="G12" s="36">
        <v>2</v>
      </c>
      <c r="H12" s="47"/>
      <c r="I12" s="46">
        <v>1065.83</v>
      </c>
      <c r="J12" s="88"/>
      <c r="K12" s="297">
        <f aca="true" t="shared" si="0" ref="K12:K20">ROUND(G12*I12,2)</f>
        <v>2131.66</v>
      </c>
      <c r="L12" s="89"/>
      <c r="M12" s="52"/>
      <c r="O12" s="102"/>
      <c r="P12" s="102"/>
    </row>
    <row r="13" spans="1:16" s="101" customFormat="1" ht="15.75" customHeight="1">
      <c r="A13" s="109" t="s">
        <v>826</v>
      </c>
      <c r="B13" s="38" t="s">
        <v>12</v>
      </c>
      <c r="C13" s="39"/>
      <c r="D13" s="39"/>
      <c r="E13" s="98"/>
      <c r="F13" s="40" t="s">
        <v>965</v>
      </c>
      <c r="G13" s="36">
        <v>12</v>
      </c>
      <c r="H13" s="47"/>
      <c r="I13" s="46">
        <v>26.07</v>
      </c>
      <c r="J13" s="88"/>
      <c r="K13" s="297">
        <f t="shared" si="0"/>
        <v>312.84</v>
      </c>
      <c r="L13" s="89"/>
      <c r="M13" s="52"/>
      <c r="O13" s="102"/>
      <c r="P13" s="102"/>
    </row>
    <row r="14" spans="1:16" s="101" customFormat="1" ht="15.75" customHeight="1">
      <c r="A14" s="109" t="s">
        <v>827</v>
      </c>
      <c r="B14" s="38" t="s">
        <v>1053</v>
      </c>
      <c r="C14" s="39"/>
      <c r="D14" s="39"/>
      <c r="E14" s="98"/>
      <c r="F14" s="40" t="s">
        <v>965</v>
      </c>
      <c r="G14" s="36">
        <v>18</v>
      </c>
      <c r="H14" s="47"/>
      <c r="I14" s="46">
        <v>11.81</v>
      </c>
      <c r="J14" s="88"/>
      <c r="K14" s="297">
        <f t="shared" si="0"/>
        <v>212.58</v>
      </c>
      <c r="L14" s="89"/>
      <c r="M14" s="52"/>
      <c r="O14" s="102"/>
      <c r="P14" s="102"/>
    </row>
    <row r="15" spans="1:16" s="101" customFormat="1" ht="15.75" customHeight="1">
      <c r="A15" s="109" t="s">
        <v>828</v>
      </c>
      <c r="B15" s="38" t="s">
        <v>1081</v>
      </c>
      <c r="C15" s="39"/>
      <c r="D15" s="39"/>
      <c r="E15" s="98"/>
      <c r="F15" s="40" t="s">
        <v>965</v>
      </c>
      <c r="G15" s="36">
        <v>12</v>
      </c>
      <c r="H15" s="47"/>
      <c r="I15" s="46">
        <v>6.21</v>
      </c>
      <c r="J15" s="88"/>
      <c r="K15" s="297">
        <f t="shared" si="0"/>
        <v>74.52</v>
      </c>
      <c r="L15" s="89"/>
      <c r="M15" s="52"/>
      <c r="O15" s="102"/>
      <c r="P15" s="102"/>
    </row>
    <row r="16" spans="1:16" s="101" customFormat="1" ht="15.75" customHeight="1">
      <c r="A16" s="109" t="s">
        <v>829</v>
      </c>
      <c r="B16" s="38" t="s">
        <v>13</v>
      </c>
      <c r="C16" s="39"/>
      <c r="D16" s="39"/>
      <c r="E16" s="98"/>
      <c r="F16" s="40" t="s">
        <v>964</v>
      </c>
      <c r="G16" s="41">
        <v>2</v>
      </c>
      <c r="H16" s="48"/>
      <c r="I16" s="46">
        <v>92.5</v>
      </c>
      <c r="J16" s="94"/>
      <c r="K16" s="297">
        <f t="shared" si="0"/>
        <v>185</v>
      </c>
      <c r="L16" s="95"/>
      <c r="M16" s="53"/>
      <c r="O16" s="102"/>
      <c r="P16" s="102"/>
    </row>
    <row r="17" spans="1:16" s="101" customFormat="1" ht="15.75" customHeight="1">
      <c r="A17" s="109" t="s">
        <v>830</v>
      </c>
      <c r="B17" s="38" t="s">
        <v>14</v>
      </c>
      <c r="C17" s="39"/>
      <c r="D17" s="39"/>
      <c r="E17" s="98"/>
      <c r="F17" s="40" t="s">
        <v>964</v>
      </c>
      <c r="G17" s="41">
        <v>1</v>
      </c>
      <c r="H17" s="48"/>
      <c r="I17" s="46">
        <v>69.66</v>
      </c>
      <c r="J17" s="94"/>
      <c r="K17" s="297">
        <f t="shared" si="0"/>
        <v>69.66</v>
      </c>
      <c r="L17" s="95"/>
      <c r="M17" s="53"/>
      <c r="O17" s="102"/>
      <c r="P17" s="102"/>
    </row>
    <row r="18" spans="1:16" s="101" customFormat="1" ht="15.75" customHeight="1">
      <c r="A18" s="109" t="s">
        <v>831</v>
      </c>
      <c r="B18" s="38" t="s">
        <v>15</v>
      </c>
      <c r="C18" s="39"/>
      <c r="D18" s="39"/>
      <c r="E18" s="98"/>
      <c r="F18" s="40" t="s">
        <v>964</v>
      </c>
      <c r="G18" s="41">
        <v>4</v>
      </c>
      <c r="H18" s="48"/>
      <c r="I18" s="46">
        <v>35.78</v>
      </c>
      <c r="J18" s="94"/>
      <c r="K18" s="297">
        <f t="shared" si="0"/>
        <v>143.12</v>
      </c>
      <c r="L18" s="95"/>
      <c r="M18" s="53"/>
      <c r="O18" s="102"/>
      <c r="P18" s="102"/>
    </row>
    <row r="19" spans="1:16" s="101" customFormat="1" ht="15.75" customHeight="1">
      <c r="A19" s="109" t="s">
        <v>832</v>
      </c>
      <c r="B19" s="84" t="s">
        <v>1054</v>
      </c>
      <c r="C19" s="39"/>
      <c r="D19" s="39"/>
      <c r="E19" s="98"/>
      <c r="F19" s="40" t="s">
        <v>965</v>
      </c>
      <c r="G19" s="41">
        <v>12</v>
      </c>
      <c r="H19" s="48"/>
      <c r="I19" s="46">
        <v>13.53</v>
      </c>
      <c r="J19" s="94"/>
      <c r="K19" s="297">
        <f t="shared" si="0"/>
        <v>162.36</v>
      </c>
      <c r="L19" s="95"/>
      <c r="M19" s="53"/>
      <c r="O19" s="102"/>
      <c r="P19" s="102"/>
    </row>
    <row r="20" spans="1:16" s="101" customFormat="1" ht="15.75" customHeight="1">
      <c r="A20" s="109" t="s">
        <v>833</v>
      </c>
      <c r="B20" s="38" t="s">
        <v>16</v>
      </c>
      <c r="C20" s="39"/>
      <c r="D20" s="39"/>
      <c r="E20" s="98"/>
      <c r="F20" s="40" t="s">
        <v>965</v>
      </c>
      <c r="G20" s="41">
        <v>18</v>
      </c>
      <c r="H20" s="48"/>
      <c r="I20" s="46">
        <v>15.5</v>
      </c>
      <c r="J20" s="94"/>
      <c r="K20" s="297">
        <f t="shared" si="0"/>
        <v>279</v>
      </c>
      <c r="L20" s="95"/>
      <c r="M20" s="53"/>
      <c r="O20" s="102"/>
      <c r="P20" s="102"/>
    </row>
    <row r="21" spans="1:16" s="101" customFormat="1" ht="15.75" customHeight="1">
      <c r="A21" s="109" t="s">
        <v>834</v>
      </c>
      <c r="B21" s="38" t="s">
        <v>17</v>
      </c>
      <c r="C21" s="39"/>
      <c r="D21" s="39"/>
      <c r="E21" s="98"/>
      <c r="F21" s="40"/>
      <c r="G21" s="41"/>
      <c r="H21" s="48"/>
      <c r="I21" s="46"/>
      <c r="J21" s="94"/>
      <c r="K21" s="45"/>
      <c r="L21" s="95"/>
      <c r="M21" s="53"/>
      <c r="O21" s="102"/>
      <c r="P21" s="102"/>
    </row>
    <row r="22" spans="1:16" s="101" customFormat="1" ht="15.75" customHeight="1">
      <c r="A22" s="142"/>
      <c r="B22" s="84" t="s">
        <v>19</v>
      </c>
      <c r="C22" s="39"/>
      <c r="D22" s="39"/>
      <c r="E22" s="98"/>
      <c r="F22" s="40" t="s">
        <v>964</v>
      </c>
      <c r="G22" s="41">
        <v>6</v>
      </c>
      <c r="H22" s="48"/>
      <c r="I22" s="46">
        <v>285.25</v>
      </c>
      <c r="J22" s="94"/>
      <c r="K22" s="297">
        <f>ROUND(G22*I22,2)</f>
        <v>1711.5</v>
      </c>
      <c r="L22" s="95"/>
      <c r="M22" s="53"/>
      <c r="O22" s="102"/>
      <c r="P22" s="102"/>
    </row>
    <row r="23" spans="1:16" s="101" customFormat="1" ht="15.75" customHeight="1">
      <c r="A23" s="142" t="s">
        <v>835</v>
      </c>
      <c r="B23" s="38" t="s">
        <v>20</v>
      </c>
      <c r="C23" s="39"/>
      <c r="D23" s="39"/>
      <c r="E23" s="98"/>
      <c r="F23" s="40"/>
      <c r="G23" s="41"/>
      <c r="H23" s="48"/>
      <c r="I23" s="46"/>
      <c r="J23" s="94"/>
      <c r="K23" s="45"/>
      <c r="L23" s="95"/>
      <c r="M23" s="53"/>
      <c r="O23" s="102"/>
      <c r="P23" s="102"/>
    </row>
    <row r="24" spans="1:16" s="101" customFormat="1" ht="15.75" customHeight="1">
      <c r="A24" s="142"/>
      <c r="B24" s="84" t="s">
        <v>19</v>
      </c>
      <c r="C24" s="39"/>
      <c r="D24" s="39"/>
      <c r="E24" s="98"/>
      <c r="F24" s="40"/>
      <c r="G24" s="41"/>
      <c r="H24" s="48"/>
      <c r="I24" s="46"/>
      <c r="J24" s="94"/>
      <c r="K24" s="45"/>
      <c r="L24" s="95"/>
      <c r="M24" s="53"/>
      <c r="O24" s="102"/>
      <c r="P24" s="102"/>
    </row>
    <row r="25" spans="1:16" s="101" customFormat="1" ht="15.75" customHeight="1">
      <c r="A25" s="142"/>
      <c r="B25" s="38" t="s">
        <v>1082</v>
      </c>
      <c r="C25" s="137"/>
      <c r="D25" s="137"/>
      <c r="E25" s="138"/>
      <c r="F25" s="139" t="s">
        <v>964</v>
      </c>
      <c r="G25" s="41">
        <v>1</v>
      </c>
      <c r="H25" s="48"/>
      <c r="I25" s="46">
        <v>328.3</v>
      </c>
      <c r="J25" s="94"/>
      <c r="K25" s="297">
        <f>ROUND(G25*I25,2)</f>
        <v>328.3</v>
      </c>
      <c r="L25" s="95"/>
      <c r="M25" s="53"/>
      <c r="O25" s="102"/>
      <c r="P25" s="102"/>
    </row>
    <row r="26" spans="1:16" s="101" customFormat="1" ht="15.75" customHeight="1">
      <c r="A26" s="142" t="s">
        <v>836</v>
      </c>
      <c r="B26" s="38" t="s">
        <v>21</v>
      </c>
      <c r="C26" s="137"/>
      <c r="D26" s="137"/>
      <c r="E26" s="138"/>
      <c r="F26" s="139"/>
      <c r="G26" s="41"/>
      <c r="H26" s="48"/>
      <c r="I26" s="46"/>
      <c r="J26" s="94"/>
      <c r="K26" s="45"/>
      <c r="L26" s="95"/>
      <c r="M26" s="53"/>
      <c r="O26" s="102"/>
      <c r="P26" s="102"/>
    </row>
    <row r="27" spans="1:16" s="101" customFormat="1" ht="15.75" customHeight="1">
      <c r="A27" s="142"/>
      <c r="B27" s="38" t="s">
        <v>1115</v>
      </c>
      <c r="C27" s="137"/>
      <c r="D27" s="137"/>
      <c r="E27" s="138"/>
      <c r="F27" s="139" t="s">
        <v>964</v>
      </c>
      <c r="G27" s="41">
        <v>1</v>
      </c>
      <c r="H27" s="48"/>
      <c r="I27" s="46">
        <v>2066.93</v>
      </c>
      <c r="J27" s="94"/>
      <c r="K27" s="297">
        <f>ROUND(G27*I27,2)</f>
        <v>2066.93</v>
      </c>
      <c r="L27" s="95"/>
      <c r="M27" s="53"/>
      <c r="O27" s="102"/>
      <c r="P27" s="102"/>
    </row>
    <row r="28" spans="1:16" s="101" customFormat="1" ht="15.75" customHeight="1">
      <c r="A28" s="142" t="s">
        <v>837</v>
      </c>
      <c r="B28" s="38" t="s">
        <v>22</v>
      </c>
      <c r="C28" s="39"/>
      <c r="D28" s="39"/>
      <c r="E28" s="98"/>
      <c r="F28" s="40"/>
      <c r="G28" s="41"/>
      <c r="H28" s="48"/>
      <c r="I28" s="46"/>
      <c r="J28" s="94"/>
      <c r="K28" s="45"/>
      <c r="L28" s="95"/>
      <c r="M28" s="53"/>
      <c r="O28" s="102"/>
      <c r="P28" s="102"/>
    </row>
    <row r="29" spans="1:16" s="85" customFormat="1" ht="15.75" customHeight="1">
      <c r="A29" s="142"/>
      <c r="B29" s="38" t="s">
        <v>1084</v>
      </c>
      <c r="C29" s="39"/>
      <c r="D29" s="39"/>
      <c r="E29" s="98"/>
      <c r="F29" s="40"/>
      <c r="G29" s="41"/>
      <c r="H29" s="48"/>
      <c r="I29" s="46"/>
      <c r="J29" s="94"/>
      <c r="K29" s="87"/>
      <c r="L29" s="91"/>
      <c r="M29" s="53"/>
      <c r="O29" s="86"/>
      <c r="P29" s="86"/>
    </row>
    <row r="30" spans="1:16" s="85" customFormat="1" ht="15.75" customHeight="1" thickBot="1">
      <c r="A30" s="142"/>
      <c r="B30" s="38" t="s">
        <v>1083</v>
      </c>
      <c r="C30" s="39"/>
      <c r="D30" s="39"/>
      <c r="E30" s="98"/>
      <c r="F30" s="40" t="s">
        <v>964</v>
      </c>
      <c r="G30" s="41">
        <v>1</v>
      </c>
      <c r="H30" s="48"/>
      <c r="I30" s="46">
        <v>1995.22</v>
      </c>
      <c r="J30" s="94"/>
      <c r="K30" s="297">
        <f>ROUND(G30*I30,2)</f>
        <v>1995.22</v>
      </c>
      <c r="L30" s="91"/>
      <c r="M30" s="53">
        <f>SUM(K12:K30)</f>
        <v>9672.689999999999</v>
      </c>
      <c r="O30" s="86"/>
      <c r="P30" s="86"/>
    </row>
    <row r="31" spans="1:13" ht="19.5" customHeight="1" thickTop="1">
      <c r="A31" s="69" t="str">
        <f>Plan1!A52</f>
        <v>DATA:   03/03/2005   </v>
      </c>
      <c r="B31" s="70"/>
      <c r="C31" s="71" t="s">
        <v>967</v>
      </c>
      <c r="D31" s="70"/>
      <c r="E31" s="72"/>
      <c r="F31" s="70" t="s">
        <v>954</v>
      </c>
      <c r="G31" s="72"/>
      <c r="H31" s="70" t="s">
        <v>961</v>
      </c>
      <c r="I31" s="72"/>
      <c r="J31" s="70"/>
      <c r="K31" s="104">
        <f>SUM(K5:K30)</f>
        <v>239616.5399999996</v>
      </c>
      <c r="L31" s="97"/>
      <c r="M31" s="345">
        <f>SUM(M5:M30)</f>
        <v>239616.53999999983</v>
      </c>
    </row>
    <row r="32" spans="1:13" ht="19.5" customHeight="1" thickBot="1">
      <c r="A32" s="24"/>
      <c r="B32" s="25"/>
      <c r="C32" s="56"/>
      <c r="D32" s="23"/>
      <c r="E32" s="57"/>
      <c r="F32" s="23"/>
      <c r="G32" s="57"/>
      <c r="H32" s="23" t="s">
        <v>962</v>
      </c>
      <c r="I32" s="57"/>
      <c r="J32" s="23"/>
      <c r="K32" s="73"/>
      <c r="L32" s="23"/>
      <c r="M32" s="346"/>
    </row>
    <row r="33" spans="1:13" ht="15" customHeight="1" thickTop="1">
      <c r="A33" s="167"/>
      <c r="B33" s="55"/>
      <c r="C33" s="164"/>
      <c r="D33" s="161"/>
      <c r="E33" s="161"/>
      <c r="F33" s="166"/>
      <c r="M33" s="75"/>
    </row>
    <row r="34" spans="1:6" ht="15" customHeight="1">
      <c r="A34" s="167"/>
      <c r="B34" s="164"/>
      <c r="C34" s="164"/>
      <c r="D34" s="164"/>
      <c r="E34" s="164"/>
      <c r="F34" s="166"/>
    </row>
    <row r="35" spans="2:6" ht="15" customHeight="1">
      <c r="B35" s="164"/>
      <c r="C35" s="164"/>
      <c r="D35" s="164"/>
      <c r="E35" s="164"/>
      <c r="F35" s="166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58"/>
  <sheetViews>
    <sheetView zoomScale="75" zoomScaleNormal="75" zoomScalePageLayoutView="0" workbookViewId="0" topLeftCell="A1">
      <selection activeCell="B30" sqref="B3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3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955</v>
      </c>
    </row>
    <row r="2" spans="1:13" ht="15" customHeight="1" thickTop="1">
      <c r="A2" s="7"/>
      <c r="B2" s="31" t="s">
        <v>946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947</v>
      </c>
      <c r="C3" s="5"/>
      <c r="D3" s="199"/>
      <c r="E3" s="199"/>
      <c r="F3" s="199"/>
      <c r="G3" s="199"/>
      <c r="H3" s="58"/>
      <c r="I3" s="60" t="s">
        <v>956</v>
      </c>
      <c r="J3" s="3"/>
      <c r="K3" s="42"/>
      <c r="L3" s="59"/>
      <c r="M3" s="81" t="s">
        <v>898</v>
      </c>
    </row>
    <row r="4" spans="1:13" ht="15" customHeight="1" thickTop="1">
      <c r="A4" s="8"/>
      <c r="B4" s="34" t="s">
        <v>948</v>
      </c>
      <c r="C4" s="5"/>
      <c r="D4" s="199" t="s">
        <v>968</v>
      </c>
      <c r="E4" s="199"/>
      <c r="F4" s="199"/>
      <c r="G4" s="199"/>
      <c r="H4" s="61" t="s">
        <v>949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950</v>
      </c>
      <c r="I5" s="65"/>
      <c r="J5" s="64"/>
      <c r="K5" s="302">
        <f>Plan28!K31</f>
        <v>239616.5399999996</v>
      </c>
      <c r="L5" s="66"/>
      <c r="M5" s="339">
        <f>Plan28!M31</f>
        <v>239616.53999999983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957</v>
      </c>
      <c r="K6" s="14"/>
      <c r="L6" s="14"/>
      <c r="M6" s="342"/>
    </row>
    <row r="7" spans="1:13" ht="15" customHeight="1">
      <c r="A7" s="11" t="s">
        <v>951</v>
      </c>
      <c r="B7" s="12"/>
      <c r="C7" s="16" t="s">
        <v>952</v>
      </c>
      <c r="D7" s="12"/>
      <c r="E7" s="12"/>
      <c r="F7" s="17" t="s">
        <v>953</v>
      </c>
      <c r="G7" s="18" t="s">
        <v>958</v>
      </c>
      <c r="H7" s="43" t="s">
        <v>959</v>
      </c>
      <c r="I7" s="43"/>
      <c r="J7" s="49" t="s">
        <v>960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1.25" customHeight="1" thickTop="1">
      <c r="A9" s="128">
        <v>25</v>
      </c>
      <c r="B9" s="360" t="s">
        <v>1085</v>
      </c>
      <c r="C9" s="143"/>
      <c r="D9" s="143"/>
      <c r="E9" s="143"/>
      <c r="F9" s="145"/>
      <c r="G9" s="134"/>
      <c r="H9" s="111"/>
      <c r="I9" s="298"/>
      <c r="J9" s="110"/>
      <c r="K9" s="112"/>
      <c r="L9" s="111"/>
      <c r="M9" s="349"/>
    </row>
    <row r="10" spans="1:13" ht="11.25" customHeight="1">
      <c r="A10" s="121" t="s">
        <v>838</v>
      </c>
      <c r="B10" s="77" t="s">
        <v>1086</v>
      </c>
      <c r="C10" s="152"/>
      <c r="D10" s="152"/>
      <c r="E10" s="152"/>
      <c r="F10" s="154"/>
      <c r="G10" s="135"/>
      <c r="H10" s="14"/>
      <c r="I10" s="296"/>
      <c r="J10" s="13"/>
      <c r="K10" s="122"/>
      <c r="L10" s="14"/>
      <c r="M10" s="342"/>
    </row>
    <row r="11" spans="1:13" ht="11.25" customHeight="1">
      <c r="A11" s="158" t="s">
        <v>839</v>
      </c>
      <c r="B11" s="27" t="s">
        <v>1087</v>
      </c>
      <c r="C11" s="152"/>
      <c r="D11" s="152"/>
      <c r="E11" s="152"/>
      <c r="F11" s="154" t="s">
        <v>964</v>
      </c>
      <c r="G11" s="135">
        <v>4</v>
      </c>
      <c r="H11" s="14"/>
      <c r="I11" s="296">
        <v>80.26</v>
      </c>
      <c r="J11" s="13"/>
      <c r="K11" s="297">
        <f>ROUND(G11*I11,2)</f>
        <v>321.04</v>
      </c>
      <c r="L11" s="14"/>
      <c r="M11" s="342"/>
    </row>
    <row r="12" spans="1:13" ht="11.25" customHeight="1">
      <c r="A12" s="158" t="s">
        <v>840</v>
      </c>
      <c r="B12" s="27" t="s">
        <v>1088</v>
      </c>
      <c r="C12" s="152"/>
      <c r="D12" s="152"/>
      <c r="E12" s="152"/>
      <c r="F12" s="154" t="s">
        <v>964</v>
      </c>
      <c r="G12" s="135">
        <v>4</v>
      </c>
      <c r="H12" s="14"/>
      <c r="I12" s="296">
        <v>90.81</v>
      </c>
      <c r="J12" s="13"/>
      <c r="K12" s="297">
        <f>ROUND(G12*I12,2)</f>
        <v>363.24</v>
      </c>
      <c r="L12" s="14"/>
      <c r="M12" s="342">
        <f>SUM(K11:K12)</f>
        <v>684.28</v>
      </c>
    </row>
    <row r="13" spans="1:13" ht="11.25" customHeight="1">
      <c r="A13" s="337">
        <v>26</v>
      </c>
      <c r="B13" s="358" t="s">
        <v>23</v>
      </c>
      <c r="C13" s="152"/>
      <c r="D13" s="152"/>
      <c r="E13" s="152"/>
      <c r="F13" s="154"/>
      <c r="G13" s="135"/>
      <c r="H13" s="14"/>
      <c r="I13" s="296"/>
      <c r="J13" s="13"/>
      <c r="K13" s="122"/>
      <c r="L13" s="14"/>
      <c r="M13" s="342"/>
    </row>
    <row r="14" spans="1:13" ht="11.25" customHeight="1">
      <c r="A14" s="121" t="s">
        <v>841</v>
      </c>
      <c r="B14" s="77" t="s">
        <v>1001</v>
      </c>
      <c r="C14" s="152"/>
      <c r="D14" s="152"/>
      <c r="E14" s="152"/>
      <c r="F14" s="154"/>
      <c r="G14" s="135"/>
      <c r="H14" s="14"/>
      <c r="I14" s="185"/>
      <c r="J14" s="13"/>
      <c r="K14" s="122"/>
      <c r="L14" s="14"/>
      <c r="M14" s="342"/>
    </row>
    <row r="15" spans="1:13" ht="11.25" customHeight="1">
      <c r="A15" s="158" t="s">
        <v>842</v>
      </c>
      <c r="B15" s="152" t="s">
        <v>24</v>
      </c>
      <c r="C15" s="152"/>
      <c r="D15" s="152"/>
      <c r="E15" s="152"/>
      <c r="F15" s="154"/>
      <c r="G15" s="135"/>
      <c r="H15" s="14"/>
      <c r="I15" s="185"/>
      <c r="J15" s="13"/>
      <c r="K15" s="122"/>
      <c r="L15" s="14"/>
      <c r="M15" s="342"/>
    </row>
    <row r="16" spans="1:13" ht="11.25" customHeight="1">
      <c r="A16" s="158"/>
      <c r="B16" s="152" t="s">
        <v>25</v>
      </c>
      <c r="C16" s="152"/>
      <c r="D16" s="152"/>
      <c r="E16" s="152"/>
      <c r="F16" s="154" t="s">
        <v>964</v>
      </c>
      <c r="G16" s="135">
        <v>1</v>
      </c>
      <c r="H16" s="14"/>
      <c r="I16" s="185">
        <v>2225.35</v>
      </c>
      <c r="J16" s="13"/>
      <c r="K16" s="297">
        <f>ROUND(G16*I16,2)</f>
        <v>2225.35</v>
      </c>
      <c r="L16" s="14"/>
      <c r="M16" s="342"/>
    </row>
    <row r="17" spans="1:13" ht="11.25" customHeight="1">
      <c r="A17" s="158" t="s">
        <v>843</v>
      </c>
      <c r="B17" s="152" t="s">
        <v>685</v>
      </c>
      <c r="C17" s="152"/>
      <c r="D17" s="152"/>
      <c r="E17" s="152"/>
      <c r="F17" s="154"/>
      <c r="G17" s="135"/>
      <c r="H17" s="14"/>
      <c r="I17" s="185"/>
      <c r="J17" s="13"/>
      <c r="K17" s="297"/>
      <c r="L17" s="14"/>
      <c r="M17" s="342"/>
    </row>
    <row r="18" spans="1:13" ht="11.25" customHeight="1">
      <c r="A18" s="158"/>
      <c r="B18" s="152" t="s">
        <v>1030</v>
      </c>
      <c r="C18" s="152"/>
      <c r="D18" s="152"/>
      <c r="E18" s="152"/>
      <c r="F18" s="154" t="s">
        <v>964</v>
      </c>
      <c r="G18" s="135">
        <v>6</v>
      </c>
      <c r="H18" s="14"/>
      <c r="I18" s="185">
        <v>87.32</v>
      </c>
      <c r="J18" s="13"/>
      <c r="K18" s="297">
        <f>ROUND(G18*I18,2)</f>
        <v>523.92</v>
      </c>
      <c r="L18" s="14"/>
      <c r="M18" s="342">
        <f>SUM(K16:K18)</f>
        <v>2749.27</v>
      </c>
    </row>
    <row r="19" spans="1:13" ht="11.25" customHeight="1">
      <c r="A19" s="337">
        <v>27</v>
      </c>
      <c r="B19" s="359" t="s">
        <v>1089</v>
      </c>
      <c r="C19" s="152"/>
      <c r="D19" s="152"/>
      <c r="E19" s="152"/>
      <c r="F19" s="154"/>
      <c r="G19" s="135"/>
      <c r="H19" s="14"/>
      <c r="I19" s="185"/>
      <c r="J19" s="13"/>
      <c r="K19" s="122"/>
      <c r="L19" s="14"/>
      <c r="M19" s="342"/>
    </row>
    <row r="20" spans="1:13" ht="11.25" customHeight="1">
      <c r="A20" s="158" t="s">
        <v>844</v>
      </c>
      <c r="B20" s="152" t="s">
        <v>916</v>
      </c>
      <c r="C20" s="152"/>
      <c r="D20" s="152"/>
      <c r="E20" s="152"/>
      <c r="F20" s="154" t="s">
        <v>963</v>
      </c>
      <c r="G20" s="135">
        <v>837.46</v>
      </c>
      <c r="H20" s="14"/>
      <c r="I20" s="185">
        <v>1.25</v>
      </c>
      <c r="J20" s="13"/>
      <c r="K20" s="297">
        <f>ROUND(G20*I20,2)</f>
        <v>1046.83</v>
      </c>
      <c r="L20" s="14"/>
      <c r="M20" s="342"/>
    </row>
    <row r="21" spans="1:13" ht="11.25" customHeight="1">
      <c r="A21" s="109" t="s">
        <v>845</v>
      </c>
      <c r="B21" s="28" t="s">
        <v>1093</v>
      </c>
      <c r="C21" s="28"/>
      <c r="D21" s="28"/>
      <c r="E21" s="28"/>
      <c r="F21" s="157"/>
      <c r="G21" s="36"/>
      <c r="H21" s="113"/>
      <c r="I21" s="183"/>
      <c r="J21" s="105"/>
      <c r="K21" s="106"/>
      <c r="L21" s="113"/>
      <c r="M21" s="344"/>
    </row>
    <row r="22" spans="1:13" ht="11.25" customHeight="1">
      <c r="A22" s="109"/>
      <c r="B22" s="28" t="s">
        <v>1094</v>
      </c>
      <c r="C22" s="28"/>
      <c r="D22" s="28"/>
      <c r="E22" s="28"/>
      <c r="F22" s="157" t="s">
        <v>963</v>
      </c>
      <c r="G22" s="36">
        <v>837.46</v>
      </c>
      <c r="H22" s="113"/>
      <c r="I22" s="183">
        <v>50.93</v>
      </c>
      <c r="J22" s="105"/>
      <c r="K22" s="297">
        <f>ROUND(G22*I22,2)</f>
        <v>42651.84</v>
      </c>
      <c r="L22" s="113"/>
      <c r="M22" s="344"/>
    </row>
    <row r="23" spans="1:13" ht="11.25" customHeight="1">
      <c r="A23" s="109" t="s">
        <v>846</v>
      </c>
      <c r="B23" s="28" t="s">
        <v>26</v>
      </c>
      <c r="C23" s="28"/>
      <c r="D23" s="28"/>
      <c r="E23" s="28"/>
      <c r="F23" s="157" t="s">
        <v>963</v>
      </c>
      <c r="G23" s="36">
        <v>837.46</v>
      </c>
      <c r="H23" s="113"/>
      <c r="I23" s="183">
        <v>33.44</v>
      </c>
      <c r="J23" s="105"/>
      <c r="K23" s="297">
        <f>ROUND(G23*I23,2)</f>
        <v>28004.66</v>
      </c>
      <c r="L23" s="113"/>
      <c r="M23" s="344"/>
    </row>
    <row r="24" spans="1:13" ht="11.25" customHeight="1">
      <c r="A24" s="109" t="s">
        <v>847</v>
      </c>
      <c r="B24" s="28" t="s">
        <v>673</v>
      </c>
      <c r="C24" s="28"/>
      <c r="D24" s="28"/>
      <c r="E24" s="28"/>
      <c r="F24" s="157" t="s">
        <v>964</v>
      </c>
      <c r="G24" s="365">
        <v>1</v>
      </c>
      <c r="H24" s="113"/>
      <c r="I24" s="183">
        <v>507</v>
      </c>
      <c r="J24" s="105"/>
      <c r="K24" s="297">
        <f>ROUND(G24*I24,2)</f>
        <v>507</v>
      </c>
      <c r="L24" s="113"/>
      <c r="M24" s="344"/>
    </row>
    <row r="25" spans="1:13" ht="11.25" customHeight="1">
      <c r="A25" s="109" t="s">
        <v>848</v>
      </c>
      <c r="B25" s="28" t="s">
        <v>914</v>
      </c>
      <c r="C25" s="28"/>
      <c r="D25" s="28"/>
      <c r="E25" s="28"/>
      <c r="F25" s="157" t="s">
        <v>965</v>
      </c>
      <c r="G25" s="365">
        <v>6.9</v>
      </c>
      <c r="H25" s="113"/>
      <c r="I25" s="183">
        <v>63.3</v>
      </c>
      <c r="J25" s="105"/>
      <c r="K25" s="297">
        <f>ROUND(G25*I25,2)</f>
        <v>436.77</v>
      </c>
      <c r="L25" s="113"/>
      <c r="M25" s="344"/>
    </row>
    <row r="26" spans="1:13" ht="11.25" customHeight="1">
      <c r="A26" s="109" t="s">
        <v>849</v>
      </c>
      <c r="B26" s="28" t="s">
        <v>676</v>
      </c>
      <c r="C26" s="28"/>
      <c r="D26" s="28"/>
      <c r="E26" s="28"/>
      <c r="F26" s="157" t="s">
        <v>963</v>
      </c>
      <c r="G26" s="365">
        <v>0.98</v>
      </c>
      <c r="H26" s="113"/>
      <c r="I26" s="183">
        <v>248.31</v>
      </c>
      <c r="J26" s="105"/>
      <c r="K26" s="297">
        <f>ROUND(G26*I26,2)</f>
        <v>243.34</v>
      </c>
      <c r="L26" s="113"/>
      <c r="M26" s="344"/>
    </row>
    <row r="27" spans="1:13" ht="11.25" customHeight="1">
      <c r="A27" s="109" t="s">
        <v>915</v>
      </c>
      <c r="B27" s="28" t="s">
        <v>1095</v>
      </c>
      <c r="C27" s="28"/>
      <c r="D27" s="28"/>
      <c r="E27" s="28"/>
      <c r="F27" s="157"/>
      <c r="G27" s="36"/>
      <c r="H27" s="113"/>
      <c r="I27" s="183"/>
      <c r="J27" s="105"/>
      <c r="K27" s="106"/>
      <c r="L27" s="113"/>
      <c r="M27" s="344"/>
    </row>
    <row r="28" spans="1:13" ht="11.25" customHeight="1">
      <c r="A28" s="109"/>
      <c r="B28" s="28" t="s">
        <v>683</v>
      </c>
      <c r="C28" s="28"/>
      <c r="D28" s="28"/>
      <c r="E28" s="28"/>
      <c r="F28" s="157" t="s">
        <v>963</v>
      </c>
      <c r="G28" s="36">
        <v>75.98</v>
      </c>
      <c r="H28" s="113"/>
      <c r="I28" s="183">
        <v>225.2</v>
      </c>
      <c r="J28" s="105"/>
      <c r="K28" s="297">
        <f>ROUND(G28*I28,2)</f>
        <v>17110.7</v>
      </c>
      <c r="L28" s="113"/>
      <c r="M28" s="344">
        <f>SUM(K20:K28)</f>
        <v>90001.14</v>
      </c>
    </row>
    <row r="29" spans="1:13" ht="11.25" customHeight="1">
      <c r="A29" s="107" t="s">
        <v>850</v>
      </c>
      <c r="B29" s="358" t="s">
        <v>1092</v>
      </c>
      <c r="C29" s="28"/>
      <c r="D29" s="28"/>
      <c r="E29" s="29"/>
      <c r="F29" s="30"/>
      <c r="G29" s="36"/>
      <c r="H29" s="47"/>
      <c r="I29" s="183"/>
      <c r="J29" s="47"/>
      <c r="K29" s="45"/>
      <c r="L29" s="46"/>
      <c r="M29" s="52"/>
    </row>
    <row r="30" spans="1:13" ht="11.25" customHeight="1">
      <c r="A30" s="76" t="s">
        <v>851</v>
      </c>
      <c r="B30" s="79" t="s">
        <v>1090</v>
      </c>
      <c r="C30" s="28"/>
      <c r="D30" s="28"/>
      <c r="E30" s="29"/>
      <c r="F30" s="30"/>
      <c r="G30" s="36"/>
      <c r="H30" s="47"/>
      <c r="I30" s="183"/>
      <c r="J30" s="47"/>
      <c r="K30" s="45"/>
      <c r="L30" s="46"/>
      <c r="M30" s="52"/>
    </row>
    <row r="31" spans="1:16" s="101" customFormat="1" ht="11.25" customHeight="1">
      <c r="A31" s="35" t="s">
        <v>852</v>
      </c>
      <c r="B31" s="38" t="s">
        <v>1091</v>
      </c>
      <c r="C31" s="39"/>
      <c r="D31" s="39"/>
      <c r="E31" s="98"/>
      <c r="F31" s="40" t="s">
        <v>1020</v>
      </c>
      <c r="G31" s="36">
        <v>1.68</v>
      </c>
      <c r="H31" s="47"/>
      <c r="I31" s="183">
        <v>80.34</v>
      </c>
      <c r="J31" s="88"/>
      <c r="K31" s="297">
        <f>ROUND(G31*I31,2)</f>
        <v>134.97</v>
      </c>
      <c r="L31" s="89"/>
      <c r="M31" s="52">
        <f>K31</f>
        <v>134.97</v>
      </c>
      <c r="O31" s="102"/>
      <c r="P31" s="102"/>
    </row>
    <row r="32" spans="1:16" s="101" customFormat="1" ht="11.25" customHeight="1">
      <c r="A32" s="76" t="s">
        <v>853</v>
      </c>
      <c r="B32" s="79" t="s">
        <v>1111</v>
      </c>
      <c r="C32" s="39"/>
      <c r="D32" s="39"/>
      <c r="E32" s="98"/>
      <c r="F32" s="40"/>
      <c r="G32" s="36"/>
      <c r="H32" s="47"/>
      <c r="I32" s="183"/>
      <c r="J32" s="47"/>
      <c r="K32" s="45"/>
      <c r="L32" s="89"/>
      <c r="M32" s="52"/>
      <c r="O32" s="102"/>
      <c r="P32" s="102"/>
    </row>
    <row r="33" spans="1:16" s="101" customFormat="1" ht="11.25" customHeight="1">
      <c r="A33" s="35" t="s">
        <v>854</v>
      </c>
      <c r="B33" s="38" t="s">
        <v>920</v>
      </c>
      <c r="C33" s="39"/>
      <c r="D33" s="39"/>
      <c r="E33" s="98"/>
      <c r="F33" s="40"/>
      <c r="G33" s="36"/>
      <c r="H33" s="47"/>
      <c r="I33" s="183"/>
      <c r="J33" s="47"/>
      <c r="K33" s="45"/>
      <c r="L33" s="89"/>
      <c r="M33" s="52"/>
      <c r="O33" s="102"/>
      <c r="P33" s="102"/>
    </row>
    <row r="34" spans="1:16" s="101" customFormat="1" ht="11.25" customHeight="1">
      <c r="A34" s="35"/>
      <c r="B34" s="38" t="s">
        <v>921</v>
      </c>
      <c r="C34" s="39"/>
      <c r="D34" s="39"/>
      <c r="E34" s="98"/>
      <c r="F34" s="40" t="s">
        <v>1020</v>
      </c>
      <c r="G34" s="36">
        <v>2.85</v>
      </c>
      <c r="H34" s="47"/>
      <c r="I34" s="183">
        <v>723.95</v>
      </c>
      <c r="J34" s="47"/>
      <c r="K34" s="297">
        <f>ROUND(G34*I34,2)</f>
        <v>2063.26</v>
      </c>
      <c r="L34" s="89"/>
      <c r="M34" s="52">
        <f>K34</f>
        <v>2063.26</v>
      </c>
      <c r="O34" s="102"/>
      <c r="P34" s="102"/>
    </row>
    <row r="35" spans="1:16" s="101" customFormat="1" ht="11.25" customHeight="1">
      <c r="A35" s="76" t="s">
        <v>855</v>
      </c>
      <c r="B35" s="79" t="s">
        <v>990</v>
      </c>
      <c r="C35" s="39"/>
      <c r="D35" s="39"/>
      <c r="E35" s="98"/>
      <c r="F35" s="40"/>
      <c r="G35" s="36"/>
      <c r="H35" s="47"/>
      <c r="I35" s="183"/>
      <c r="J35" s="88"/>
      <c r="K35" s="45"/>
      <c r="L35" s="89"/>
      <c r="M35" s="52"/>
      <c r="O35" s="102"/>
      <c r="P35" s="102"/>
    </row>
    <row r="36" spans="1:16" s="101" customFormat="1" ht="11.25" customHeight="1">
      <c r="A36" s="109" t="s">
        <v>856</v>
      </c>
      <c r="B36" s="38" t="s">
        <v>991</v>
      </c>
      <c r="C36" s="39"/>
      <c r="D36" s="39"/>
      <c r="E36" s="98"/>
      <c r="F36" s="40"/>
      <c r="G36" s="36"/>
      <c r="H36" s="47"/>
      <c r="I36" s="183"/>
      <c r="J36" s="88"/>
      <c r="K36" s="45"/>
      <c r="L36" s="89"/>
      <c r="M36" s="52"/>
      <c r="O36" s="102"/>
      <c r="P36" s="102"/>
    </row>
    <row r="37" spans="1:16" s="101" customFormat="1" ht="11.25" customHeight="1">
      <c r="A37" s="109"/>
      <c r="B37" s="38" t="s">
        <v>992</v>
      </c>
      <c r="C37" s="39"/>
      <c r="D37" s="39"/>
      <c r="E37" s="98"/>
      <c r="F37" s="40" t="s">
        <v>963</v>
      </c>
      <c r="G37" s="36">
        <v>53.82</v>
      </c>
      <c r="H37" s="47"/>
      <c r="I37" s="183">
        <v>18.99</v>
      </c>
      <c r="J37" s="88"/>
      <c r="K37" s="297">
        <f>ROUND(G37*I37,2)</f>
        <v>1022.04</v>
      </c>
      <c r="L37" s="89"/>
      <c r="M37" s="52">
        <f>K37</f>
        <v>1022.04</v>
      </c>
      <c r="O37" s="102"/>
      <c r="P37" s="102"/>
    </row>
    <row r="38" spans="1:16" s="101" customFormat="1" ht="11.25" customHeight="1">
      <c r="A38" s="120" t="s">
        <v>857</v>
      </c>
      <c r="B38" s="79" t="s">
        <v>974</v>
      </c>
      <c r="C38" s="39"/>
      <c r="D38" s="39"/>
      <c r="E38" s="98"/>
      <c r="F38" s="40"/>
      <c r="G38" s="36"/>
      <c r="H38" s="47"/>
      <c r="I38" s="183"/>
      <c r="J38" s="88"/>
      <c r="K38" s="45"/>
      <c r="L38" s="89"/>
      <c r="M38" s="52"/>
      <c r="O38" s="102"/>
      <c r="P38" s="102"/>
    </row>
    <row r="39" spans="1:16" s="101" customFormat="1" ht="11.25" customHeight="1">
      <c r="A39" s="109" t="s">
        <v>858</v>
      </c>
      <c r="B39" s="38" t="s">
        <v>975</v>
      </c>
      <c r="C39" s="39"/>
      <c r="D39" s="39"/>
      <c r="E39" s="98"/>
      <c r="F39" s="40"/>
      <c r="G39" s="41"/>
      <c r="H39" s="48"/>
      <c r="I39" s="183"/>
      <c r="J39" s="94"/>
      <c r="K39" s="45"/>
      <c r="L39" s="95"/>
      <c r="M39" s="53"/>
      <c r="O39" s="102"/>
      <c r="P39" s="102"/>
    </row>
    <row r="40" spans="1:16" s="101" customFormat="1" ht="11.25" customHeight="1">
      <c r="A40" s="109"/>
      <c r="B40" s="38" t="s">
        <v>976</v>
      </c>
      <c r="C40" s="39"/>
      <c r="D40" s="39"/>
      <c r="E40" s="98"/>
      <c r="F40" s="40" t="s">
        <v>963</v>
      </c>
      <c r="G40" s="41">
        <v>50.4</v>
      </c>
      <c r="H40" s="48"/>
      <c r="I40" s="183">
        <v>2.39</v>
      </c>
      <c r="J40" s="94"/>
      <c r="K40" s="297">
        <f>ROUND(G40*I40,2)</f>
        <v>120.46</v>
      </c>
      <c r="L40" s="95"/>
      <c r="M40" s="53"/>
      <c r="O40" s="102"/>
      <c r="P40" s="102"/>
    </row>
    <row r="41" spans="1:16" s="101" customFormat="1" ht="11.25" customHeight="1">
      <c r="A41" s="109" t="s">
        <v>922</v>
      </c>
      <c r="B41" s="38" t="s">
        <v>1098</v>
      </c>
      <c r="C41" s="39"/>
      <c r="D41" s="39"/>
      <c r="E41" s="98"/>
      <c r="F41" s="40" t="s">
        <v>963</v>
      </c>
      <c r="G41" s="41">
        <v>68.4</v>
      </c>
      <c r="H41" s="48"/>
      <c r="I41" s="183">
        <v>5.38</v>
      </c>
      <c r="J41" s="94"/>
      <c r="K41" s="297">
        <f>ROUND(G41*I41,2)</f>
        <v>367.99</v>
      </c>
      <c r="L41" s="95"/>
      <c r="M41" s="53"/>
      <c r="O41" s="102"/>
      <c r="P41" s="102"/>
    </row>
    <row r="42" spans="1:16" s="101" customFormat="1" ht="11.25" customHeight="1">
      <c r="A42" s="109" t="s">
        <v>923</v>
      </c>
      <c r="B42" s="38" t="s">
        <v>978</v>
      </c>
      <c r="C42" s="39"/>
      <c r="D42" s="39"/>
      <c r="E42" s="98"/>
      <c r="F42" s="40" t="s">
        <v>963</v>
      </c>
      <c r="G42" s="41">
        <v>50.4</v>
      </c>
      <c r="H42" s="48"/>
      <c r="I42" s="183">
        <v>16.43</v>
      </c>
      <c r="J42" s="94"/>
      <c r="K42" s="297">
        <f>ROUND(G42*I42,2)</f>
        <v>828.07</v>
      </c>
      <c r="L42" s="95"/>
      <c r="M42" s="53">
        <f>SUM(K40:K42)</f>
        <v>1316.52</v>
      </c>
      <c r="O42" s="102"/>
      <c r="P42" s="102"/>
    </row>
    <row r="43" spans="1:16" s="101" customFormat="1" ht="11.25" customHeight="1">
      <c r="A43" s="120" t="s">
        <v>924</v>
      </c>
      <c r="B43" s="169" t="s">
        <v>966</v>
      </c>
      <c r="C43" s="137"/>
      <c r="D43" s="137"/>
      <c r="E43" s="138"/>
      <c r="F43" s="139"/>
      <c r="G43" s="41"/>
      <c r="H43" s="48"/>
      <c r="I43" s="185"/>
      <c r="J43" s="94"/>
      <c r="K43" s="45"/>
      <c r="L43" s="95"/>
      <c r="M43" s="53"/>
      <c r="O43" s="102"/>
      <c r="P43" s="102"/>
    </row>
    <row r="44" spans="1:16" s="101" customFormat="1" ht="11.25" customHeight="1" thickBot="1">
      <c r="A44" s="109" t="s">
        <v>925</v>
      </c>
      <c r="B44" s="160" t="s">
        <v>983</v>
      </c>
      <c r="C44" s="137"/>
      <c r="D44" s="137"/>
      <c r="E44" s="138"/>
      <c r="F44" s="139" t="s">
        <v>963</v>
      </c>
      <c r="G44" s="41">
        <v>438.25</v>
      </c>
      <c r="H44" s="48"/>
      <c r="I44" s="183">
        <v>9.34</v>
      </c>
      <c r="J44" s="94"/>
      <c r="K44" s="297">
        <f>ROUND(G44*I44,2)</f>
        <v>4093.26</v>
      </c>
      <c r="L44" s="95"/>
      <c r="M44" s="53">
        <f>K44</f>
        <v>4093.26</v>
      </c>
      <c r="O44" s="102"/>
      <c r="P44" s="102"/>
    </row>
    <row r="45" spans="1:13" ht="19.5" customHeight="1" thickTop="1">
      <c r="A45" s="69" t="str">
        <f>Plan1!A52</f>
        <v>DATA:   03/03/2005   </v>
      </c>
      <c r="B45" s="70"/>
      <c r="C45" s="71" t="s">
        <v>967</v>
      </c>
      <c r="D45" s="70"/>
      <c r="E45" s="72"/>
      <c r="F45" s="70" t="s">
        <v>954</v>
      </c>
      <c r="G45" s="72"/>
      <c r="H45" s="70" t="s">
        <v>961</v>
      </c>
      <c r="I45" s="72"/>
      <c r="J45" s="70"/>
      <c r="K45" s="104">
        <f>SUM(K5:K44)</f>
        <v>341681.2799999996</v>
      </c>
      <c r="L45" s="97"/>
      <c r="M45" s="345">
        <f>SUM(M5:M44)</f>
        <v>341681.2799999998</v>
      </c>
    </row>
    <row r="46" spans="1:13" ht="19.5" customHeight="1" thickBot="1">
      <c r="A46" s="24"/>
      <c r="B46" s="25"/>
      <c r="C46" s="56"/>
      <c r="D46" s="23"/>
      <c r="E46" s="57"/>
      <c r="F46" s="23"/>
      <c r="G46" s="57"/>
      <c r="H46" s="23" t="s">
        <v>962</v>
      </c>
      <c r="I46" s="57"/>
      <c r="J46" s="23"/>
      <c r="K46" s="73"/>
      <c r="L46" s="23"/>
      <c r="M46" s="346"/>
    </row>
    <row r="47" spans="1:13" ht="15" customHeight="1" thickTop="1">
      <c r="A47" s="167"/>
      <c r="B47" s="55"/>
      <c r="C47" s="164"/>
      <c r="D47" s="161"/>
      <c r="E47" s="161"/>
      <c r="F47" s="166"/>
      <c r="M47" s="75"/>
    </row>
    <row r="48" spans="1:6" ht="15" customHeight="1">
      <c r="A48" s="167"/>
      <c r="B48" s="164"/>
      <c r="C48" s="164"/>
      <c r="D48" s="164"/>
      <c r="E48" s="164"/>
      <c r="F48" s="166"/>
    </row>
    <row r="49" spans="2:6" ht="15" customHeight="1">
      <c r="B49" s="179"/>
      <c r="C49" s="164"/>
      <c r="D49" s="164"/>
      <c r="E49" s="164"/>
      <c r="F49" s="166"/>
    </row>
    <row r="50" spans="2:6" ht="15" customHeight="1">
      <c r="B50" s="174"/>
      <c r="C50" s="164"/>
      <c r="D50" s="164"/>
      <c r="E50" s="164"/>
      <c r="F50" s="166"/>
    </row>
    <row r="51" spans="2:6" ht="15" customHeight="1">
      <c r="B51" s="164"/>
      <c r="C51" s="164"/>
      <c r="D51" s="164"/>
      <c r="E51" s="164"/>
      <c r="F51" s="166"/>
    </row>
    <row r="52" spans="2:6" ht="15" customHeight="1">
      <c r="B52" s="174"/>
      <c r="C52" s="164"/>
      <c r="D52" s="164"/>
      <c r="E52" s="164"/>
      <c r="F52" s="166"/>
    </row>
    <row r="53" spans="2:6" ht="15" customHeight="1">
      <c r="B53" s="164"/>
      <c r="C53" s="164"/>
      <c r="D53" s="164"/>
      <c r="E53" s="164"/>
      <c r="F53" s="166"/>
    </row>
    <row r="54" spans="2:6" ht="15" customHeight="1">
      <c r="B54" s="164"/>
      <c r="C54" s="164"/>
      <c r="D54" s="164"/>
      <c r="E54" s="164"/>
      <c r="F54" s="166"/>
    </row>
    <row r="55" spans="2:6" ht="15" customHeight="1">
      <c r="B55" s="174"/>
      <c r="C55" s="164"/>
      <c r="D55" s="164"/>
      <c r="E55" s="164"/>
      <c r="F55" s="166"/>
    </row>
    <row r="56" spans="2:6" ht="15" customHeight="1">
      <c r="B56" s="164"/>
      <c r="C56" s="164"/>
      <c r="D56" s="164"/>
      <c r="E56" s="164"/>
      <c r="F56" s="166"/>
    </row>
    <row r="57" spans="2:6" ht="15" customHeight="1">
      <c r="B57" s="164"/>
      <c r="C57" s="164"/>
      <c r="D57" s="164"/>
      <c r="E57" s="164"/>
      <c r="F57" s="166"/>
    </row>
    <row r="58" spans="2:6" ht="15" customHeight="1">
      <c r="B58" s="164"/>
      <c r="C58" s="164"/>
      <c r="D58" s="164"/>
      <c r="E58" s="164"/>
      <c r="F58" s="166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zoomScalePageLayoutView="0" workbookViewId="0" topLeftCell="A1">
      <selection activeCell="K43" sqref="K43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955</v>
      </c>
    </row>
    <row r="2" spans="1:13" ht="15" customHeight="1" thickTop="1">
      <c r="A2" s="7"/>
      <c r="B2" s="31" t="s">
        <v>946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947</v>
      </c>
      <c r="C3" s="5"/>
      <c r="D3" s="199"/>
      <c r="E3" s="199"/>
      <c r="F3" s="199"/>
      <c r="G3" s="199"/>
      <c r="H3" s="58"/>
      <c r="I3" s="60" t="s">
        <v>956</v>
      </c>
      <c r="J3" s="3"/>
      <c r="K3" s="42"/>
      <c r="L3" s="59"/>
      <c r="M3" s="81" t="s">
        <v>872</v>
      </c>
    </row>
    <row r="4" spans="1:13" ht="15" customHeight="1" thickTop="1">
      <c r="A4" s="8"/>
      <c r="B4" s="34" t="s">
        <v>948</v>
      </c>
      <c r="C4" s="5"/>
      <c r="D4" s="199" t="s">
        <v>968</v>
      </c>
      <c r="E4" s="199"/>
      <c r="F4" s="199"/>
      <c r="G4" s="199"/>
      <c r="H4" s="61" t="s">
        <v>949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950</v>
      </c>
      <c r="I5" s="65"/>
      <c r="J5" s="64"/>
      <c r="K5" s="302">
        <f>Plan2!K48</f>
        <v>37864.52999999999</v>
      </c>
      <c r="L5" s="66"/>
      <c r="M5" s="339">
        <f>Plan2!M48</f>
        <v>37864.530000000006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957</v>
      </c>
      <c r="K6" s="14"/>
      <c r="L6" s="14"/>
      <c r="M6" s="341"/>
    </row>
    <row r="7" spans="1:13" ht="15" customHeight="1">
      <c r="A7" s="11" t="s">
        <v>951</v>
      </c>
      <c r="B7" s="12"/>
      <c r="C7" s="16" t="s">
        <v>952</v>
      </c>
      <c r="D7" s="12"/>
      <c r="E7" s="12"/>
      <c r="F7" s="17" t="s">
        <v>953</v>
      </c>
      <c r="G7" s="18" t="s">
        <v>958</v>
      </c>
      <c r="H7" s="43" t="s">
        <v>959</v>
      </c>
      <c r="I7" s="43"/>
      <c r="J7" s="49" t="s">
        <v>960</v>
      </c>
      <c r="K7" s="44"/>
      <c r="L7" s="49" t="s">
        <v>4</v>
      </c>
      <c r="M7" s="347"/>
    </row>
    <row r="8" spans="1:13" ht="6.7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1.25" customHeight="1" thickTop="1">
      <c r="A9" s="78" t="s">
        <v>70</v>
      </c>
      <c r="B9" s="77" t="s">
        <v>985</v>
      </c>
      <c r="C9" s="39"/>
      <c r="D9" s="39"/>
      <c r="E9" s="68"/>
      <c r="F9" s="40"/>
      <c r="G9" s="99"/>
      <c r="H9" s="113"/>
      <c r="I9" s="113"/>
      <c r="J9" s="105"/>
      <c r="K9" s="106"/>
      <c r="L9" s="113"/>
      <c r="M9" s="343"/>
    </row>
    <row r="10" spans="1:13" ht="11.25" customHeight="1">
      <c r="A10" s="37" t="s">
        <v>71</v>
      </c>
      <c r="B10" s="100" t="s">
        <v>986</v>
      </c>
      <c r="C10" s="39"/>
      <c r="D10" s="67"/>
      <c r="E10" s="68"/>
      <c r="F10" s="40"/>
      <c r="G10" s="41"/>
      <c r="H10" s="113"/>
      <c r="I10" s="113"/>
      <c r="J10" s="105"/>
      <c r="K10" s="106"/>
      <c r="L10" s="113"/>
      <c r="M10" s="343"/>
    </row>
    <row r="11" spans="1:13" ht="11.25" customHeight="1">
      <c r="A11" s="37"/>
      <c r="B11" s="100" t="s">
        <v>1119</v>
      </c>
      <c r="C11" s="39"/>
      <c r="D11" s="67"/>
      <c r="E11" s="68"/>
      <c r="F11" s="40" t="s">
        <v>963</v>
      </c>
      <c r="G11" s="41">
        <v>4.4</v>
      </c>
      <c r="H11" s="113"/>
      <c r="I11" s="183">
        <v>265.35</v>
      </c>
      <c r="J11" s="105"/>
      <c r="K11" s="297">
        <f>ROUND(G11*I11,2)</f>
        <v>1167.54</v>
      </c>
      <c r="L11" s="113"/>
      <c r="M11" s="344">
        <f>K11</f>
        <v>1167.54</v>
      </c>
    </row>
    <row r="12" spans="1:13" ht="11.25" customHeight="1">
      <c r="A12" s="78" t="s">
        <v>78</v>
      </c>
      <c r="B12" s="77" t="s">
        <v>987</v>
      </c>
      <c r="C12" s="39"/>
      <c r="D12" s="67"/>
      <c r="E12" s="68"/>
      <c r="F12" s="40"/>
      <c r="G12" s="41"/>
      <c r="H12" s="113"/>
      <c r="I12" s="183"/>
      <c r="J12" s="105"/>
      <c r="K12" s="297"/>
      <c r="L12" s="113"/>
      <c r="M12" s="343"/>
    </row>
    <row r="13" spans="1:13" ht="11.25" customHeight="1">
      <c r="A13" s="37" t="s">
        <v>79</v>
      </c>
      <c r="B13" s="27" t="s">
        <v>988</v>
      </c>
      <c r="C13" s="39"/>
      <c r="D13" s="67"/>
      <c r="E13" s="68"/>
      <c r="F13" s="40" t="s">
        <v>963</v>
      </c>
      <c r="G13" s="41">
        <v>3.08</v>
      </c>
      <c r="H13" s="113"/>
      <c r="I13" s="183">
        <v>59.8</v>
      </c>
      <c r="J13" s="105"/>
      <c r="K13" s="297">
        <f aca="true" t="shared" si="0" ref="K13:K45">ROUND(G13*I13,2)</f>
        <v>184.18</v>
      </c>
      <c r="L13" s="113"/>
      <c r="M13" s="344">
        <f>K13</f>
        <v>184.18</v>
      </c>
    </row>
    <row r="14" spans="1:13" ht="11.25" customHeight="1">
      <c r="A14" s="78" t="s">
        <v>907</v>
      </c>
      <c r="B14" s="116" t="s">
        <v>966</v>
      </c>
      <c r="C14" s="28"/>
      <c r="D14" s="67"/>
      <c r="E14" s="29"/>
      <c r="F14" s="40"/>
      <c r="G14" s="41"/>
      <c r="H14" s="113"/>
      <c r="I14" s="183"/>
      <c r="J14" s="105"/>
      <c r="K14" s="297"/>
      <c r="L14" s="113"/>
      <c r="M14" s="343"/>
    </row>
    <row r="15" spans="1:13" ht="11.25" customHeight="1">
      <c r="A15" s="37" t="s">
        <v>908</v>
      </c>
      <c r="B15" s="100" t="s">
        <v>981</v>
      </c>
      <c r="C15" s="28"/>
      <c r="D15" s="28"/>
      <c r="E15" s="29"/>
      <c r="F15" s="40"/>
      <c r="G15" s="41"/>
      <c r="H15" s="113"/>
      <c r="I15" s="183"/>
      <c r="J15" s="105"/>
      <c r="K15" s="297"/>
      <c r="L15" s="113"/>
      <c r="M15" s="343"/>
    </row>
    <row r="16" spans="1:13" ht="11.25" customHeight="1">
      <c r="A16" s="37"/>
      <c r="B16" s="100" t="s">
        <v>982</v>
      </c>
      <c r="C16" s="28"/>
      <c r="D16" s="28"/>
      <c r="E16" s="29"/>
      <c r="F16" s="40" t="s">
        <v>963</v>
      </c>
      <c r="G16" s="41">
        <v>48.16</v>
      </c>
      <c r="H16" s="113"/>
      <c r="I16" s="183">
        <v>5.62</v>
      </c>
      <c r="J16" s="105"/>
      <c r="K16" s="297">
        <f t="shared" si="0"/>
        <v>270.66</v>
      </c>
      <c r="L16" s="113"/>
      <c r="M16" s="343"/>
    </row>
    <row r="17" spans="1:13" ht="11.25" customHeight="1">
      <c r="A17" s="35" t="s">
        <v>909</v>
      </c>
      <c r="B17" s="100" t="s">
        <v>983</v>
      </c>
      <c r="C17" s="28"/>
      <c r="D17" s="28"/>
      <c r="E17" s="29"/>
      <c r="F17" s="30" t="s">
        <v>963</v>
      </c>
      <c r="G17" s="36">
        <v>48.16</v>
      </c>
      <c r="H17" s="113"/>
      <c r="I17" s="183">
        <v>9.34</v>
      </c>
      <c r="J17" s="105"/>
      <c r="K17" s="297">
        <f t="shared" si="0"/>
        <v>449.81</v>
      </c>
      <c r="L17" s="113"/>
      <c r="M17" s="343"/>
    </row>
    <row r="18" spans="1:13" ht="11.25" customHeight="1">
      <c r="A18" s="181" t="s">
        <v>910</v>
      </c>
      <c r="B18" s="182" t="s">
        <v>1104</v>
      </c>
      <c r="C18" s="14"/>
      <c r="D18" s="14"/>
      <c r="E18" s="122"/>
      <c r="F18" s="13" t="s">
        <v>963</v>
      </c>
      <c r="G18" s="162">
        <v>9.24</v>
      </c>
      <c r="H18" s="14"/>
      <c r="I18" s="185">
        <v>8.65</v>
      </c>
      <c r="J18" s="13"/>
      <c r="K18" s="297">
        <f t="shared" si="0"/>
        <v>79.93</v>
      </c>
      <c r="L18" s="14"/>
      <c r="M18" s="342">
        <f>SUM(K16:K18)</f>
        <v>800.4000000000001</v>
      </c>
    </row>
    <row r="19" spans="1:13" ht="11.25" customHeight="1">
      <c r="A19" s="132" t="s">
        <v>80</v>
      </c>
      <c r="B19" s="133" t="s">
        <v>1040</v>
      </c>
      <c r="C19" s="14"/>
      <c r="D19" s="14"/>
      <c r="E19" s="122"/>
      <c r="F19" s="13"/>
      <c r="G19" s="123"/>
      <c r="H19" s="14"/>
      <c r="I19" s="185"/>
      <c r="J19" s="13"/>
      <c r="K19" s="297"/>
      <c r="L19" s="14"/>
      <c r="M19" s="341"/>
    </row>
    <row r="20" spans="1:13" ht="11.25" customHeight="1">
      <c r="A20" s="120" t="s">
        <v>81</v>
      </c>
      <c r="B20" s="77" t="s">
        <v>969</v>
      </c>
      <c r="C20" s="28"/>
      <c r="D20" s="28"/>
      <c r="E20" s="29"/>
      <c r="F20" s="30"/>
      <c r="G20" s="118"/>
      <c r="H20" s="113"/>
      <c r="I20" s="183"/>
      <c r="J20" s="105"/>
      <c r="K20" s="297"/>
      <c r="L20" s="113"/>
      <c r="M20" s="343"/>
    </row>
    <row r="21" spans="1:13" ht="11.25" customHeight="1">
      <c r="A21" s="109" t="s">
        <v>82</v>
      </c>
      <c r="B21" s="38" t="s">
        <v>1026</v>
      </c>
      <c r="C21" s="39"/>
      <c r="D21" s="39"/>
      <c r="E21" s="98"/>
      <c r="F21" s="30" t="s">
        <v>963</v>
      </c>
      <c r="G21" s="118">
        <v>42.6</v>
      </c>
      <c r="H21" s="113"/>
      <c r="I21" s="185">
        <v>6.21</v>
      </c>
      <c r="J21" s="105"/>
      <c r="K21" s="297">
        <f t="shared" si="0"/>
        <v>264.55</v>
      </c>
      <c r="L21" s="113"/>
      <c r="M21" s="343"/>
    </row>
    <row r="22" spans="1:13" ht="11.25" customHeight="1">
      <c r="A22" s="109" t="s">
        <v>83</v>
      </c>
      <c r="B22" s="27" t="s">
        <v>973</v>
      </c>
      <c r="C22" s="28"/>
      <c r="D22" s="28"/>
      <c r="E22" s="29"/>
      <c r="F22" s="40" t="s">
        <v>963</v>
      </c>
      <c r="G22" s="118">
        <v>40.6</v>
      </c>
      <c r="H22" s="113"/>
      <c r="I22" s="183">
        <v>2.39</v>
      </c>
      <c r="J22" s="105"/>
      <c r="K22" s="297">
        <f t="shared" si="0"/>
        <v>97.03</v>
      </c>
      <c r="L22" s="113"/>
      <c r="M22" s="343"/>
    </row>
    <row r="23" spans="1:13" ht="11.25" customHeight="1">
      <c r="A23" s="109" t="s">
        <v>84</v>
      </c>
      <c r="B23" s="27" t="s">
        <v>989</v>
      </c>
      <c r="C23" s="28"/>
      <c r="D23" s="28"/>
      <c r="E23" s="29"/>
      <c r="F23" s="40" t="s">
        <v>963</v>
      </c>
      <c r="G23" s="36">
        <v>10.48</v>
      </c>
      <c r="H23" s="47"/>
      <c r="I23" s="183">
        <v>7.47</v>
      </c>
      <c r="J23" s="47"/>
      <c r="K23" s="297">
        <f t="shared" si="0"/>
        <v>78.29</v>
      </c>
      <c r="L23" s="46"/>
      <c r="M23" s="52">
        <f>SUM(K21:K23)</f>
        <v>439.87000000000006</v>
      </c>
    </row>
    <row r="24" spans="1:13" ht="11.25" customHeight="1">
      <c r="A24" s="120" t="s">
        <v>85</v>
      </c>
      <c r="B24" s="79" t="s">
        <v>1001</v>
      </c>
      <c r="C24" s="28"/>
      <c r="D24" s="28"/>
      <c r="E24" s="29"/>
      <c r="F24" s="40"/>
      <c r="G24" s="36"/>
      <c r="H24" s="47"/>
      <c r="I24" s="45"/>
      <c r="J24" s="47"/>
      <c r="K24" s="297"/>
      <c r="L24" s="46"/>
      <c r="M24" s="52"/>
    </row>
    <row r="25" spans="1:13" ht="11.25" customHeight="1">
      <c r="A25" s="109" t="s">
        <v>86</v>
      </c>
      <c r="B25" s="38" t="s">
        <v>1031</v>
      </c>
      <c r="C25" s="28"/>
      <c r="D25" s="28"/>
      <c r="E25" s="29"/>
      <c r="F25" s="40"/>
      <c r="G25" s="36"/>
      <c r="H25" s="47"/>
      <c r="I25" s="45"/>
      <c r="J25" s="47"/>
      <c r="K25" s="297"/>
      <c r="L25" s="46"/>
      <c r="M25" s="52"/>
    </row>
    <row r="26" spans="1:13" ht="11.25" customHeight="1">
      <c r="A26" s="109"/>
      <c r="B26" s="38" t="s">
        <v>1030</v>
      </c>
      <c r="C26" s="28"/>
      <c r="D26" s="28"/>
      <c r="E26" s="29"/>
      <c r="F26" s="40" t="s">
        <v>964</v>
      </c>
      <c r="G26" s="36">
        <v>4</v>
      </c>
      <c r="H26" s="47"/>
      <c r="I26" s="45">
        <v>112.64</v>
      </c>
      <c r="J26" s="47"/>
      <c r="K26" s="297">
        <f t="shared" si="0"/>
        <v>450.56</v>
      </c>
      <c r="L26" s="46"/>
      <c r="M26" s="52"/>
    </row>
    <row r="27" spans="1:13" ht="11.25" customHeight="1">
      <c r="A27" s="109" t="s">
        <v>87</v>
      </c>
      <c r="B27" s="38" t="s">
        <v>1033</v>
      </c>
      <c r="C27" s="28"/>
      <c r="D27" s="28"/>
      <c r="E27" s="29"/>
      <c r="F27" s="40" t="s">
        <v>964</v>
      </c>
      <c r="G27" s="36">
        <v>1</v>
      </c>
      <c r="H27" s="47"/>
      <c r="I27" s="45">
        <v>45.36</v>
      </c>
      <c r="J27" s="47"/>
      <c r="K27" s="297">
        <f t="shared" si="0"/>
        <v>45.36</v>
      </c>
      <c r="L27" s="46"/>
      <c r="M27" s="52"/>
    </row>
    <row r="28" spans="1:13" ht="11.25" customHeight="1">
      <c r="A28" s="109" t="s">
        <v>88</v>
      </c>
      <c r="B28" s="38" t="s">
        <v>1034</v>
      </c>
      <c r="C28" s="28"/>
      <c r="D28" s="28"/>
      <c r="E28" s="29"/>
      <c r="F28" s="40" t="s">
        <v>964</v>
      </c>
      <c r="G28" s="36">
        <v>4</v>
      </c>
      <c r="H28" s="47"/>
      <c r="I28" s="45">
        <v>49.85</v>
      </c>
      <c r="J28" s="47"/>
      <c r="K28" s="297">
        <f t="shared" si="0"/>
        <v>199.4</v>
      </c>
      <c r="L28" s="46"/>
      <c r="M28" s="52"/>
    </row>
    <row r="29" spans="1:13" ht="11.25" customHeight="1">
      <c r="A29" s="109" t="s">
        <v>89</v>
      </c>
      <c r="B29" s="38" t="s">
        <v>1038</v>
      </c>
      <c r="C29" s="28"/>
      <c r="D29" s="28"/>
      <c r="E29" s="29"/>
      <c r="F29" s="40"/>
      <c r="G29" s="36"/>
      <c r="H29" s="47"/>
      <c r="I29" s="45"/>
      <c r="J29" s="47"/>
      <c r="K29" s="297"/>
      <c r="L29" s="46"/>
      <c r="M29" s="52"/>
    </row>
    <row r="30" spans="1:13" ht="11.25" customHeight="1">
      <c r="A30" s="109"/>
      <c r="B30" s="38" t="s">
        <v>1039</v>
      </c>
      <c r="C30" s="28"/>
      <c r="D30" s="28"/>
      <c r="E30" s="29"/>
      <c r="F30" s="40" t="s">
        <v>964</v>
      </c>
      <c r="G30" s="36">
        <v>2</v>
      </c>
      <c r="H30" s="47"/>
      <c r="I30" s="45">
        <v>130.58</v>
      </c>
      <c r="J30" s="47"/>
      <c r="K30" s="297">
        <f t="shared" si="0"/>
        <v>261.16</v>
      </c>
      <c r="L30" s="46"/>
      <c r="M30" s="52">
        <f>SUM(K26:K30)</f>
        <v>956.48</v>
      </c>
    </row>
    <row r="31" spans="1:13" ht="11.25" customHeight="1">
      <c r="A31" s="120" t="s">
        <v>90</v>
      </c>
      <c r="B31" s="79" t="s">
        <v>1079</v>
      </c>
      <c r="C31" s="28"/>
      <c r="D31" s="28"/>
      <c r="E31" s="29"/>
      <c r="F31" s="40"/>
      <c r="G31" s="36"/>
      <c r="H31" s="47"/>
      <c r="I31" s="45"/>
      <c r="J31" s="47"/>
      <c r="K31" s="297"/>
      <c r="L31" s="46"/>
      <c r="M31" s="52"/>
    </row>
    <row r="32" spans="1:13" ht="11.25" customHeight="1">
      <c r="A32" s="109" t="s">
        <v>91</v>
      </c>
      <c r="B32" s="38" t="s">
        <v>1099</v>
      </c>
      <c r="C32" s="28"/>
      <c r="D32" s="28"/>
      <c r="E32" s="29"/>
      <c r="F32" s="40" t="s">
        <v>964</v>
      </c>
      <c r="G32" s="36">
        <v>1</v>
      </c>
      <c r="H32" s="47"/>
      <c r="I32" s="45">
        <v>43.2</v>
      </c>
      <c r="J32" s="47"/>
      <c r="K32" s="297">
        <f t="shared" si="0"/>
        <v>43.2</v>
      </c>
      <c r="L32" s="46"/>
      <c r="M32" s="52">
        <f>K32</f>
        <v>43.2</v>
      </c>
    </row>
    <row r="33" spans="1:13" ht="11.25" customHeight="1">
      <c r="A33" s="76" t="s">
        <v>92</v>
      </c>
      <c r="B33" s="79" t="s">
        <v>990</v>
      </c>
      <c r="C33" s="28"/>
      <c r="D33" s="28"/>
      <c r="E33" s="29"/>
      <c r="F33" s="40"/>
      <c r="G33" s="36"/>
      <c r="H33" s="47"/>
      <c r="I33" s="45"/>
      <c r="J33" s="47"/>
      <c r="K33" s="297"/>
      <c r="L33" s="46"/>
      <c r="M33" s="52"/>
    </row>
    <row r="34" spans="1:13" ht="11.25" customHeight="1">
      <c r="A34" s="35" t="s">
        <v>93</v>
      </c>
      <c r="B34" s="38" t="s">
        <v>991</v>
      </c>
      <c r="C34" s="28"/>
      <c r="D34" s="28"/>
      <c r="E34" s="29"/>
      <c r="F34" s="40"/>
      <c r="G34" s="36"/>
      <c r="H34" s="47"/>
      <c r="I34" s="45"/>
      <c r="J34" s="47"/>
      <c r="K34" s="297"/>
      <c r="L34" s="46"/>
      <c r="M34" s="52"/>
    </row>
    <row r="35" spans="1:13" ht="11.25" customHeight="1">
      <c r="A35" s="35"/>
      <c r="B35" s="38" t="s">
        <v>992</v>
      </c>
      <c r="C35" s="28"/>
      <c r="D35" s="28"/>
      <c r="E35" s="29"/>
      <c r="F35" s="40" t="s">
        <v>963</v>
      </c>
      <c r="G35" s="36">
        <v>22.36</v>
      </c>
      <c r="H35" s="47"/>
      <c r="I35" s="45">
        <v>18.99</v>
      </c>
      <c r="J35" s="47"/>
      <c r="K35" s="297">
        <f t="shared" si="0"/>
        <v>424.62</v>
      </c>
      <c r="L35" s="46"/>
      <c r="M35" s="52">
        <f>K35</f>
        <v>424.62</v>
      </c>
    </row>
    <row r="36" spans="1:13" ht="11.25" customHeight="1">
      <c r="A36" s="76" t="s">
        <v>94</v>
      </c>
      <c r="B36" s="79" t="s">
        <v>974</v>
      </c>
      <c r="C36" s="28"/>
      <c r="D36" s="28"/>
      <c r="E36" s="29"/>
      <c r="F36" s="30"/>
      <c r="G36" s="36"/>
      <c r="H36" s="47"/>
      <c r="I36" s="45"/>
      <c r="J36" s="47"/>
      <c r="K36" s="297"/>
      <c r="L36" s="46"/>
      <c r="M36" s="52"/>
    </row>
    <row r="37" spans="1:16" s="101" customFormat="1" ht="11.25" customHeight="1">
      <c r="A37" s="35" t="s">
        <v>95</v>
      </c>
      <c r="B37" s="38" t="s">
        <v>975</v>
      </c>
      <c r="C37" s="39"/>
      <c r="D37" s="39"/>
      <c r="E37" s="98"/>
      <c r="F37" s="40"/>
      <c r="G37" s="36"/>
      <c r="H37" s="47"/>
      <c r="I37" s="45"/>
      <c r="J37" s="88"/>
      <c r="K37" s="297"/>
      <c r="L37" s="89"/>
      <c r="M37" s="90"/>
      <c r="O37" s="102"/>
      <c r="P37" s="102"/>
    </row>
    <row r="38" spans="1:16" s="101" customFormat="1" ht="11.25" customHeight="1">
      <c r="A38" s="35"/>
      <c r="B38" s="38" t="s">
        <v>976</v>
      </c>
      <c r="C38" s="39"/>
      <c r="D38" s="39"/>
      <c r="E38" s="98"/>
      <c r="F38" s="40" t="s">
        <v>963</v>
      </c>
      <c r="G38" s="36">
        <v>40.6</v>
      </c>
      <c r="H38" s="47"/>
      <c r="I38" s="45">
        <v>2.39</v>
      </c>
      <c r="J38" s="88"/>
      <c r="K38" s="297">
        <f t="shared" si="0"/>
        <v>97.03</v>
      </c>
      <c r="L38" s="89"/>
      <c r="M38" s="90"/>
      <c r="O38" s="102"/>
      <c r="P38" s="102"/>
    </row>
    <row r="39" spans="1:16" s="101" customFormat="1" ht="11.25" customHeight="1">
      <c r="A39" s="37" t="s">
        <v>96</v>
      </c>
      <c r="B39" s="38" t="s">
        <v>978</v>
      </c>
      <c r="C39" s="39"/>
      <c r="D39" s="39"/>
      <c r="E39" s="98"/>
      <c r="F39" s="40" t="s">
        <v>963</v>
      </c>
      <c r="G39" s="41">
        <v>40.6</v>
      </c>
      <c r="H39" s="48"/>
      <c r="I39" s="103">
        <v>16.43</v>
      </c>
      <c r="J39" s="94"/>
      <c r="K39" s="297">
        <f t="shared" si="0"/>
        <v>667.06</v>
      </c>
      <c r="L39" s="95"/>
      <c r="M39" s="96"/>
      <c r="O39" s="102"/>
      <c r="P39" s="102"/>
    </row>
    <row r="40" spans="1:16" s="101" customFormat="1" ht="11.25" customHeight="1">
      <c r="A40" s="37" t="s">
        <v>97</v>
      </c>
      <c r="B40" s="38" t="s">
        <v>979</v>
      </c>
      <c r="C40" s="39"/>
      <c r="D40" s="39"/>
      <c r="E40" s="98"/>
      <c r="F40" s="40"/>
      <c r="G40" s="41"/>
      <c r="H40" s="48"/>
      <c r="I40" s="93"/>
      <c r="J40" s="94"/>
      <c r="K40" s="297"/>
      <c r="L40" s="95"/>
      <c r="M40" s="96"/>
      <c r="O40" s="102"/>
      <c r="P40" s="102"/>
    </row>
    <row r="41" spans="1:16" s="101" customFormat="1" ht="11.25" customHeight="1">
      <c r="A41" s="37"/>
      <c r="B41" s="38" t="s">
        <v>980</v>
      </c>
      <c r="C41" s="39"/>
      <c r="D41" s="39"/>
      <c r="E41" s="98"/>
      <c r="F41" s="40" t="s">
        <v>963</v>
      </c>
      <c r="G41" s="41">
        <v>34.1</v>
      </c>
      <c r="H41" s="48"/>
      <c r="I41" s="103">
        <v>28.36</v>
      </c>
      <c r="J41" s="94"/>
      <c r="K41" s="297">
        <f t="shared" si="0"/>
        <v>967.08</v>
      </c>
      <c r="L41" s="95"/>
      <c r="M41" s="53"/>
      <c r="O41" s="102"/>
      <c r="P41" s="102"/>
    </row>
    <row r="42" spans="1:16" s="101" customFormat="1" ht="11.25" customHeight="1">
      <c r="A42" s="37" t="s">
        <v>98</v>
      </c>
      <c r="B42" s="84" t="s">
        <v>998</v>
      </c>
      <c r="C42" s="39"/>
      <c r="D42" s="39"/>
      <c r="E42" s="98"/>
      <c r="F42" s="40" t="s">
        <v>965</v>
      </c>
      <c r="G42" s="41">
        <v>17.4</v>
      </c>
      <c r="H42" s="48"/>
      <c r="I42" s="103">
        <v>18.2</v>
      </c>
      <c r="J42" s="94"/>
      <c r="K42" s="297">
        <f t="shared" si="0"/>
        <v>316.68</v>
      </c>
      <c r="L42" s="95"/>
      <c r="M42" s="53"/>
      <c r="O42" s="102"/>
      <c r="P42" s="102"/>
    </row>
    <row r="43" spans="1:16" s="101" customFormat="1" ht="11.25" customHeight="1">
      <c r="A43" s="37" t="s">
        <v>99</v>
      </c>
      <c r="B43" s="84" t="s">
        <v>1106</v>
      </c>
      <c r="C43" s="39"/>
      <c r="D43" s="67"/>
      <c r="E43" s="68"/>
      <c r="F43" s="40" t="s">
        <v>965</v>
      </c>
      <c r="G43" s="41">
        <v>8</v>
      </c>
      <c r="H43" s="48"/>
      <c r="I43" s="103">
        <v>22.88</v>
      </c>
      <c r="J43" s="94"/>
      <c r="K43" s="297">
        <f t="shared" si="0"/>
        <v>183.04</v>
      </c>
      <c r="L43" s="95"/>
      <c r="M43" s="53">
        <f>SUM(K38:K43)</f>
        <v>2230.8900000000003</v>
      </c>
      <c r="O43" s="102"/>
      <c r="P43" s="102"/>
    </row>
    <row r="44" spans="1:16" s="101" customFormat="1" ht="11.25" customHeight="1">
      <c r="A44" s="78" t="s">
        <v>100</v>
      </c>
      <c r="B44" s="79" t="s">
        <v>977</v>
      </c>
      <c r="C44" s="39"/>
      <c r="D44" s="39"/>
      <c r="E44" s="98"/>
      <c r="F44" s="40"/>
      <c r="G44" s="41"/>
      <c r="H44" s="48"/>
      <c r="I44" s="103"/>
      <c r="J44" s="94"/>
      <c r="K44" s="297"/>
      <c r="L44" s="95"/>
      <c r="M44" s="53"/>
      <c r="O44" s="102"/>
      <c r="P44" s="102"/>
    </row>
    <row r="45" spans="1:16" s="101" customFormat="1" ht="11.25" customHeight="1" thickBot="1">
      <c r="A45" s="37" t="s">
        <v>101</v>
      </c>
      <c r="B45" s="38" t="s">
        <v>1028</v>
      </c>
      <c r="C45" s="39"/>
      <c r="D45" s="39"/>
      <c r="E45" s="98"/>
      <c r="F45" s="40" t="s">
        <v>963</v>
      </c>
      <c r="G45" s="41">
        <v>42.6</v>
      </c>
      <c r="H45" s="48"/>
      <c r="I45" s="103">
        <v>17.04</v>
      </c>
      <c r="J45" s="94"/>
      <c r="K45" s="297">
        <f t="shared" si="0"/>
        <v>725.9</v>
      </c>
      <c r="L45" s="95"/>
      <c r="M45" s="53"/>
      <c r="O45" s="102"/>
      <c r="P45" s="102"/>
    </row>
    <row r="46" spans="1:13" ht="18" customHeight="1" thickTop="1">
      <c r="A46" s="69" t="str">
        <f>Plan1!A52</f>
        <v>DATA:   03/03/2005   </v>
      </c>
      <c r="B46" s="70"/>
      <c r="C46" s="71" t="s">
        <v>967</v>
      </c>
      <c r="D46" s="70"/>
      <c r="E46" s="72"/>
      <c r="F46" s="70" t="s">
        <v>954</v>
      </c>
      <c r="G46" s="72"/>
      <c r="H46" s="70" t="s">
        <v>961</v>
      </c>
      <c r="I46" s="72"/>
      <c r="J46" s="70"/>
      <c r="K46" s="104">
        <f>SUM(K5:K45)</f>
        <v>44837.61</v>
      </c>
      <c r="L46" s="97"/>
      <c r="M46" s="345">
        <f>SUM(M5:M45)</f>
        <v>44111.710000000014</v>
      </c>
    </row>
    <row r="47" spans="1:13" ht="18" customHeight="1" thickBot="1">
      <c r="A47" s="24"/>
      <c r="B47" s="25"/>
      <c r="C47" s="56"/>
      <c r="D47" s="23"/>
      <c r="E47" s="57"/>
      <c r="F47" s="23"/>
      <c r="G47" s="57"/>
      <c r="H47" s="23" t="s">
        <v>962</v>
      </c>
      <c r="I47" s="57"/>
      <c r="J47" s="23"/>
      <c r="K47" s="73"/>
      <c r="L47" s="23"/>
      <c r="M47" s="346"/>
    </row>
    <row r="48" spans="3:13" ht="15" customHeight="1" thickTop="1">
      <c r="C48" s="55"/>
      <c r="M48" s="75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53"/>
  <sheetViews>
    <sheetView zoomScale="75" zoomScaleNormal="75" zoomScalePageLayoutView="0" workbookViewId="0" topLeftCell="A3">
      <selection activeCell="B10" sqref="B1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3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6.57421875" style="0" customWidth="1"/>
    <col min="13" max="13" width="10.57421875" style="0" customWidth="1"/>
  </cols>
  <sheetData>
    <row r="1" ht="19.5" customHeight="1" thickBot="1">
      <c r="E1" s="26" t="s">
        <v>955</v>
      </c>
    </row>
    <row r="2" spans="1:13" ht="15" customHeight="1" thickTop="1">
      <c r="A2" s="7"/>
      <c r="B2" s="31" t="s">
        <v>946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947</v>
      </c>
      <c r="C3" s="5"/>
      <c r="D3" s="199"/>
      <c r="E3" s="199"/>
      <c r="F3" s="199"/>
      <c r="G3" s="199"/>
      <c r="H3" s="58"/>
      <c r="I3" s="60" t="s">
        <v>956</v>
      </c>
      <c r="J3" s="3"/>
      <c r="K3" s="42"/>
      <c r="L3" s="59"/>
      <c r="M3" s="81" t="s">
        <v>899</v>
      </c>
    </row>
    <row r="4" spans="1:13" ht="15" customHeight="1" thickTop="1">
      <c r="A4" s="8"/>
      <c r="B4" s="34" t="s">
        <v>948</v>
      </c>
      <c r="C4" s="5"/>
      <c r="D4" s="199" t="s">
        <v>968</v>
      </c>
      <c r="E4" s="199"/>
      <c r="F4" s="199"/>
      <c r="G4" s="199"/>
      <c r="H4" s="61" t="s">
        <v>949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950</v>
      </c>
      <c r="I5" s="65"/>
      <c r="J5" s="64"/>
      <c r="K5" s="302">
        <f>Plan29!K45</f>
        <v>341681.2799999996</v>
      </c>
      <c r="L5" s="66"/>
      <c r="M5" s="339">
        <f>Plan29!M45</f>
        <v>341681.2799999998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957</v>
      </c>
      <c r="K6" s="14"/>
      <c r="L6" s="14"/>
      <c r="M6" s="342"/>
    </row>
    <row r="7" spans="1:13" ht="15" customHeight="1">
      <c r="A7" s="11" t="s">
        <v>951</v>
      </c>
      <c r="B7" s="12"/>
      <c r="C7" s="16" t="s">
        <v>952</v>
      </c>
      <c r="D7" s="12"/>
      <c r="E7" s="12"/>
      <c r="F7" s="17" t="s">
        <v>953</v>
      </c>
      <c r="G7" s="18" t="s">
        <v>958</v>
      </c>
      <c r="H7" s="43" t="s">
        <v>959</v>
      </c>
      <c r="I7" s="43"/>
      <c r="J7" s="49" t="s">
        <v>960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3.5" customHeight="1" thickTop="1">
      <c r="A9" s="128">
        <v>29</v>
      </c>
      <c r="B9" s="178" t="s">
        <v>1096</v>
      </c>
      <c r="C9" s="143"/>
      <c r="D9" s="143"/>
      <c r="E9" s="143"/>
      <c r="F9" s="145"/>
      <c r="G9" s="146"/>
      <c r="H9" s="324"/>
      <c r="I9" s="184"/>
      <c r="J9" s="325"/>
      <c r="K9" s="326"/>
      <c r="L9" s="111"/>
      <c r="M9" s="349"/>
    </row>
    <row r="10" spans="1:13" ht="13.5" customHeight="1">
      <c r="A10" s="121" t="s">
        <v>859</v>
      </c>
      <c r="B10" s="77" t="s">
        <v>1090</v>
      </c>
      <c r="C10" s="152"/>
      <c r="D10" s="152"/>
      <c r="E10" s="152"/>
      <c r="F10" s="154"/>
      <c r="G10" s="162"/>
      <c r="H10" s="306"/>
      <c r="I10" s="185"/>
      <c r="J10" s="327"/>
      <c r="K10" s="328"/>
      <c r="L10" s="14"/>
      <c r="M10" s="342"/>
    </row>
    <row r="11" spans="1:13" ht="13.5" customHeight="1">
      <c r="A11" s="158" t="s">
        <v>860</v>
      </c>
      <c r="B11" s="100" t="s">
        <v>1097</v>
      </c>
      <c r="C11" s="152"/>
      <c r="D11" s="152"/>
      <c r="E11" s="152"/>
      <c r="F11" s="154" t="s">
        <v>963</v>
      </c>
      <c r="G11" s="162">
        <v>1108</v>
      </c>
      <c r="H11" s="306"/>
      <c r="I11" s="306">
        <v>1.54</v>
      </c>
      <c r="J11" s="327"/>
      <c r="K11" s="297">
        <f>ROUND(G11*I11,2)</f>
        <v>1706.32</v>
      </c>
      <c r="L11" s="14"/>
      <c r="M11" s="342">
        <f>K11</f>
        <v>1706.32</v>
      </c>
    </row>
    <row r="12" spans="1:13" ht="13.5" customHeight="1">
      <c r="A12" s="121" t="s">
        <v>861</v>
      </c>
      <c r="B12" s="77" t="s">
        <v>974</v>
      </c>
      <c r="C12" s="152"/>
      <c r="D12" s="152"/>
      <c r="E12" s="152"/>
      <c r="F12" s="154"/>
      <c r="G12" s="162"/>
      <c r="H12" s="306"/>
      <c r="I12" s="185"/>
      <c r="J12" s="327"/>
      <c r="K12" s="45"/>
      <c r="L12" s="14"/>
      <c r="M12" s="342"/>
    </row>
    <row r="13" spans="1:13" ht="13.5" customHeight="1">
      <c r="A13" s="158" t="s">
        <v>862</v>
      </c>
      <c r="B13" s="27" t="s">
        <v>975</v>
      </c>
      <c r="C13" s="152"/>
      <c r="D13" s="152"/>
      <c r="E13" s="152"/>
      <c r="F13" s="154"/>
      <c r="G13" s="162"/>
      <c r="H13" s="306"/>
      <c r="I13" s="185"/>
      <c r="J13" s="327"/>
      <c r="K13" s="329"/>
      <c r="L13" s="14"/>
      <c r="M13" s="342"/>
    </row>
    <row r="14" spans="1:13" ht="13.5" customHeight="1">
      <c r="A14" s="121"/>
      <c r="B14" s="38" t="s">
        <v>976</v>
      </c>
      <c r="C14" s="152"/>
      <c r="D14" s="152"/>
      <c r="E14" s="152"/>
      <c r="F14" s="154" t="s">
        <v>963</v>
      </c>
      <c r="G14" s="162">
        <v>1108</v>
      </c>
      <c r="H14" s="306"/>
      <c r="I14" s="185">
        <v>2.39</v>
      </c>
      <c r="J14" s="327"/>
      <c r="K14" s="303">
        <f>ROUND(G14*I14,2)</f>
        <v>2648.12</v>
      </c>
      <c r="L14" s="14"/>
      <c r="M14" s="342"/>
    </row>
    <row r="15" spans="1:13" ht="13.5" customHeight="1">
      <c r="A15" s="158" t="s">
        <v>863</v>
      </c>
      <c r="B15" s="27" t="s">
        <v>978</v>
      </c>
      <c r="C15" s="152"/>
      <c r="D15" s="152"/>
      <c r="E15" s="152"/>
      <c r="F15" s="154" t="s">
        <v>963</v>
      </c>
      <c r="G15" s="162">
        <v>1108</v>
      </c>
      <c r="H15" s="306"/>
      <c r="I15" s="185">
        <v>16.43</v>
      </c>
      <c r="J15" s="327"/>
      <c r="K15" s="303">
        <f>ROUND(G15*I15,2)</f>
        <v>18204.44</v>
      </c>
      <c r="L15" s="14"/>
      <c r="M15" s="342">
        <f>SUM(K14:K15)</f>
        <v>20852.559999999998</v>
      </c>
    </row>
    <row r="16" spans="1:13" ht="13.5" customHeight="1">
      <c r="A16" s="121" t="s">
        <v>864</v>
      </c>
      <c r="B16" s="330" t="s">
        <v>966</v>
      </c>
      <c r="C16" s="14"/>
      <c r="D16" s="14"/>
      <c r="E16" s="14"/>
      <c r="F16" s="13"/>
      <c r="G16" s="135"/>
      <c r="H16" s="306"/>
      <c r="I16" s="185"/>
      <c r="J16" s="327"/>
      <c r="K16" s="45"/>
      <c r="L16" s="14"/>
      <c r="M16" s="342"/>
    </row>
    <row r="17" spans="1:13" ht="13.5" customHeight="1">
      <c r="A17" s="158" t="s">
        <v>865</v>
      </c>
      <c r="B17" s="300" t="s">
        <v>983</v>
      </c>
      <c r="C17" s="14"/>
      <c r="D17" s="14"/>
      <c r="E17" s="14"/>
      <c r="F17" s="13" t="s">
        <v>963</v>
      </c>
      <c r="G17" s="135">
        <v>1108</v>
      </c>
      <c r="H17" s="306"/>
      <c r="I17" s="185">
        <v>9.34</v>
      </c>
      <c r="J17" s="327"/>
      <c r="K17" s="297">
        <f>ROUND(G17*I17,2)</f>
        <v>10348.72</v>
      </c>
      <c r="L17" s="14"/>
      <c r="M17" s="342"/>
    </row>
    <row r="18" spans="1:13" ht="13.5" customHeight="1">
      <c r="A18" s="158" t="s">
        <v>866</v>
      </c>
      <c r="B18" s="300" t="s">
        <v>684</v>
      </c>
      <c r="C18" s="14"/>
      <c r="D18" s="14"/>
      <c r="E18" s="14"/>
      <c r="F18" s="13" t="s">
        <v>963</v>
      </c>
      <c r="G18" s="135">
        <v>24.8</v>
      </c>
      <c r="H18" s="306"/>
      <c r="I18" s="185">
        <v>7.73</v>
      </c>
      <c r="J18" s="327"/>
      <c r="K18" s="297">
        <f>ROUND(G18*I18,2)</f>
        <v>191.7</v>
      </c>
      <c r="L18" s="14"/>
      <c r="M18" s="342">
        <f>SUM(K17:K18)</f>
        <v>10540.42</v>
      </c>
    </row>
    <row r="19" spans="1:13" ht="13.5" customHeight="1">
      <c r="A19" s="121" t="s">
        <v>867</v>
      </c>
      <c r="B19" s="330" t="s">
        <v>977</v>
      </c>
      <c r="C19" s="14"/>
      <c r="D19" s="14"/>
      <c r="E19" s="14"/>
      <c r="F19" s="13"/>
      <c r="G19" s="135"/>
      <c r="H19" s="306"/>
      <c r="I19" s="185"/>
      <c r="J19" s="327"/>
      <c r="K19" s="303"/>
      <c r="L19" s="14"/>
      <c r="M19" s="342"/>
    </row>
    <row r="20" spans="1:13" ht="13.5" customHeight="1">
      <c r="A20" s="109" t="s">
        <v>868</v>
      </c>
      <c r="B20" s="126" t="s">
        <v>30</v>
      </c>
      <c r="C20" s="113"/>
      <c r="D20" s="113"/>
      <c r="E20" s="113"/>
      <c r="F20" s="105" t="s">
        <v>963</v>
      </c>
      <c r="G20" s="118">
        <v>39.76</v>
      </c>
      <c r="H20" s="46"/>
      <c r="I20" s="183">
        <v>40.82</v>
      </c>
      <c r="J20" s="88"/>
      <c r="K20" s="297">
        <f>ROUND(G20*I20,2)</f>
        <v>1623</v>
      </c>
      <c r="L20" s="113"/>
      <c r="M20" s="344"/>
    </row>
    <row r="21" spans="1:13" ht="13.5" customHeight="1">
      <c r="A21" s="109" t="s">
        <v>869</v>
      </c>
      <c r="B21" s="126" t="s">
        <v>28</v>
      </c>
      <c r="C21" s="113"/>
      <c r="D21" s="113"/>
      <c r="E21" s="113"/>
      <c r="F21" s="105"/>
      <c r="G21" s="118"/>
      <c r="H21" s="46"/>
      <c r="I21" s="183"/>
      <c r="J21" s="88"/>
      <c r="K21" s="297"/>
      <c r="L21" s="113"/>
      <c r="M21" s="344"/>
    </row>
    <row r="22" spans="1:13" ht="13.5" customHeight="1">
      <c r="A22" s="109"/>
      <c r="B22" s="126" t="s">
        <v>29</v>
      </c>
      <c r="C22" s="113"/>
      <c r="D22" s="113"/>
      <c r="E22" s="113"/>
      <c r="F22" s="105" t="s">
        <v>963</v>
      </c>
      <c r="G22" s="118">
        <v>83.2</v>
      </c>
      <c r="H22" s="46"/>
      <c r="I22" s="183">
        <v>23.62</v>
      </c>
      <c r="J22" s="88"/>
      <c r="K22" s="297">
        <f>ROUND(G22*I22,2)</f>
        <v>1965.18</v>
      </c>
      <c r="L22" s="113"/>
      <c r="M22" s="344">
        <f>SUM(K20:K22)</f>
        <v>3588.1800000000003</v>
      </c>
    </row>
    <row r="23" spans="1:13" ht="13.5" customHeight="1">
      <c r="A23" s="322">
        <v>30</v>
      </c>
      <c r="B23" s="119" t="s">
        <v>1003</v>
      </c>
      <c r="C23" s="28"/>
      <c r="D23" s="28"/>
      <c r="E23" s="28"/>
      <c r="F23" s="157"/>
      <c r="G23" s="36"/>
      <c r="H23" s="113"/>
      <c r="I23" s="183"/>
      <c r="J23" s="105"/>
      <c r="K23" s="297"/>
      <c r="L23" s="113"/>
      <c r="M23" s="344"/>
    </row>
    <row r="24" spans="1:13" ht="13.5" customHeight="1">
      <c r="A24" s="109" t="s">
        <v>900</v>
      </c>
      <c r="B24" s="28" t="s">
        <v>901</v>
      </c>
      <c r="C24" s="28"/>
      <c r="D24" s="28"/>
      <c r="E24" s="28"/>
      <c r="F24" s="157" t="s">
        <v>963</v>
      </c>
      <c r="G24" s="36">
        <v>821.97</v>
      </c>
      <c r="H24" s="113"/>
      <c r="I24" s="183">
        <v>2.92</v>
      </c>
      <c r="J24" s="105"/>
      <c r="K24" s="297">
        <f>ROUND(G24*I24,2)</f>
        <v>2400.15</v>
      </c>
      <c r="L24" s="113"/>
      <c r="M24" s="344">
        <f>K24</f>
        <v>2400.15</v>
      </c>
    </row>
    <row r="25" spans="1:13" ht="13.5" customHeight="1">
      <c r="A25" s="109"/>
      <c r="B25" s="28"/>
      <c r="C25" s="28"/>
      <c r="D25" s="28"/>
      <c r="E25" s="28"/>
      <c r="F25" s="157"/>
      <c r="G25" s="36"/>
      <c r="H25" s="113"/>
      <c r="I25" s="183"/>
      <c r="J25" s="105"/>
      <c r="K25" s="297"/>
      <c r="L25" s="113"/>
      <c r="M25" s="344"/>
    </row>
    <row r="26" spans="1:13" ht="13.5" customHeight="1">
      <c r="A26" s="109"/>
      <c r="B26" s="28"/>
      <c r="C26" s="28"/>
      <c r="D26" s="28"/>
      <c r="E26" s="28"/>
      <c r="F26" s="157"/>
      <c r="G26" s="36"/>
      <c r="H26" s="113"/>
      <c r="I26" s="183"/>
      <c r="J26" s="105"/>
      <c r="K26" s="106"/>
      <c r="L26" s="113"/>
      <c r="M26" s="344"/>
    </row>
    <row r="27" spans="1:13" ht="13.5" customHeight="1">
      <c r="A27" s="109"/>
      <c r="B27" s="28"/>
      <c r="C27" s="28"/>
      <c r="D27" s="28"/>
      <c r="E27" s="28"/>
      <c r="F27" s="157"/>
      <c r="G27" s="36"/>
      <c r="H27" s="113"/>
      <c r="I27" s="183"/>
      <c r="J27" s="105"/>
      <c r="K27" s="297"/>
      <c r="L27" s="113"/>
      <c r="M27" s="344"/>
    </row>
    <row r="28" spans="1:13" ht="13.5" customHeight="1">
      <c r="A28" s="35"/>
      <c r="B28" s="108"/>
      <c r="C28" s="28"/>
      <c r="D28" s="28"/>
      <c r="E28" s="29"/>
      <c r="F28" s="30"/>
      <c r="G28" s="36"/>
      <c r="H28" s="47"/>
      <c r="I28" s="183"/>
      <c r="J28" s="47"/>
      <c r="K28" s="45"/>
      <c r="L28" s="46"/>
      <c r="M28" s="52"/>
    </row>
    <row r="29" spans="1:13" ht="13.5" customHeight="1">
      <c r="A29" s="76"/>
      <c r="B29" s="79"/>
      <c r="C29" s="28"/>
      <c r="D29" s="28"/>
      <c r="E29" s="29"/>
      <c r="F29" s="30"/>
      <c r="G29" s="36"/>
      <c r="H29" s="47"/>
      <c r="I29" s="183"/>
      <c r="J29" s="47"/>
      <c r="K29" s="45"/>
      <c r="L29" s="46"/>
      <c r="M29" s="52"/>
    </row>
    <row r="30" spans="1:16" s="101" customFormat="1" ht="13.5" customHeight="1">
      <c r="A30" s="35"/>
      <c r="B30" s="38"/>
      <c r="C30" s="39"/>
      <c r="D30" s="39"/>
      <c r="E30" s="98"/>
      <c r="F30" s="40"/>
      <c r="G30" s="36"/>
      <c r="H30" s="47"/>
      <c r="I30" s="183"/>
      <c r="J30" s="88"/>
      <c r="K30" s="297"/>
      <c r="L30" s="89"/>
      <c r="M30" s="52"/>
      <c r="O30" s="102"/>
      <c r="P30" s="102"/>
    </row>
    <row r="31" spans="1:16" s="101" customFormat="1" ht="13.5" customHeight="1">
      <c r="A31" s="76"/>
      <c r="B31" s="79"/>
      <c r="C31" s="39"/>
      <c r="D31" s="39"/>
      <c r="E31" s="98"/>
      <c r="F31" s="40"/>
      <c r="G31" s="36"/>
      <c r="H31" s="47"/>
      <c r="I31" s="183"/>
      <c r="J31" s="88"/>
      <c r="K31" s="45"/>
      <c r="L31" s="89"/>
      <c r="M31" s="52"/>
      <c r="O31" s="102"/>
      <c r="P31" s="102"/>
    </row>
    <row r="32" spans="1:16" s="101" customFormat="1" ht="13.5" customHeight="1">
      <c r="A32" s="109"/>
      <c r="B32" s="38"/>
      <c r="C32" s="39"/>
      <c r="D32" s="39"/>
      <c r="E32" s="98"/>
      <c r="F32" s="40"/>
      <c r="G32" s="36"/>
      <c r="H32" s="47"/>
      <c r="I32" s="183"/>
      <c r="J32" s="88"/>
      <c r="K32" s="45"/>
      <c r="L32" s="89"/>
      <c r="M32" s="52"/>
      <c r="O32" s="102"/>
      <c r="P32" s="102"/>
    </row>
    <row r="33" spans="1:16" s="101" customFormat="1" ht="13.5" customHeight="1">
      <c r="A33" s="109"/>
      <c r="B33" s="38"/>
      <c r="C33" s="39"/>
      <c r="D33" s="39"/>
      <c r="E33" s="98"/>
      <c r="F33" s="40"/>
      <c r="G33" s="36"/>
      <c r="H33" s="47"/>
      <c r="I33" s="183"/>
      <c r="J33" s="88"/>
      <c r="K33" s="297"/>
      <c r="L33" s="89"/>
      <c r="M33" s="52"/>
      <c r="O33" s="102"/>
      <c r="P33" s="102"/>
    </row>
    <row r="34" spans="1:16" s="101" customFormat="1" ht="13.5" customHeight="1">
      <c r="A34" s="120"/>
      <c r="B34" s="79"/>
      <c r="C34" s="39"/>
      <c r="D34" s="39"/>
      <c r="E34" s="98"/>
      <c r="F34" s="40"/>
      <c r="G34" s="36"/>
      <c r="H34" s="47"/>
      <c r="I34" s="183"/>
      <c r="J34" s="88"/>
      <c r="K34" s="45"/>
      <c r="L34" s="89"/>
      <c r="M34" s="52"/>
      <c r="O34" s="102"/>
      <c r="P34" s="102"/>
    </row>
    <row r="35" spans="1:16" s="101" customFormat="1" ht="13.5" customHeight="1">
      <c r="A35" s="109"/>
      <c r="B35" s="38"/>
      <c r="C35" s="39"/>
      <c r="D35" s="39"/>
      <c r="E35" s="98"/>
      <c r="F35" s="40"/>
      <c r="G35" s="41"/>
      <c r="H35" s="48"/>
      <c r="I35" s="183"/>
      <c r="J35" s="94"/>
      <c r="K35" s="45"/>
      <c r="L35" s="95"/>
      <c r="M35" s="53"/>
      <c r="O35" s="102"/>
      <c r="P35" s="102"/>
    </row>
    <row r="36" spans="1:16" s="101" customFormat="1" ht="13.5" customHeight="1">
      <c r="A36" s="109"/>
      <c r="B36" s="38"/>
      <c r="C36" s="39"/>
      <c r="D36" s="39"/>
      <c r="E36" s="98"/>
      <c r="F36" s="40"/>
      <c r="G36" s="41"/>
      <c r="H36" s="48"/>
      <c r="I36" s="183"/>
      <c r="J36" s="94"/>
      <c r="K36" s="297"/>
      <c r="L36" s="95"/>
      <c r="M36" s="53"/>
      <c r="O36" s="102"/>
      <c r="P36" s="102"/>
    </row>
    <row r="37" spans="1:16" s="101" customFormat="1" ht="13.5" customHeight="1">
      <c r="A37" s="109"/>
      <c r="B37" s="38"/>
      <c r="C37" s="39"/>
      <c r="D37" s="39"/>
      <c r="E37" s="98"/>
      <c r="F37" s="40"/>
      <c r="G37" s="41"/>
      <c r="H37" s="48"/>
      <c r="I37" s="183"/>
      <c r="J37" s="94"/>
      <c r="K37" s="297"/>
      <c r="L37" s="95"/>
      <c r="M37" s="53"/>
      <c r="O37" s="102"/>
      <c r="P37" s="102"/>
    </row>
    <row r="38" spans="1:16" s="101" customFormat="1" ht="13.5" customHeight="1">
      <c r="A38" s="109"/>
      <c r="B38" s="38"/>
      <c r="C38" s="39"/>
      <c r="D38" s="39"/>
      <c r="E38" s="98"/>
      <c r="F38" s="40"/>
      <c r="G38" s="41"/>
      <c r="H38" s="48"/>
      <c r="I38" s="183"/>
      <c r="J38" s="94"/>
      <c r="K38" s="297"/>
      <c r="L38" s="95"/>
      <c r="M38" s="53"/>
      <c r="O38" s="102"/>
      <c r="P38" s="102"/>
    </row>
    <row r="39" spans="1:16" s="101" customFormat="1" ht="13.5" customHeight="1" thickBot="1">
      <c r="A39" s="120"/>
      <c r="B39" s="169"/>
      <c r="C39" s="137"/>
      <c r="D39" s="137"/>
      <c r="E39" s="138"/>
      <c r="F39" s="139"/>
      <c r="G39" s="41"/>
      <c r="H39" s="48"/>
      <c r="I39" s="185"/>
      <c r="J39" s="94"/>
      <c r="K39" s="45"/>
      <c r="L39" s="95"/>
      <c r="M39" s="53"/>
      <c r="O39" s="102"/>
      <c r="P39" s="102"/>
    </row>
    <row r="40" spans="1:13" ht="19.5" customHeight="1" thickTop="1">
      <c r="A40" s="69" t="str">
        <f>Plan1!A52</f>
        <v>DATA:   03/03/2005   </v>
      </c>
      <c r="B40" s="70"/>
      <c r="C40" s="71" t="s">
        <v>967</v>
      </c>
      <c r="D40" s="70"/>
      <c r="E40" s="72"/>
      <c r="F40" s="70" t="s">
        <v>954</v>
      </c>
      <c r="G40" s="72"/>
      <c r="H40" s="70" t="s">
        <v>961</v>
      </c>
      <c r="I40" s="72"/>
      <c r="J40" s="70"/>
      <c r="K40" s="104">
        <f>SUM(K5:K39)</f>
        <v>380768.9099999996</v>
      </c>
      <c r="L40" s="97"/>
      <c r="M40" s="345">
        <f>SUM(M5:M39)</f>
        <v>380768.9099999998</v>
      </c>
    </row>
    <row r="41" spans="1:13" ht="19.5" customHeight="1" thickBot="1">
      <c r="A41" s="24"/>
      <c r="B41" s="25"/>
      <c r="C41" s="56"/>
      <c r="D41" s="23"/>
      <c r="E41" s="57"/>
      <c r="F41" s="23"/>
      <c r="G41" s="57"/>
      <c r="H41" s="23" t="s">
        <v>962</v>
      </c>
      <c r="I41" s="57"/>
      <c r="J41" s="23"/>
      <c r="K41" s="73"/>
      <c r="L41" s="23"/>
      <c r="M41" s="346"/>
    </row>
    <row r="42" spans="1:13" ht="15" customHeight="1" thickTop="1">
      <c r="A42" s="167"/>
      <c r="B42" s="55"/>
      <c r="C42" s="164"/>
      <c r="D42" s="161"/>
      <c r="E42" s="161"/>
      <c r="F42" s="166"/>
      <c r="M42" s="75"/>
    </row>
    <row r="43" spans="1:6" ht="15" customHeight="1">
      <c r="A43" s="167"/>
      <c r="B43" s="164"/>
      <c r="C43" s="164"/>
      <c r="D43" s="164"/>
      <c r="E43" s="164"/>
      <c r="F43" s="166"/>
    </row>
    <row r="44" spans="2:6" ht="15" customHeight="1">
      <c r="B44" s="179"/>
      <c r="C44" s="164"/>
      <c r="D44" s="164"/>
      <c r="E44" s="164"/>
      <c r="F44" s="166"/>
    </row>
    <row r="45" spans="2:6" ht="15" customHeight="1">
      <c r="B45" s="174"/>
      <c r="C45" s="164"/>
      <c r="D45" s="164"/>
      <c r="E45" s="164"/>
      <c r="F45" s="166"/>
    </row>
    <row r="46" spans="2:6" ht="15" customHeight="1">
      <c r="B46" s="164"/>
      <c r="C46" s="164"/>
      <c r="D46" s="164"/>
      <c r="E46" s="164"/>
      <c r="F46" s="166"/>
    </row>
    <row r="47" spans="2:6" ht="15" customHeight="1">
      <c r="B47" s="174"/>
      <c r="C47" s="164"/>
      <c r="D47" s="164"/>
      <c r="E47" s="164"/>
      <c r="F47" s="166"/>
    </row>
    <row r="48" spans="2:6" ht="15" customHeight="1">
      <c r="B48" s="164"/>
      <c r="C48" s="164"/>
      <c r="D48" s="164"/>
      <c r="E48" s="164"/>
      <c r="F48" s="166"/>
    </row>
    <row r="49" spans="2:6" ht="15" customHeight="1">
      <c r="B49" s="164"/>
      <c r="C49" s="164"/>
      <c r="D49" s="164"/>
      <c r="E49" s="164"/>
      <c r="F49" s="166"/>
    </row>
    <row r="50" spans="2:6" ht="15" customHeight="1">
      <c r="B50" s="174"/>
      <c r="C50" s="164"/>
      <c r="D50" s="164"/>
      <c r="E50" s="164"/>
      <c r="F50" s="166"/>
    </row>
    <row r="51" spans="2:6" ht="15" customHeight="1">
      <c r="B51" s="164"/>
      <c r="C51" s="164"/>
      <c r="D51" s="164"/>
      <c r="E51" s="164"/>
      <c r="F51" s="166"/>
    </row>
    <row r="52" spans="2:6" ht="15" customHeight="1">
      <c r="B52" s="164"/>
      <c r="C52" s="164"/>
      <c r="D52" s="164"/>
      <c r="E52" s="164"/>
      <c r="F52" s="166"/>
    </row>
    <row r="53" spans="2:6" ht="15" customHeight="1">
      <c r="B53" s="164"/>
      <c r="C53" s="164"/>
      <c r="D53" s="164"/>
      <c r="E53" s="164"/>
      <c r="F53" s="166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N282"/>
  <sheetViews>
    <sheetView showZeros="0" view="pageBreakPreview" zoomScaleNormal="80" zoomScaleSheetLayoutView="100" zoomScalePageLayoutView="0" workbookViewId="0" topLeftCell="A1">
      <selection activeCell="A71" sqref="A71"/>
    </sheetView>
  </sheetViews>
  <sheetFormatPr defaultColWidth="11.421875" defaultRowHeight="12.75"/>
  <cols>
    <col min="1" max="1" width="6.7109375" style="370" customWidth="1"/>
    <col min="2" max="2" width="10.7109375" style="370" customWidth="1"/>
    <col min="3" max="3" width="11.8515625" style="370" customWidth="1"/>
    <col min="4" max="4" width="10.7109375" style="370" customWidth="1"/>
    <col min="5" max="5" width="42.421875" style="370" customWidth="1"/>
    <col min="6" max="6" width="4.57421875" style="503" customWidth="1"/>
    <col min="7" max="7" width="9.7109375" style="370" customWidth="1"/>
    <col min="8" max="8" width="4.28125" style="370" customWidth="1"/>
    <col min="9" max="9" width="14.57421875" style="370" customWidth="1"/>
    <col min="10" max="10" width="4.28125" style="370" customWidth="1"/>
    <col min="11" max="11" width="12.7109375" style="370" customWidth="1"/>
    <col min="12" max="12" width="2.28125" style="370" customWidth="1"/>
    <col min="13" max="13" width="11.57421875" style="370" customWidth="1"/>
    <col min="14" max="14" width="15.00390625" style="396" customWidth="1"/>
    <col min="15" max="15" width="21.8515625" style="370" customWidth="1"/>
    <col min="16" max="16" width="11.421875" style="393" customWidth="1"/>
    <col min="17" max="18" width="11.421875" style="534" customWidth="1"/>
    <col min="19" max="66" width="11.421875" style="55" customWidth="1"/>
    <col min="67" max="16384" width="11.421875" style="369" customWidth="1"/>
  </cols>
  <sheetData>
    <row r="1" ht="18" customHeight="1" thickBot="1">
      <c r="E1" s="371" t="s">
        <v>955</v>
      </c>
    </row>
    <row r="2" spans="1:14" ht="18" customHeight="1" thickTop="1">
      <c r="A2" s="397"/>
      <c r="B2" s="372" t="s">
        <v>946</v>
      </c>
      <c r="C2" s="373"/>
      <c r="D2" s="374" t="s">
        <v>1497</v>
      </c>
      <c r="E2" s="374"/>
      <c r="F2" s="504"/>
      <c r="G2" s="374"/>
      <c r="H2" s="590" t="s">
        <v>1123</v>
      </c>
      <c r="I2" s="591"/>
      <c r="J2" s="591"/>
      <c r="K2" s="592"/>
      <c r="L2" s="398"/>
      <c r="M2" s="399" t="s">
        <v>942</v>
      </c>
      <c r="N2" s="400"/>
    </row>
    <row r="3" spans="1:14" ht="18" customHeight="1" thickBot="1">
      <c r="A3" s="401"/>
      <c r="B3" s="375" t="s">
        <v>947</v>
      </c>
      <c r="C3" s="376"/>
      <c r="D3" s="377"/>
      <c r="E3" s="377"/>
      <c r="G3" s="377"/>
      <c r="H3" s="593" t="s">
        <v>1127</v>
      </c>
      <c r="I3" s="594"/>
      <c r="J3" s="594"/>
      <c r="K3" s="595"/>
      <c r="L3" s="402"/>
      <c r="M3" s="403" t="s">
        <v>1496</v>
      </c>
      <c r="N3" s="404"/>
    </row>
    <row r="4" spans="1:14" ht="18" customHeight="1" thickTop="1">
      <c r="A4" s="401"/>
      <c r="B4" s="378" t="s">
        <v>948</v>
      </c>
      <c r="C4" s="376"/>
      <c r="D4" s="377" t="s">
        <v>1498</v>
      </c>
      <c r="E4" s="377"/>
      <c r="G4" s="377"/>
      <c r="H4" s="401" t="s">
        <v>949</v>
      </c>
      <c r="J4" s="401"/>
      <c r="L4" s="401"/>
      <c r="M4" s="405"/>
      <c r="N4" s="406"/>
    </row>
    <row r="5" spans="1:14" ht="18" customHeight="1" thickBot="1">
      <c r="A5" s="407"/>
      <c r="B5" s="379"/>
      <c r="C5" s="380"/>
      <c r="D5" s="381"/>
      <c r="E5" s="381"/>
      <c r="F5" s="505"/>
      <c r="G5" s="381"/>
      <c r="H5" s="407" t="s">
        <v>950</v>
      </c>
      <c r="I5" s="390"/>
      <c r="J5" s="407"/>
      <c r="K5" s="408"/>
      <c r="L5" s="409"/>
      <c r="M5" s="410"/>
      <c r="N5" s="411"/>
    </row>
    <row r="6" spans="1:14" ht="15" customHeight="1" thickTop="1">
      <c r="A6" s="412"/>
      <c r="B6" s="382"/>
      <c r="C6" s="382"/>
      <c r="D6" s="382"/>
      <c r="E6" s="382"/>
      <c r="F6" s="506"/>
      <c r="G6" s="413"/>
      <c r="H6" s="414"/>
      <c r="I6" s="415"/>
      <c r="J6" s="415" t="s">
        <v>957</v>
      </c>
      <c r="K6" s="415"/>
      <c r="L6" s="415"/>
      <c r="M6" s="416"/>
      <c r="N6" s="393"/>
    </row>
    <row r="7" spans="1:15" ht="15" customHeight="1">
      <c r="A7" s="412" t="s">
        <v>951</v>
      </c>
      <c r="B7" s="382"/>
      <c r="C7" s="383" t="s">
        <v>952</v>
      </c>
      <c r="D7" s="382"/>
      <c r="E7" s="382"/>
      <c r="F7" s="507" t="s">
        <v>18</v>
      </c>
      <c r="G7" s="413" t="s">
        <v>958</v>
      </c>
      <c r="H7" s="417" t="s">
        <v>959</v>
      </c>
      <c r="I7" s="417"/>
      <c r="J7" s="597" t="s">
        <v>462</v>
      </c>
      <c r="K7" s="599"/>
      <c r="L7" s="597" t="s">
        <v>944</v>
      </c>
      <c r="M7" s="598"/>
      <c r="N7" s="418"/>
      <c r="O7" s="419"/>
    </row>
    <row r="8" spans="1:15" ht="9.75" customHeight="1" thickBot="1">
      <c r="A8" s="420"/>
      <c r="B8" s="384"/>
      <c r="C8" s="384"/>
      <c r="D8" s="384"/>
      <c r="E8" s="384"/>
      <c r="F8" s="508"/>
      <c r="G8" s="422"/>
      <c r="H8" s="384"/>
      <c r="I8" s="384"/>
      <c r="J8" s="421"/>
      <c r="K8" s="423"/>
      <c r="L8" s="384"/>
      <c r="M8" s="424"/>
      <c r="N8" s="425"/>
      <c r="O8" s="419"/>
    </row>
    <row r="9" spans="1:66" s="516" customFormat="1" ht="13.5" customHeight="1" thickTop="1">
      <c r="A9" s="521" t="s">
        <v>1420</v>
      </c>
      <c r="B9" s="596" t="s">
        <v>1090</v>
      </c>
      <c r="C9" s="596"/>
      <c r="D9" s="596"/>
      <c r="E9" s="596"/>
      <c r="F9" s="553"/>
      <c r="G9" s="522"/>
      <c r="H9" s="558"/>
      <c r="I9" s="551"/>
      <c r="J9" s="556"/>
      <c r="K9" s="551">
        <f aca="true" t="shared" si="0" ref="K9:K27">G9*I9</f>
        <v>0</v>
      </c>
      <c r="L9" s="556"/>
      <c r="M9" s="545"/>
      <c r="N9" s="536" t="s">
        <v>1165</v>
      </c>
      <c r="O9" s="537"/>
      <c r="P9" s="537"/>
      <c r="Q9" s="444"/>
      <c r="R9" s="537"/>
      <c r="S9" s="535"/>
      <c r="T9" s="537"/>
      <c r="U9" s="537"/>
      <c r="V9" s="537"/>
      <c r="W9" s="537"/>
      <c r="X9" s="537"/>
      <c r="Y9" s="537"/>
      <c r="Z9" s="537"/>
      <c r="AA9" s="537"/>
      <c r="AB9" s="537"/>
      <c r="AC9" s="537"/>
      <c r="AD9" s="537"/>
      <c r="AE9" s="537"/>
      <c r="AF9" s="537"/>
      <c r="AG9" s="537"/>
      <c r="AH9" s="537"/>
      <c r="AI9" s="537"/>
      <c r="AJ9" s="537"/>
      <c r="AK9" s="537"/>
      <c r="AL9" s="537"/>
      <c r="AM9" s="537"/>
      <c r="AN9" s="537"/>
      <c r="AO9" s="537"/>
      <c r="AP9" s="537"/>
      <c r="AQ9" s="537"/>
      <c r="AR9" s="537"/>
      <c r="AS9" s="537"/>
      <c r="AT9" s="537"/>
      <c r="AU9" s="537"/>
      <c r="AV9" s="537"/>
      <c r="AW9" s="537"/>
      <c r="AX9" s="537"/>
      <c r="AY9" s="537"/>
      <c r="AZ9" s="537"/>
      <c r="BA9" s="537"/>
      <c r="BB9" s="537"/>
      <c r="BC9" s="537"/>
      <c r="BD9" s="537"/>
      <c r="BE9" s="537"/>
      <c r="BF9" s="537"/>
      <c r="BG9" s="537"/>
      <c r="BH9" s="537"/>
      <c r="BI9" s="537"/>
      <c r="BJ9" s="537"/>
      <c r="BK9" s="537"/>
      <c r="BL9" s="537"/>
      <c r="BM9" s="537"/>
      <c r="BN9" s="537"/>
    </row>
    <row r="10" spans="1:66" s="516" customFormat="1" ht="13.5" customHeight="1">
      <c r="A10" s="502" t="s">
        <v>32</v>
      </c>
      <c r="B10" s="587" t="s">
        <v>1133</v>
      </c>
      <c r="C10" s="587"/>
      <c r="D10" s="587"/>
      <c r="E10" s="587"/>
      <c r="F10" s="509"/>
      <c r="G10" s="447"/>
      <c r="H10" s="443"/>
      <c r="I10" s="449"/>
      <c r="J10" s="546"/>
      <c r="K10" s="449">
        <f t="shared" si="0"/>
        <v>0</v>
      </c>
      <c r="L10" s="546"/>
      <c r="M10" s="441"/>
      <c r="N10" s="536" t="s">
        <v>1166</v>
      </c>
      <c r="O10" s="537"/>
      <c r="P10" s="537"/>
      <c r="Q10" s="444"/>
      <c r="R10" s="537"/>
      <c r="S10" s="535"/>
      <c r="T10" s="537"/>
      <c r="U10" s="537"/>
      <c r="V10" s="537"/>
      <c r="W10" s="537"/>
      <c r="X10" s="537"/>
      <c r="Y10" s="537"/>
      <c r="Z10" s="537"/>
      <c r="AA10" s="537"/>
      <c r="AB10" s="537"/>
      <c r="AC10" s="537"/>
      <c r="AD10" s="537"/>
      <c r="AE10" s="537"/>
      <c r="AF10" s="537"/>
      <c r="AG10" s="537"/>
      <c r="AH10" s="537"/>
      <c r="AI10" s="537"/>
      <c r="AJ10" s="537"/>
      <c r="AK10" s="537"/>
      <c r="AL10" s="537"/>
      <c r="AM10" s="537"/>
      <c r="AN10" s="537"/>
      <c r="AO10" s="537"/>
      <c r="AP10" s="537"/>
      <c r="AQ10" s="537"/>
      <c r="AR10" s="537"/>
      <c r="AS10" s="537"/>
      <c r="AT10" s="537"/>
      <c r="AU10" s="537"/>
      <c r="AV10" s="537"/>
      <c r="AW10" s="537"/>
      <c r="AX10" s="537"/>
      <c r="AY10" s="537"/>
      <c r="AZ10" s="537"/>
      <c r="BA10" s="537"/>
      <c r="BB10" s="537"/>
      <c r="BC10" s="537"/>
      <c r="BD10" s="537"/>
      <c r="BE10" s="537"/>
      <c r="BF10" s="537"/>
      <c r="BG10" s="537"/>
      <c r="BH10" s="537"/>
      <c r="BI10" s="537"/>
      <c r="BJ10" s="537"/>
      <c r="BK10" s="537"/>
      <c r="BL10" s="537"/>
      <c r="BM10" s="537"/>
      <c r="BN10" s="537"/>
    </row>
    <row r="11" spans="1:66" s="442" customFormat="1" ht="12.75" customHeight="1">
      <c r="A11" s="440" t="s">
        <v>1421</v>
      </c>
      <c r="B11" s="589" t="s">
        <v>1237</v>
      </c>
      <c r="C11" s="589"/>
      <c r="D11" s="589"/>
      <c r="E11" s="589"/>
      <c r="F11" s="509" t="s">
        <v>1134</v>
      </c>
      <c r="G11" s="447">
        <v>13.02</v>
      </c>
      <c r="H11" s="443"/>
      <c r="I11" s="449">
        <v>18.32</v>
      </c>
      <c r="J11" s="546"/>
      <c r="K11" s="449">
        <f t="shared" si="0"/>
        <v>238.5264</v>
      </c>
      <c r="L11" s="546"/>
      <c r="M11" s="441"/>
      <c r="N11" s="536" t="s">
        <v>1238</v>
      </c>
      <c r="O11" s="537"/>
      <c r="P11" s="537"/>
      <c r="Q11" s="454"/>
      <c r="R11" s="537"/>
      <c r="S11" s="535"/>
      <c r="T11" s="537"/>
      <c r="U11" s="537"/>
      <c r="V11" s="537"/>
      <c r="W11" s="537"/>
      <c r="X11" s="537"/>
      <c r="Y11" s="537"/>
      <c r="Z11" s="537"/>
      <c r="AA11" s="537"/>
      <c r="AB11" s="537"/>
      <c r="AC11" s="537"/>
      <c r="AD11" s="537"/>
      <c r="AE11" s="537"/>
      <c r="AF11" s="537"/>
      <c r="AG11" s="537"/>
      <c r="AH11" s="537"/>
      <c r="AI11" s="537"/>
      <c r="AJ11" s="537"/>
      <c r="AK11" s="537"/>
      <c r="AL11" s="537"/>
      <c r="AM11" s="537"/>
      <c r="AN11" s="537"/>
      <c r="AO11" s="537"/>
      <c r="AP11" s="537"/>
      <c r="AQ11" s="537"/>
      <c r="AR11" s="537"/>
      <c r="AS11" s="537"/>
      <c r="AT11" s="537"/>
      <c r="AU11" s="537"/>
      <c r="AV11" s="537"/>
      <c r="AW11" s="537"/>
      <c r="AX11" s="537"/>
      <c r="AY11" s="537"/>
      <c r="AZ11" s="537"/>
      <c r="BA11" s="537"/>
      <c r="BB11" s="537"/>
      <c r="BC11" s="537"/>
      <c r="BD11" s="537"/>
      <c r="BE11" s="537"/>
      <c r="BF11" s="537"/>
      <c r="BG11" s="537"/>
      <c r="BH11" s="537"/>
      <c r="BI11" s="537"/>
      <c r="BJ11" s="537"/>
      <c r="BK11" s="537"/>
      <c r="BL11" s="537"/>
      <c r="BM11" s="537"/>
      <c r="BN11" s="537"/>
    </row>
    <row r="12" spans="1:66" s="442" customFormat="1" ht="12.75" customHeight="1">
      <c r="A12" s="440" t="s">
        <v>1422</v>
      </c>
      <c r="B12" s="589" t="s">
        <v>1219</v>
      </c>
      <c r="C12" s="589"/>
      <c r="D12" s="589"/>
      <c r="E12" s="589"/>
      <c r="F12" s="509" t="s">
        <v>1134</v>
      </c>
      <c r="G12" s="447">
        <v>148.01</v>
      </c>
      <c r="H12" s="443"/>
      <c r="I12" s="449">
        <v>9.87</v>
      </c>
      <c r="J12" s="546"/>
      <c r="K12" s="449">
        <f t="shared" si="0"/>
        <v>1460.8586999999998</v>
      </c>
      <c r="L12" s="546"/>
      <c r="M12" s="441"/>
      <c r="N12" s="536" t="s">
        <v>1221</v>
      </c>
      <c r="O12" s="537"/>
      <c r="P12" s="537"/>
      <c r="Q12" s="454"/>
      <c r="R12" s="537"/>
      <c r="S12" s="535"/>
      <c r="T12" s="537"/>
      <c r="U12" s="537"/>
      <c r="V12" s="537"/>
      <c r="W12" s="537"/>
      <c r="X12" s="537"/>
      <c r="Y12" s="537"/>
      <c r="Z12" s="537"/>
      <c r="AA12" s="537"/>
      <c r="AB12" s="537"/>
      <c r="AC12" s="537"/>
      <c r="AD12" s="537"/>
      <c r="AE12" s="537"/>
      <c r="AF12" s="537"/>
      <c r="AG12" s="537"/>
      <c r="AH12" s="537"/>
      <c r="AI12" s="537"/>
      <c r="AJ12" s="537"/>
      <c r="AK12" s="537"/>
      <c r="AL12" s="537"/>
      <c r="AM12" s="537"/>
      <c r="AN12" s="537"/>
      <c r="AO12" s="537"/>
      <c r="AP12" s="537"/>
      <c r="AQ12" s="537"/>
      <c r="AR12" s="537"/>
      <c r="AS12" s="537"/>
      <c r="AT12" s="537"/>
      <c r="AU12" s="537"/>
      <c r="AV12" s="537"/>
      <c r="AW12" s="537"/>
      <c r="AX12" s="537"/>
      <c r="AY12" s="537"/>
      <c r="AZ12" s="537"/>
      <c r="BA12" s="537"/>
      <c r="BB12" s="537"/>
      <c r="BC12" s="537"/>
      <c r="BD12" s="537"/>
      <c r="BE12" s="537"/>
      <c r="BF12" s="537"/>
      <c r="BG12" s="537"/>
      <c r="BH12" s="537"/>
      <c r="BI12" s="537"/>
      <c r="BJ12" s="537"/>
      <c r="BK12" s="537"/>
      <c r="BL12" s="537"/>
      <c r="BM12" s="537"/>
      <c r="BN12" s="537"/>
    </row>
    <row r="13" spans="1:66" s="442" customFormat="1" ht="12.75" customHeight="1">
      <c r="A13" s="440" t="s">
        <v>1423</v>
      </c>
      <c r="B13" s="589" t="s">
        <v>1239</v>
      </c>
      <c r="C13" s="589"/>
      <c r="D13" s="589"/>
      <c r="E13" s="589"/>
      <c r="F13" s="509" t="s">
        <v>1134</v>
      </c>
      <c r="G13" s="447">
        <v>8.4</v>
      </c>
      <c r="H13" s="443"/>
      <c r="I13" s="449">
        <v>11.28</v>
      </c>
      <c r="J13" s="546"/>
      <c r="K13" s="449">
        <f t="shared" si="0"/>
        <v>94.752</v>
      </c>
      <c r="L13" s="546"/>
      <c r="M13" s="441"/>
      <c r="N13" s="536" t="s">
        <v>1240</v>
      </c>
      <c r="O13" s="537"/>
      <c r="P13" s="537"/>
      <c r="Q13" s="454"/>
      <c r="R13" s="537"/>
      <c r="S13" s="535"/>
      <c r="T13" s="537"/>
      <c r="U13" s="537"/>
      <c r="V13" s="537"/>
      <c r="W13" s="537"/>
      <c r="X13" s="537"/>
      <c r="Y13" s="537"/>
      <c r="Z13" s="537"/>
      <c r="AA13" s="537"/>
      <c r="AB13" s="537"/>
      <c r="AC13" s="537"/>
      <c r="AD13" s="537"/>
      <c r="AE13" s="537"/>
      <c r="AF13" s="537"/>
      <c r="AG13" s="537"/>
      <c r="AH13" s="537"/>
      <c r="AI13" s="537"/>
      <c r="AJ13" s="537"/>
      <c r="AK13" s="537"/>
      <c r="AL13" s="537"/>
      <c r="AM13" s="537"/>
      <c r="AN13" s="537"/>
      <c r="AO13" s="537"/>
      <c r="AP13" s="537"/>
      <c r="AQ13" s="537"/>
      <c r="AR13" s="537"/>
      <c r="AS13" s="537"/>
      <c r="AT13" s="537"/>
      <c r="AU13" s="537"/>
      <c r="AV13" s="537"/>
      <c r="AW13" s="537"/>
      <c r="AX13" s="537"/>
      <c r="AY13" s="537"/>
      <c r="AZ13" s="537"/>
      <c r="BA13" s="537"/>
      <c r="BB13" s="537"/>
      <c r="BC13" s="537"/>
      <c r="BD13" s="537"/>
      <c r="BE13" s="537"/>
      <c r="BF13" s="537"/>
      <c r="BG13" s="537"/>
      <c r="BH13" s="537"/>
      <c r="BI13" s="537"/>
      <c r="BJ13" s="537"/>
      <c r="BK13" s="537"/>
      <c r="BL13" s="537"/>
      <c r="BM13" s="537"/>
      <c r="BN13" s="537"/>
    </row>
    <row r="14" spans="1:66" s="442" customFormat="1" ht="12.75" customHeight="1">
      <c r="A14" s="440" t="s">
        <v>1424</v>
      </c>
      <c r="B14" s="589" t="s">
        <v>1220</v>
      </c>
      <c r="C14" s="589"/>
      <c r="D14" s="589"/>
      <c r="E14" s="589"/>
      <c r="F14" s="509" t="s">
        <v>1134</v>
      </c>
      <c r="G14" s="447">
        <v>25.54</v>
      </c>
      <c r="H14" s="443"/>
      <c r="I14" s="449">
        <v>9.29</v>
      </c>
      <c r="J14" s="546"/>
      <c r="K14" s="449">
        <f t="shared" si="0"/>
        <v>237.26659999999998</v>
      </c>
      <c r="L14" s="546"/>
      <c r="M14" s="441"/>
      <c r="N14" s="536" t="s">
        <v>1222</v>
      </c>
      <c r="O14" s="537"/>
      <c r="P14" s="537"/>
      <c r="Q14" s="454"/>
      <c r="R14" s="537"/>
      <c r="S14" s="535"/>
      <c r="T14" s="537"/>
      <c r="U14" s="537"/>
      <c r="V14" s="537"/>
      <c r="W14" s="537"/>
      <c r="X14" s="537"/>
      <c r="Y14" s="537"/>
      <c r="Z14" s="537"/>
      <c r="AA14" s="537"/>
      <c r="AB14" s="537"/>
      <c r="AC14" s="537"/>
      <c r="AD14" s="537"/>
      <c r="AE14" s="537"/>
      <c r="AF14" s="537"/>
      <c r="AG14" s="537"/>
      <c r="AH14" s="537"/>
      <c r="AI14" s="537"/>
      <c r="AJ14" s="537"/>
      <c r="AK14" s="537"/>
      <c r="AL14" s="537"/>
      <c r="AM14" s="537"/>
      <c r="AN14" s="537"/>
      <c r="AO14" s="537"/>
      <c r="AP14" s="537"/>
      <c r="AQ14" s="537"/>
      <c r="AR14" s="537"/>
      <c r="AS14" s="537"/>
      <c r="AT14" s="537"/>
      <c r="AU14" s="537"/>
      <c r="AV14" s="537"/>
      <c r="AW14" s="537"/>
      <c r="AX14" s="537"/>
      <c r="AY14" s="537"/>
      <c r="AZ14" s="537"/>
      <c r="BA14" s="537"/>
      <c r="BB14" s="537"/>
      <c r="BC14" s="537"/>
      <c r="BD14" s="537"/>
      <c r="BE14" s="537"/>
      <c r="BF14" s="537"/>
      <c r="BG14" s="537"/>
      <c r="BH14" s="537"/>
      <c r="BI14" s="537"/>
      <c r="BJ14" s="537"/>
      <c r="BK14" s="537"/>
      <c r="BL14" s="537"/>
      <c r="BM14" s="537"/>
      <c r="BN14" s="537"/>
    </row>
    <row r="15" spans="1:66" s="442" customFormat="1" ht="12.75" customHeight="1">
      <c r="A15" s="440" t="s">
        <v>1425</v>
      </c>
      <c r="B15" s="589" t="s">
        <v>1241</v>
      </c>
      <c r="C15" s="589"/>
      <c r="D15" s="589"/>
      <c r="E15" s="589"/>
      <c r="F15" s="509" t="s">
        <v>1134</v>
      </c>
      <c r="G15" s="447">
        <v>890.7</v>
      </c>
      <c r="H15" s="443"/>
      <c r="I15" s="449">
        <v>2.61</v>
      </c>
      <c r="J15" s="546"/>
      <c r="K15" s="449">
        <f t="shared" si="0"/>
        <v>2324.727</v>
      </c>
      <c r="L15" s="546"/>
      <c r="M15" s="441"/>
      <c r="N15" s="536" t="s">
        <v>1244</v>
      </c>
      <c r="O15" s="537"/>
      <c r="P15" s="537"/>
      <c r="Q15" s="454"/>
      <c r="R15" s="537"/>
      <c r="S15" s="535"/>
      <c r="T15" s="537"/>
      <c r="U15" s="537"/>
      <c r="V15" s="537"/>
      <c r="W15" s="537"/>
      <c r="X15" s="537"/>
      <c r="Y15" s="537"/>
      <c r="Z15" s="537"/>
      <c r="AA15" s="537"/>
      <c r="AB15" s="537"/>
      <c r="AC15" s="537"/>
      <c r="AD15" s="537"/>
      <c r="AE15" s="537"/>
      <c r="AF15" s="537"/>
      <c r="AG15" s="537"/>
      <c r="AH15" s="537"/>
      <c r="AI15" s="537"/>
      <c r="AJ15" s="537"/>
      <c r="AK15" s="537"/>
      <c r="AL15" s="537"/>
      <c r="AM15" s="537"/>
      <c r="AN15" s="537"/>
      <c r="AO15" s="537"/>
      <c r="AP15" s="537"/>
      <c r="AQ15" s="537"/>
      <c r="AR15" s="537"/>
      <c r="AS15" s="537"/>
      <c r="AT15" s="537"/>
      <c r="AU15" s="537"/>
      <c r="AV15" s="537"/>
      <c r="AW15" s="537"/>
      <c r="AX15" s="537"/>
      <c r="AY15" s="537"/>
      <c r="AZ15" s="537"/>
      <c r="BA15" s="537"/>
      <c r="BB15" s="537"/>
      <c r="BC15" s="537"/>
      <c r="BD15" s="537"/>
      <c r="BE15" s="537"/>
      <c r="BF15" s="537"/>
      <c r="BG15" s="537"/>
      <c r="BH15" s="537"/>
      <c r="BI15" s="537"/>
      <c r="BJ15" s="537"/>
      <c r="BK15" s="537"/>
      <c r="BL15" s="537"/>
      <c r="BM15" s="537"/>
      <c r="BN15" s="537"/>
    </row>
    <row r="16" spans="1:66" s="442" customFormat="1" ht="12.75" customHeight="1">
      <c r="A16" s="440" t="s">
        <v>1426</v>
      </c>
      <c r="B16" s="589" t="s">
        <v>1242</v>
      </c>
      <c r="C16" s="589"/>
      <c r="D16" s="589"/>
      <c r="E16" s="589"/>
      <c r="F16" s="509" t="s">
        <v>1134</v>
      </c>
      <c r="G16" s="447">
        <v>61.15</v>
      </c>
      <c r="H16" s="443"/>
      <c r="I16" s="449">
        <v>7.18</v>
      </c>
      <c r="J16" s="546"/>
      <c r="K16" s="449">
        <f t="shared" si="0"/>
        <v>439.05699999999996</v>
      </c>
      <c r="L16" s="546"/>
      <c r="M16" s="441">
        <f>SUM(M9,M16)</f>
        <v>0</v>
      </c>
      <c r="N16" s="536" t="s">
        <v>1243</v>
      </c>
      <c r="O16" s="537"/>
      <c r="P16" s="537">
        <f>5.61+(5.61*28%)</f>
        <v>7.1808000000000005</v>
      </c>
      <c r="Q16" s="454"/>
      <c r="R16" s="537"/>
      <c r="S16" s="535"/>
      <c r="T16" s="537"/>
      <c r="U16" s="537"/>
      <c r="V16" s="537"/>
      <c r="W16" s="537"/>
      <c r="X16" s="537"/>
      <c r="Y16" s="537"/>
      <c r="Z16" s="537"/>
      <c r="AA16" s="537"/>
      <c r="AB16" s="537"/>
      <c r="AC16" s="537"/>
      <c r="AD16" s="537"/>
      <c r="AE16" s="537"/>
      <c r="AF16" s="537"/>
      <c r="AG16" s="537"/>
      <c r="AH16" s="537"/>
      <c r="AI16" s="537"/>
      <c r="AJ16" s="537"/>
      <c r="AK16" s="537"/>
      <c r="AL16" s="537"/>
      <c r="AM16" s="537"/>
      <c r="AN16" s="537"/>
      <c r="AO16" s="537"/>
      <c r="AP16" s="537"/>
      <c r="AQ16" s="537"/>
      <c r="AR16" s="537"/>
      <c r="AS16" s="537"/>
      <c r="AT16" s="537"/>
      <c r="AU16" s="537"/>
      <c r="AV16" s="537"/>
      <c r="AW16" s="537"/>
      <c r="AX16" s="537"/>
      <c r="AY16" s="537"/>
      <c r="AZ16" s="537"/>
      <c r="BA16" s="537"/>
      <c r="BB16" s="537"/>
      <c r="BC16" s="537"/>
      <c r="BD16" s="537"/>
      <c r="BE16" s="537"/>
      <c r="BF16" s="537"/>
      <c r="BG16" s="537"/>
      <c r="BH16" s="537"/>
      <c r="BI16" s="537"/>
      <c r="BJ16" s="537"/>
      <c r="BK16" s="537"/>
      <c r="BL16" s="537"/>
      <c r="BM16" s="537"/>
      <c r="BN16" s="537"/>
    </row>
    <row r="17" spans="1:66" s="516" customFormat="1" ht="13.5" customHeight="1">
      <c r="A17" s="502" t="s">
        <v>1427</v>
      </c>
      <c r="B17" s="587" t="s">
        <v>1223</v>
      </c>
      <c r="C17" s="587"/>
      <c r="D17" s="587"/>
      <c r="E17" s="587"/>
      <c r="F17" s="509"/>
      <c r="G17" s="447"/>
      <c r="H17" s="443"/>
      <c r="I17" s="449"/>
      <c r="J17" s="546"/>
      <c r="K17" s="449">
        <f t="shared" si="0"/>
        <v>0</v>
      </c>
      <c r="L17" s="546"/>
      <c r="M17" s="441"/>
      <c r="N17" s="536" t="s">
        <v>1224</v>
      </c>
      <c r="O17" s="537"/>
      <c r="P17" s="537"/>
      <c r="Q17" s="444"/>
      <c r="R17" s="537"/>
      <c r="S17" s="535"/>
      <c r="T17" s="537"/>
      <c r="U17" s="537"/>
      <c r="V17" s="537"/>
      <c r="W17" s="537"/>
      <c r="X17" s="537"/>
      <c r="Y17" s="537"/>
      <c r="Z17" s="537"/>
      <c r="AA17" s="537"/>
      <c r="AB17" s="537"/>
      <c r="AC17" s="537"/>
      <c r="AD17" s="537"/>
      <c r="AE17" s="537"/>
      <c r="AF17" s="537"/>
      <c r="AG17" s="537"/>
      <c r="AH17" s="537"/>
      <c r="AI17" s="537"/>
      <c r="AJ17" s="537"/>
      <c r="AK17" s="537"/>
      <c r="AL17" s="537"/>
      <c r="AM17" s="537"/>
      <c r="AN17" s="537"/>
      <c r="AO17" s="537"/>
      <c r="AP17" s="537"/>
      <c r="AQ17" s="537"/>
      <c r="AR17" s="537"/>
      <c r="AS17" s="537"/>
      <c r="AT17" s="537"/>
      <c r="AU17" s="537"/>
      <c r="AV17" s="537"/>
      <c r="AW17" s="537"/>
      <c r="AX17" s="537"/>
      <c r="AY17" s="537"/>
      <c r="AZ17" s="537"/>
      <c r="BA17" s="537"/>
      <c r="BB17" s="537"/>
      <c r="BC17" s="537"/>
      <c r="BD17" s="537"/>
      <c r="BE17" s="537"/>
      <c r="BF17" s="537"/>
      <c r="BG17" s="537"/>
      <c r="BH17" s="537"/>
      <c r="BI17" s="537"/>
      <c r="BJ17" s="537"/>
      <c r="BK17" s="537"/>
      <c r="BL17" s="537"/>
      <c r="BM17" s="537"/>
      <c r="BN17" s="537"/>
    </row>
    <row r="18" spans="1:66" s="442" customFormat="1" ht="12.75" customHeight="1">
      <c r="A18" s="440" t="s">
        <v>1428</v>
      </c>
      <c r="B18" s="589" t="s">
        <v>1225</v>
      </c>
      <c r="C18" s="589"/>
      <c r="D18" s="589"/>
      <c r="E18" s="589"/>
      <c r="F18" s="509" t="s">
        <v>1134</v>
      </c>
      <c r="G18" s="447">
        <v>50</v>
      </c>
      <c r="H18" s="443"/>
      <c r="I18" s="449">
        <v>9.88</v>
      </c>
      <c r="J18" s="546"/>
      <c r="K18" s="449">
        <f t="shared" si="0"/>
        <v>494.00000000000006</v>
      </c>
      <c r="L18" s="546"/>
      <c r="M18" s="441">
        <f>SUM(K11:K18)</f>
        <v>5289.1876999999995</v>
      </c>
      <c r="N18" s="536" t="s">
        <v>1226</v>
      </c>
      <c r="O18" s="537"/>
      <c r="P18" s="537"/>
      <c r="Q18" s="454"/>
      <c r="R18" s="537"/>
      <c r="S18" s="535"/>
      <c r="T18" s="537"/>
      <c r="U18" s="537"/>
      <c r="V18" s="537"/>
      <c r="W18" s="537"/>
      <c r="X18" s="537"/>
      <c r="Y18" s="537"/>
      <c r="Z18" s="537"/>
      <c r="AA18" s="537"/>
      <c r="AB18" s="537"/>
      <c r="AC18" s="537"/>
      <c r="AD18" s="537"/>
      <c r="AE18" s="537"/>
      <c r="AF18" s="537"/>
      <c r="AG18" s="537"/>
      <c r="AH18" s="537"/>
      <c r="AI18" s="537"/>
      <c r="AJ18" s="537"/>
      <c r="AK18" s="537"/>
      <c r="AL18" s="537"/>
      <c r="AM18" s="537"/>
      <c r="AN18" s="537"/>
      <c r="AO18" s="537"/>
      <c r="AP18" s="537"/>
      <c r="AQ18" s="537"/>
      <c r="AR18" s="537"/>
      <c r="AS18" s="537"/>
      <c r="AT18" s="537"/>
      <c r="AU18" s="537"/>
      <c r="AV18" s="537"/>
      <c r="AW18" s="537"/>
      <c r="AX18" s="537"/>
      <c r="AY18" s="537"/>
      <c r="AZ18" s="537"/>
      <c r="BA18" s="537"/>
      <c r="BB18" s="537"/>
      <c r="BC18" s="537"/>
      <c r="BD18" s="537"/>
      <c r="BE18" s="537"/>
      <c r="BF18" s="537"/>
      <c r="BG18" s="537"/>
      <c r="BH18" s="537"/>
      <c r="BI18" s="537"/>
      <c r="BJ18" s="537"/>
      <c r="BK18" s="537"/>
      <c r="BL18" s="537"/>
      <c r="BM18" s="537"/>
      <c r="BN18" s="537"/>
    </row>
    <row r="19" spans="1:66" s="516" customFormat="1" ht="13.5" customHeight="1">
      <c r="A19" s="502" t="s">
        <v>34</v>
      </c>
      <c r="B19" s="587" t="s">
        <v>1227</v>
      </c>
      <c r="C19" s="587"/>
      <c r="D19" s="587"/>
      <c r="E19" s="587"/>
      <c r="F19" s="509"/>
      <c r="G19" s="447"/>
      <c r="H19" s="443"/>
      <c r="I19" s="449"/>
      <c r="J19" s="546"/>
      <c r="K19" s="449">
        <f t="shared" si="0"/>
        <v>0</v>
      </c>
      <c r="L19" s="546"/>
      <c r="M19" s="441"/>
      <c r="N19" s="536" t="s">
        <v>1229</v>
      </c>
      <c r="O19" s="537"/>
      <c r="P19" s="537"/>
      <c r="Q19" s="444"/>
      <c r="R19" s="537"/>
      <c r="S19" s="535"/>
      <c r="T19" s="537"/>
      <c r="U19" s="537"/>
      <c r="V19" s="537"/>
      <c r="W19" s="537"/>
      <c r="X19" s="537"/>
      <c r="Y19" s="537"/>
      <c r="Z19" s="537"/>
      <c r="AA19" s="537"/>
      <c r="AB19" s="537"/>
      <c r="AC19" s="537"/>
      <c r="AD19" s="537"/>
      <c r="AE19" s="537"/>
      <c r="AF19" s="537"/>
      <c r="AG19" s="537"/>
      <c r="AH19" s="537"/>
      <c r="AI19" s="537"/>
      <c r="AJ19" s="537"/>
      <c r="AK19" s="537"/>
      <c r="AL19" s="537"/>
      <c r="AM19" s="537"/>
      <c r="AN19" s="537"/>
      <c r="AO19" s="537"/>
      <c r="AP19" s="537"/>
      <c r="AQ19" s="537"/>
      <c r="AR19" s="537"/>
      <c r="AS19" s="537"/>
      <c r="AT19" s="537"/>
      <c r="AU19" s="537"/>
      <c r="AV19" s="537"/>
      <c r="AW19" s="537"/>
      <c r="AX19" s="537"/>
      <c r="AY19" s="537"/>
      <c r="AZ19" s="537"/>
      <c r="BA19" s="537"/>
      <c r="BB19" s="537"/>
      <c r="BC19" s="537"/>
      <c r="BD19" s="537"/>
      <c r="BE19" s="537"/>
      <c r="BF19" s="537"/>
      <c r="BG19" s="537"/>
      <c r="BH19" s="537"/>
      <c r="BI19" s="537"/>
      <c r="BJ19" s="537"/>
      <c r="BK19" s="537"/>
      <c r="BL19" s="537"/>
      <c r="BM19" s="537"/>
      <c r="BN19" s="537"/>
    </row>
    <row r="20" spans="1:66" s="516" customFormat="1" ht="13.5" customHeight="1">
      <c r="A20" s="502" t="s">
        <v>33</v>
      </c>
      <c r="B20" s="587" t="s">
        <v>1231</v>
      </c>
      <c r="C20" s="587"/>
      <c r="D20" s="587"/>
      <c r="E20" s="587"/>
      <c r="F20" s="509"/>
      <c r="G20" s="447"/>
      <c r="H20" s="443"/>
      <c r="I20" s="449"/>
      <c r="J20" s="546"/>
      <c r="K20" s="449">
        <f t="shared" si="0"/>
        <v>0</v>
      </c>
      <c r="L20" s="546"/>
      <c r="M20" s="441"/>
      <c r="N20" s="536" t="s">
        <v>1245</v>
      </c>
      <c r="O20" s="537"/>
      <c r="P20" s="537"/>
      <c r="Q20" s="444"/>
      <c r="R20" s="537"/>
      <c r="S20" s="535"/>
      <c r="T20" s="537"/>
      <c r="U20" s="537"/>
      <c r="V20" s="537"/>
      <c r="W20" s="537"/>
      <c r="X20" s="537"/>
      <c r="Y20" s="537"/>
      <c r="Z20" s="537"/>
      <c r="AA20" s="537"/>
      <c r="AB20" s="537"/>
      <c r="AC20" s="537"/>
      <c r="AD20" s="537"/>
      <c r="AE20" s="537"/>
      <c r="AF20" s="537"/>
      <c r="AG20" s="537"/>
      <c r="AH20" s="537"/>
      <c r="AI20" s="537"/>
      <c r="AJ20" s="537"/>
      <c r="AK20" s="537"/>
      <c r="AL20" s="537"/>
      <c r="AM20" s="537"/>
      <c r="AN20" s="537"/>
      <c r="AO20" s="537"/>
      <c r="AP20" s="537"/>
      <c r="AQ20" s="537"/>
      <c r="AR20" s="537"/>
      <c r="AS20" s="537"/>
      <c r="AT20" s="537"/>
      <c r="AU20" s="537"/>
      <c r="AV20" s="537"/>
      <c r="AW20" s="537"/>
      <c r="AX20" s="537"/>
      <c r="AY20" s="537"/>
      <c r="AZ20" s="537"/>
      <c r="BA20" s="537"/>
      <c r="BB20" s="537"/>
      <c r="BC20" s="537"/>
      <c r="BD20" s="537"/>
      <c r="BE20" s="537"/>
      <c r="BF20" s="537"/>
      <c r="BG20" s="537"/>
      <c r="BH20" s="537"/>
      <c r="BI20" s="537"/>
      <c r="BJ20" s="537"/>
      <c r="BK20" s="537"/>
      <c r="BL20" s="537"/>
      <c r="BM20" s="537"/>
      <c r="BN20" s="537"/>
    </row>
    <row r="21" spans="1:66" s="442" customFormat="1" ht="12.75" customHeight="1">
      <c r="A21" s="440" t="s">
        <v>35</v>
      </c>
      <c r="B21" s="589" t="s">
        <v>1230</v>
      </c>
      <c r="C21" s="589"/>
      <c r="D21" s="589"/>
      <c r="E21" s="589"/>
      <c r="F21" s="509" t="s">
        <v>1134</v>
      </c>
      <c r="G21" s="447">
        <v>1</v>
      </c>
      <c r="H21" s="443"/>
      <c r="I21" s="449">
        <v>243.65</v>
      </c>
      <c r="J21" s="546"/>
      <c r="K21" s="449">
        <f t="shared" si="0"/>
        <v>243.65</v>
      </c>
      <c r="L21" s="546"/>
      <c r="M21" s="441"/>
      <c r="N21" s="536" t="s">
        <v>1232</v>
      </c>
      <c r="O21" s="537"/>
      <c r="P21" s="537"/>
      <c r="Q21" s="454"/>
      <c r="R21" s="537"/>
      <c r="S21" s="535"/>
      <c r="T21" s="537"/>
      <c r="U21" s="537"/>
      <c r="V21" s="537"/>
      <c r="W21" s="537"/>
      <c r="X21" s="537"/>
      <c r="Y21" s="537"/>
      <c r="Z21" s="537"/>
      <c r="AA21" s="537"/>
      <c r="AB21" s="537"/>
      <c r="AC21" s="537"/>
      <c r="AD21" s="537"/>
      <c r="AE21" s="537"/>
      <c r="AF21" s="537"/>
      <c r="AG21" s="537"/>
      <c r="AH21" s="537"/>
      <c r="AI21" s="537"/>
      <c r="AJ21" s="537"/>
      <c r="AK21" s="537"/>
      <c r="AL21" s="537"/>
      <c r="AM21" s="537"/>
      <c r="AN21" s="537"/>
      <c r="AO21" s="537"/>
      <c r="AP21" s="537"/>
      <c r="AQ21" s="537"/>
      <c r="AR21" s="537"/>
      <c r="AS21" s="537"/>
      <c r="AT21" s="537"/>
      <c r="AU21" s="537"/>
      <c r="AV21" s="537"/>
      <c r="AW21" s="537"/>
      <c r="AX21" s="537"/>
      <c r="AY21" s="537"/>
      <c r="AZ21" s="537"/>
      <c r="BA21" s="537"/>
      <c r="BB21" s="537"/>
      <c r="BC21" s="537"/>
      <c r="BD21" s="537"/>
      <c r="BE21" s="537"/>
      <c r="BF21" s="537"/>
      <c r="BG21" s="537"/>
      <c r="BH21" s="537"/>
      <c r="BI21" s="537"/>
      <c r="BJ21" s="537"/>
      <c r="BK21" s="537"/>
      <c r="BL21" s="537"/>
      <c r="BM21" s="537"/>
      <c r="BN21" s="537"/>
    </row>
    <row r="22" spans="1:66" s="442" customFormat="1" ht="24" customHeight="1">
      <c r="A22" s="440" t="s">
        <v>36</v>
      </c>
      <c r="B22" s="588" t="s">
        <v>1233</v>
      </c>
      <c r="C22" s="588"/>
      <c r="D22" s="588"/>
      <c r="E22" s="588"/>
      <c r="F22" s="509" t="s">
        <v>1134</v>
      </c>
      <c r="G22" s="447">
        <v>60</v>
      </c>
      <c r="H22" s="443"/>
      <c r="I22" s="449">
        <v>42.29</v>
      </c>
      <c r="J22" s="546"/>
      <c r="K22" s="449">
        <f t="shared" si="0"/>
        <v>2537.4</v>
      </c>
      <c r="L22" s="546"/>
      <c r="M22" s="441"/>
      <c r="N22" s="536" t="s">
        <v>1235</v>
      </c>
      <c r="O22" s="537"/>
      <c r="P22" s="537"/>
      <c r="Q22" s="444"/>
      <c r="R22" s="537"/>
      <c r="S22" s="535"/>
      <c r="T22" s="537"/>
      <c r="U22" s="537"/>
      <c r="V22" s="537"/>
      <c r="W22" s="537"/>
      <c r="X22" s="537"/>
      <c r="Y22" s="537"/>
      <c r="Z22" s="537"/>
      <c r="AA22" s="537"/>
      <c r="AB22" s="537"/>
      <c r="AC22" s="537"/>
      <c r="AD22" s="537"/>
      <c r="AE22" s="537"/>
      <c r="AF22" s="537"/>
      <c r="AG22" s="537"/>
      <c r="AH22" s="537"/>
      <c r="AI22" s="537"/>
      <c r="AJ22" s="537"/>
      <c r="AK22" s="537"/>
      <c r="AL22" s="537"/>
      <c r="AM22" s="537"/>
      <c r="AN22" s="537"/>
      <c r="AO22" s="537"/>
      <c r="AP22" s="537"/>
      <c r="AQ22" s="537"/>
      <c r="AR22" s="537"/>
      <c r="AS22" s="537"/>
      <c r="AT22" s="537"/>
      <c r="AU22" s="537"/>
      <c r="AV22" s="537"/>
      <c r="AW22" s="537"/>
      <c r="AX22" s="537"/>
      <c r="AY22" s="537"/>
      <c r="AZ22" s="537"/>
      <c r="BA22" s="537"/>
      <c r="BB22" s="537"/>
      <c r="BC22" s="537"/>
      <c r="BD22" s="537"/>
      <c r="BE22" s="537"/>
      <c r="BF22" s="537"/>
      <c r="BG22" s="537"/>
      <c r="BH22" s="537"/>
      <c r="BI22" s="537"/>
      <c r="BJ22" s="537"/>
      <c r="BK22" s="537"/>
      <c r="BL22" s="537"/>
      <c r="BM22" s="537"/>
      <c r="BN22" s="537"/>
    </row>
    <row r="23" spans="1:66" s="516" customFormat="1" ht="13.5" customHeight="1">
      <c r="A23" s="502" t="s">
        <v>39</v>
      </c>
      <c r="B23" s="587" t="s">
        <v>1234</v>
      </c>
      <c r="C23" s="587"/>
      <c r="D23" s="587"/>
      <c r="E23" s="587"/>
      <c r="F23" s="509"/>
      <c r="G23" s="447"/>
      <c r="H23" s="443"/>
      <c r="I23" s="449"/>
      <c r="J23" s="546"/>
      <c r="K23" s="449">
        <f t="shared" si="0"/>
        <v>0</v>
      </c>
      <c r="L23" s="546"/>
      <c r="M23" s="441"/>
      <c r="N23" s="536" t="s">
        <v>1228</v>
      </c>
      <c r="O23" s="537"/>
      <c r="P23" s="537"/>
      <c r="Q23" s="444"/>
      <c r="R23" s="537"/>
      <c r="S23" s="535"/>
      <c r="T23" s="537"/>
      <c r="U23" s="537"/>
      <c r="V23" s="537"/>
      <c r="W23" s="537"/>
      <c r="X23" s="537"/>
      <c r="Y23" s="537"/>
      <c r="Z23" s="537"/>
      <c r="AA23" s="537"/>
      <c r="AB23" s="537"/>
      <c r="AC23" s="537"/>
      <c r="AD23" s="537"/>
      <c r="AE23" s="537"/>
      <c r="AF23" s="537"/>
      <c r="AG23" s="537"/>
      <c r="AH23" s="537"/>
      <c r="AI23" s="537"/>
      <c r="AJ23" s="537"/>
      <c r="AK23" s="537"/>
      <c r="AL23" s="537"/>
      <c r="AM23" s="537"/>
      <c r="AN23" s="537"/>
      <c r="AO23" s="537"/>
      <c r="AP23" s="537"/>
      <c r="AQ23" s="537"/>
      <c r="AR23" s="537"/>
      <c r="AS23" s="537"/>
      <c r="AT23" s="537"/>
      <c r="AU23" s="537"/>
      <c r="AV23" s="537"/>
      <c r="AW23" s="537"/>
      <c r="AX23" s="537"/>
      <c r="AY23" s="537"/>
      <c r="AZ23" s="537"/>
      <c r="BA23" s="537"/>
      <c r="BB23" s="537"/>
      <c r="BC23" s="537"/>
      <c r="BD23" s="537"/>
      <c r="BE23" s="537"/>
      <c r="BF23" s="537"/>
      <c r="BG23" s="537"/>
      <c r="BH23" s="537"/>
      <c r="BI23" s="537"/>
      <c r="BJ23" s="537"/>
      <c r="BK23" s="537"/>
      <c r="BL23" s="537"/>
      <c r="BM23" s="537"/>
      <c r="BN23" s="537"/>
    </row>
    <row r="24" spans="1:66" s="442" customFormat="1" ht="36.75" customHeight="1">
      <c r="A24" s="440" t="s">
        <v>40</v>
      </c>
      <c r="B24" s="588" t="s">
        <v>1236</v>
      </c>
      <c r="C24" s="588"/>
      <c r="D24" s="588"/>
      <c r="E24" s="588"/>
      <c r="F24" s="509" t="s">
        <v>1134</v>
      </c>
      <c r="G24" s="447">
        <v>14.5</v>
      </c>
      <c r="H24" s="443"/>
      <c r="I24" s="449">
        <v>671.46</v>
      </c>
      <c r="J24" s="546"/>
      <c r="K24" s="449">
        <f t="shared" si="0"/>
        <v>9736.17</v>
      </c>
      <c r="L24" s="546"/>
      <c r="M24" s="441"/>
      <c r="N24" s="536" t="s">
        <v>1248</v>
      </c>
      <c r="O24" s="537"/>
      <c r="P24" s="537"/>
      <c r="Q24" s="444"/>
      <c r="R24" s="537"/>
      <c r="S24" s="535"/>
      <c r="T24" s="537"/>
      <c r="U24" s="537"/>
      <c r="V24" s="537"/>
      <c r="W24" s="537"/>
      <c r="X24" s="537"/>
      <c r="Y24" s="537"/>
      <c r="Z24" s="537"/>
      <c r="AA24" s="537"/>
      <c r="AB24" s="537"/>
      <c r="AC24" s="537"/>
      <c r="AD24" s="537"/>
      <c r="AE24" s="537"/>
      <c r="AF24" s="537"/>
      <c r="AG24" s="537"/>
      <c r="AH24" s="537"/>
      <c r="AI24" s="537"/>
      <c r="AJ24" s="537"/>
      <c r="AK24" s="537"/>
      <c r="AL24" s="537"/>
      <c r="AM24" s="537"/>
      <c r="AN24" s="537"/>
      <c r="AO24" s="537"/>
      <c r="AP24" s="537"/>
      <c r="AQ24" s="537"/>
      <c r="AR24" s="537"/>
      <c r="AS24" s="537"/>
      <c r="AT24" s="537"/>
      <c r="AU24" s="537"/>
      <c r="AV24" s="537"/>
      <c r="AW24" s="537"/>
      <c r="AX24" s="537"/>
      <c r="AY24" s="537"/>
      <c r="AZ24" s="537"/>
      <c r="BA24" s="537"/>
      <c r="BB24" s="537"/>
      <c r="BC24" s="537"/>
      <c r="BD24" s="537"/>
      <c r="BE24" s="537"/>
      <c r="BF24" s="537"/>
      <c r="BG24" s="537"/>
      <c r="BH24" s="537"/>
      <c r="BI24" s="537"/>
      <c r="BJ24" s="537"/>
      <c r="BK24" s="537"/>
      <c r="BL24" s="537"/>
      <c r="BM24" s="537"/>
      <c r="BN24" s="537"/>
    </row>
    <row r="25" spans="1:66" s="442" customFormat="1" ht="35.25" customHeight="1">
      <c r="A25" s="440" t="s">
        <v>41</v>
      </c>
      <c r="B25" s="588" t="s">
        <v>1246</v>
      </c>
      <c r="C25" s="588"/>
      <c r="D25" s="588"/>
      <c r="E25" s="588"/>
      <c r="F25" s="509" t="s">
        <v>1134</v>
      </c>
      <c r="G25" s="447">
        <v>10.9</v>
      </c>
      <c r="H25" s="443"/>
      <c r="I25" s="449">
        <v>523.66</v>
      </c>
      <c r="J25" s="546"/>
      <c r="K25" s="449">
        <f t="shared" si="0"/>
        <v>5707.894</v>
      </c>
      <c r="L25" s="546"/>
      <c r="M25" s="441"/>
      <c r="N25" s="536" t="s">
        <v>1249</v>
      </c>
      <c r="O25" s="537"/>
      <c r="P25" s="537"/>
      <c r="Q25" s="444"/>
      <c r="R25" s="537"/>
      <c r="S25" s="535"/>
      <c r="T25" s="537"/>
      <c r="U25" s="537"/>
      <c r="V25" s="537"/>
      <c r="W25" s="537"/>
      <c r="X25" s="537"/>
      <c r="Y25" s="537"/>
      <c r="Z25" s="537"/>
      <c r="AA25" s="537"/>
      <c r="AB25" s="537"/>
      <c r="AC25" s="537"/>
      <c r="AD25" s="537"/>
      <c r="AE25" s="537"/>
      <c r="AF25" s="537"/>
      <c r="AG25" s="537"/>
      <c r="AH25" s="537"/>
      <c r="AI25" s="537"/>
      <c r="AJ25" s="537"/>
      <c r="AK25" s="537"/>
      <c r="AL25" s="537"/>
      <c r="AM25" s="537"/>
      <c r="AN25" s="537"/>
      <c r="AO25" s="537"/>
      <c r="AP25" s="537"/>
      <c r="AQ25" s="537"/>
      <c r="AR25" s="537"/>
      <c r="AS25" s="537"/>
      <c r="AT25" s="537"/>
      <c r="AU25" s="537"/>
      <c r="AV25" s="537"/>
      <c r="AW25" s="537"/>
      <c r="AX25" s="537"/>
      <c r="AY25" s="537"/>
      <c r="AZ25" s="537"/>
      <c r="BA25" s="537"/>
      <c r="BB25" s="537"/>
      <c r="BC25" s="537"/>
      <c r="BD25" s="537"/>
      <c r="BE25" s="537"/>
      <c r="BF25" s="537"/>
      <c r="BG25" s="537"/>
      <c r="BH25" s="537"/>
      <c r="BI25" s="537"/>
      <c r="BJ25" s="537"/>
      <c r="BK25" s="537"/>
      <c r="BL25" s="537"/>
      <c r="BM25" s="537"/>
      <c r="BN25" s="537"/>
    </row>
    <row r="26" spans="1:66" s="442" customFormat="1" ht="24" customHeight="1">
      <c r="A26" s="440" t="s">
        <v>42</v>
      </c>
      <c r="B26" s="588" t="s">
        <v>1481</v>
      </c>
      <c r="C26" s="588"/>
      <c r="D26" s="588"/>
      <c r="E26" s="588"/>
      <c r="F26" s="509" t="s">
        <v>1134</v>
      </c>
      <c r="G26" s="447">
        <v>1</v>
      </c>
      <c r="H26" s="443"/>
      <c r="I26" s="449">
        <v>1568.37</v>
      </c>
      <c r="J26" s="546"/>
      <c r="K26" s="449">
        <f t="shared" si="0"/>
        <v>1568.37</v>
      </c>
      <c r="L26" s="546"/>
      <c r="M26" s="441"/>
      <c r="N26" s="536" t="s">
        <v>1251</v>
      </c>
      <c r="O26" s="537"/>
      <c r="P26" s="537"/>
      <c r="Q26" s="444"/>
      <c r="R26" s="537"/>
      <c r="S26" s="535"/>
      <c r="T26" s="537"/>
      <c r="U26" s="537"/>
      <c r="V26" s="537"/>
      <c r="W26" s="537"/>
      <c r="X26" s="537"/>
      <c r="Y26" s="537"/>
      <c r="Z26" s="537"/>
      <c r="AA26" s="537"/>
      <c r="AB26" s="537"/>
      <c r="AC26" s="537"/>
      <c r="AD26" s="537"/>
      <c r="AE26" s="537"/>
      <c r="AF26" s="537"/>
      <c r="AG26" s="537"/>
      <c r="AH26" s="537"/>
      <c r="AI26" s="537"/>
      <c r="AJ26" s="537"/>
      <c r="AK26" s="537"/>
      <c r="AL26" s="537"/>
      <c r="AM26" s="537"/>
      <c r="AN26" s="537"/>
      <c r="AO26" s="537"/>
      <c r="AP26" s="537"/>
      <c r="AQ26" s="537"/>
      <c r="AR26" s="537"/>
      <c r="AS26" s="537"/>
      <c r="AT26" s="537"/>
      <c r="AU26" s="537"/>
      <c r="AV26" s="537"/>
      <c r="AW26" s="537"/>
      <c r="AX26" s="537"/>
      <c r="AY26" s="537"/>
      <c r="AZ26" s="537"/>
      <c r="BA26" s="537"/>
      <c r="BB26" s="537"/>
      <c r="BC26" s="537"/>
      <c r="BD26" s="537"/>
      <c r="BE26" s="537"/>
      <c r="BF26" s="537"/>
      <c r="BG26" s="537"/>
      <c r="BH26" s="537"/>
      <c r="BI26" s="537"/>
      <c r="BJ26" s="537"/>
      <c r="BK26" s="537"/>
      <c r="BL26" s="537"/>
      <c r="BM26" s="537"/>
      <c r="BN26" s="537"/>
    </row>
    <row r="27" spans="1:66" s="442" customFormat="1" ht="35.25" customHeight="1" thickBot="1">
      <c r="A27" s="523" t="s">
        <v>43</v>
      </c>
      <c r="B27" s="600" t="s">
        <v>1247</v>
      </c>
      <c r="C27" s="600"/>
      <c r="D27" s="600"/>
      <c r="E27" s="600"/>
      <c r="F27" s="540" t="s">
        <v>1134</v>
      </c>
      <c r="G27" s="541">
        <v>30</v>
      </c>
      <c r="H27" s="559"/>
      <c r="I27" s="552">
        <v>31.33</v>
      </c>
      <c r="J27" s="547"/>
      <c r="K27" s="552">
        <f t="shared" si="0"/>
        <v>939.9</v>
      </c>
      <c r="L27" s="547"/>
      <c r="M27" s="557">
        <f>SUM(K19:K27)</f>
        <v>20733.384000000002</v>
      </c>
      <c r="N27" s="536" t="s">
        <v>1250</v>
      </c>
      <c r="O27" s="537"/>
      <c r="P27" s="537"/>
      <c r="Q27" s="444"/>
      <c r="R27" s="537"/>
      <c r="S27" s="535"/>
      <c r="T27" s="537"/>
      <c r="U27" s="537"/>
      <c r="V27" s="537"/>
      <c r="W27" s="537"/>
      <c r="X27" s="537"/>
      <c r="Y27" s="537"/>
      <c r="Z27" s="537"/>
      <c r="AA27" s="537"/>
      <c r="AB27" s="537"/>
      <c r="AC27" s="537"/>
      <c r="AD27" s="537"/>
      <c r="AE27" s="537"/>
      <c r="AF27" s="537"/>
      <c r="AG27" s="537"/>
      <c r="AH27" s="537"/>
      <c r="AI27" s="537"/>
      <c r="AJ27" s="537"/>
      <c r="AK27" s="537"/>
      <c r="AL27" s="537"/>
      <c r="AM27" s="537"/>
      <c r="AN27" s="537"/>
      <c r="AO27" s="537"/>
      <c r="AP27" s="537"/>
      <c r="AQ27" s="537"/>
      <c r="AR27" s="537"/>
      <c r="AS27" s="537"/>
      <c r="AT27" s="537"/>
      <c r="AU27" s="537"/>
      <c r="AV27" s="537"/>
      <c r="AW27" s="537"/>
      <c r="AX27" s="537"/>
      <c r="AY27" s="537"/>
      <c r="AZ27" s="537"/>
      <c r="BA27" s="537"/>
      <c r="BB27" s="537"/>
      <c r="BC27" s="537"/>
      <c r="BD27" s="537"/>
      <c r="BE27" s="537"/>
      <c r="BF27" s="537"/>
      <c r="BG27" s="537"/>
      <c r="BH27" s="537"/>
      <c r="BI27" s="537"/>
      <c r="BJ27" s="537"/>
      <c r="BK27" s="537"/>
      <c r="BL27" s="537"/>
      <c r="BM27" s="537"/>
      <c r="BN27" s="537"/>
    </row>
    <row r="28" spans="1:17" ht="15.75" customHeight="1" thickTop="1">
      <c r="A28" s="398" t="s">
        <v>1501</v>
      </c>
      <c r="B28" s="385"/>
      <c r="C28" s="386" t="s">
        <v>941</v>
      </c>
      <c r="D28" s="385"/>
      <c r="E28" s="387"/>
      <c r="F28" s="504" t="s">
        <v>954</v>
      </c>
      <c r="G28" s="387"/>
      <c r="H28" s="385" t="s">
        <v>1132</v>
      </c>
      <c r="I28" s="387"/>
      <c r="J28" s="385"/>
      <c r="K28" s="426">
        <f>SUM(K9:K27)</f>
        <v>26022.5717</v>
      </c>
      <c r="L28" s="385"/>
      <c r="M28" s="426">
        <f>SUM(M9:M27)</f>
        <v>26022.5717</v>
      </c>
      <c r="N28" s="411"/>
      <c r="O28" s="370">
        <v>0</v>
      </c>
      <c r="P28" s="400"/>
      <c r="Q28" s="534">
        <f>SUM(M9:M27)</f>
        <v>0</v>
      </c>
    </row>
    <row r="29" spans="1:16" ht="18" customHeight="1" thickBot="1">
      <c r="A29" s="427"/>
      <c r="B29" s="388"/>
      <c r="C29" s="389"/>
      <c r="D29" s="390"/>
      <c r="E29" s="391"/>
      <c r="F29" s="505"/>
      <c r="G29" s="391"/>
      <c r="H29" s="390" t="s">
        <v>962</v>
      </c>
      <c r="I29" s="391"/>
      <c r="J29" s="390"/>
      <c r="K29" s="428"/>
      <c r="L29" s="390"/>
      <c r="M29" s="429"/>
      <c r="N29" s="411"/>
      <c r="P29" s="400"/>
    </row>
    <row r="30" ht="18" customHeight="1" thickBot="1" thickTop="1">
      <c r="E30" s="371" t="s">
        <v>955</v>
      </c>
    </row>
    <row r="31" spans="1:17" ht="18" customHeight="1" thickTop="1">
      <c r="A31" s="397"/>
      <c r="B31" s="372" t="s">
        <v>946</v>
      </c>
      <c r="C31" s="373"/>
      <c r="D31" s="374" t="str">
        <f>D2</f>
        <v>OBRA/SERVIÇO: REFORMA DA FABRICA DE POLVINHO</v>
      </c>
      <c r="E31" s="374"/>
      <c r="F31" s="504"/>
      <c r="G31" s="374"/>
      <c r="H31" s="590" t="s">
        <v>1123</v>
      </c>
      <c r="I31" s="591"/>
      <c r="J31" s="591"/>
      <c r="K31" s="592"/>
      <c r="L31" s="398"/>
      <c r="M31" s="399" t="s">
        <v>942</v>
      </c>
      <c r="N31" s="400"/>
      <c r="Q31" s="394">
        <f>SUM(M9:M27)</f>
        <v>0</v>
      </c>
    </row>
    <row r="32" spans="1:14" ht="18" customHeight="1" thickBot="1">
      <c r="A32" s="401"/>
      <c r="B32" s="375" t="s">
        <v>947</v>
      </c>
      <c r="C32" s="376"/>
      <c r="D32" s="377"/>
      <c r="E32" s="377"/>
      <c r="G32" s="377"/>
      <c r="H32" s="593" t="s">
        <v>1127</v>
      </c>
      <c r="I32" s="594"/>
      <c r="J32" s="594"/>
      <c r="K32" s="595"/>
      <c r="L32" s="402"/>
      <c r="M32" s="403" t="s">
        <v>1495</v>
      </c>
      <c r="N32" s="404"/>
    </row>
    <row r="33" spans="1:14" ht="18" customHeight="1" thickTop="1">
      <c r="A33" s="401"/>
      <c r="B33" s="378" t="s">
        <v>948</v>
      </c>
      <c r="C33" s="376"/>
      <c r="D33" s="377" t="str">
        <f>D4</f>
        <v>LOCAL: CACIMBINHA - PRESIDENTE KENNEDY - ES</v>
      </c>
      <c r="E33" s="377"/>
      <c r="G33" s="377"/>
      <c r="H33" s="401" t="s">
        <v>949</v>
      </c>
      <c r="J33" s="401"/>
      <c r="L33" s="401"/>
      <c r="M33" s="405"/>
      <c r="N33" s="406"/>
    </row>
    <row r="34" spans="1:14" ht="18" customHeight="1" thickBot="1">
      <c r="A34" s="407"/>
      <c r="B34" s="379"/>
      <c r="C34" s="380"/>
      <c r="D34" s="381"/>
      <c r="E34" s="381"/>
      <c r="F34" s="505"/>
      <c r="G34" s="381"/>
      <c r="H34" s="407" t="s">
        <v>950</v>
      </c>
      <c r="I34" s="390"/>
      <c r="J34" s="407"/>
      <c r="K34" s="408">
        <f>K28</f>
        <v>26022.5717</v>
      </c>
      <c r="L34" s="409"/>
      <c r="M34" s="408">
        <f>M28</f>
        <v>26022.5717</v>
      </c>
      <c r="N34" s="411"/>
    </row>
    <row r="35" spans="1:14" ht="15" customHeight="1" thickTop="1">
      <c r="A35" s="412"/>
      <c r="B35" s="382"/>
      <c r="C35" s="382"/>
      <c r="D35" s="382"/>
      <c r="E35" s="382"/>
      <c r="F35" s="506"/>
      <c r="G35" s="413"/>
      <c r="H35" s="414"/>
      <c r="I35" s="415"/>
      <c r="J35" s="415" t="s">
        <v>957</v>
      </c>
      <c r="K35" s="415"/>
      <c r="L35" s="415"/>
      <c r="M35" s="416"/>
      <c r="N35" s="393"/>
    </row>
    <row r="36" spans="1:15" ht="15" customHeight="1">
      <c r="A36" s="412" t="str">
        <f>A7</f>
        <v>ITEM</v>
      </c>
      <c r="B36" s="382"/>
      <c r="C36" s="383" t="s">
        <v>952</v>
      </c>
      <c r="D36" s="382"/>
      <c r="E36" s="382"/>
      <c r="F36" s="507" t="s">
        <v>18</v>
      </c>
      <c r="G36" s="413" t="s">
        <v>958</v>
      </c>
      <c r="H36" s="417" t="s">
        <v>959</v>
      </c>
      <c r="I36" s="417"/>
      <c r="J36" s="597" t="s">
        <v>462</v>
      </c>
      <c r="K36" s="599"/>
      <c r="L36" s="597" t="s">
        <v>944</v>
      </c>
      <c r="M36" s="598"/>
      <c r="N36" s="418"/>
      <c r="O36" s="419"/>
    </row>
    <row r="37" spans="1:15" ht="9.75" customHeight="1" thickBot="1">
      <c r="A37" s="420"/>
      <c r="B37" s="384"/>
      <c r="C37" s="384"/>
      <c r="D37" s="384"/>
      <c r="E37" s="384"/>
      <c r="F37" s="508"/>
      <c r="G37" s="422"/>
      <c r="H37" s="384"/>
      <c r="I37" s="384"/>
      <c r="J37" s="421"/>
      <c r="K37" s="423"/>
      <c r="L37" s="384"/>
      <c r="M37" s="424"/>
      <c r="N37" s="425"/>
      <c r="O37" s="419"/>
    </row>
    <row r="38" spans="1:66" s="442" customFormat="1" ht="11.25" customHeight="1" thickTop="1">
      <c r="A38" s="445">
        <v>3</v>
      </c>
      <c r="B38" s="578" t="s">
        <v>943</v>
      </c>
      <c r="C38" s="579"/>
      <c r="D38" s="579"/>
      <c r="E38" s="580"/>
      <c r="F38" s="510"/>
      <c r="G38" s="447"/>
      <c r="H38" s="443"/>
      <c r="I38" s="449"/>
      <c r="J38" s="443"/>
      <c r="K38" s="449">
        <f aca="true" t="shared" si="1" ref="K38:K46">G38*I38</f>
        <v>0</v>
      </c>
      <c r="L38" s="443"/>
      <c r="M38" s="441"/>
      <c r="N38" s="393" t="s">
        <v>1167</v>
      </c>
      <c r="P38" s="454"/>
      <c r="Q38" s="537"/>
      <c r="R38" s="537"/>
      <c r="S38" s="535"/>
      <c r="T38" s="537"/>
      <c r="U38" s="537"/>
      <c r="V38" s="537"/>
      <c r="W38" s="537"/>
      <c r="X38" s="537"/>
      <c r="Y38" s="537"/>
      <c r="Z38" s="537"/>
      <c r="AA38" s="537"/>
      <c r="AB38" s="537"/>
      <c r="AC38" s="537"/>
      <c r="AD38" s="537"/>
      <c r="AE38" s="537"/>
      <c r="AF38" s="537"/>
      <c r="AG38" s="537"/>
      <c r="AH38" s="537"/>
      <c r="AI38" s="537"/>
      <c r="AJ38" s="537"/>
      <c r="AK38" s="537"/>
      <c r="AL38" s="537"/>
      <c r="AM38" s="537"/>
      <c r="AN38" s="537"/>
      <c r="AO38" s="537"/>
      <c r="AP38" s="537"/>
      <c r="AQ38" s="537"/>
      <c r="AR38" s="537"/>
      <c r="AS38" s="537"/>
      <c r="AT38" s="537"/>
      <c r="AU38" s="537"/>
      <c r="AV38" s="537"/>
      <c r="AW38" s="537"/>
      <c r="AX38" s="537"/>
      <c r="AY38" s="537"/>
      <c r="AZ38" s="537"/>
      <c r="BA38" s="537"/>
      <c r="BB38" s="537"/>
      <c r="BC38" s="537"/>
      <c r="BD38" s="537"/>
      <c r="BE38" s="537"/>
      <c r="BF38" s="537"/>
      <c r="BG38" s="537"/>
      <c r="BH38" s="537"/>
      <c r="BI38" s="537"/>
      <c r="BJ38" s="537"/>
      <c r="BK38" s="537"/>
      <c r="BL38" s="537"/>
      <c r="BM38" s="537"/>
      <c r="BN38" s="537"/>
    </row>
    <row r="39" spans="1:66" s="442" customFormat="1" ht="11.25" customHeight="1">
      <c r="A39" s="445" t="s">
        <v>62</v>
      </c>
      <c r="B39" s="578" t="s">
        <v>1135</v>
      </c>
      <c r="C39" s="579"/>
      <c r="D39" s="579"/>
      <c r="E39" s="580"/>
      <c r="F39" s="510"/>
      <c r="G39" s="447"/>
      <c r="H39" s="443"/>
      <c r="I39" s="449"/>
      <c r="J39" s="443"/>
      <c r="K39" s="449">
        <f t="shared" si="1"/>
        <v>0</v>
      </c>
      <c r="L39" s="443"/>
      <c r="M39" s="441"/>
      <c r="N39" s="393" t="s">
        <v>1168</v>
      </c>
      <c r="P39" s="454"/>
      <c r="Q39" s="537"/>
      <c r="R39" s="537"/>
      <c r="S39" s="535"/>
      <c r="T39" s="537"/>
      <c r="U39" s="537"/>
      <c r="V39" s="537"/>
      <c r="W39" s="537"/>
      <c r="X39" s="537"/>
      <c r="Y39" s="537"/>
      <c r="Z39" s="537"/>
      <c r="AA39" s="537"/>
      <c r="AB39" s="537"/>
      <c r="AC39" s="537"/>
      <c r="AD39" s="537"/>
      <c r="AE39" s="537"/>
      <c r="AF39" s="537"/>
      <c r="AG39" s="537"/>
      <c r="AH39" s="537"/>
      <c r="AI39" s="537"/>
      <c r="AJ39" s="537"/>
      <c r="AK39" s="537"/>
      <c r="AL39" s="537"/>
      <c r="AM39" s="537"/>
      <c r="AN39" s="537"/>
      <c r="AO39" s="537"/>
      <c r="AP39" s="537"/>
      <c r="AQ39" s="537"/>
      <c r="AR39" s="537"/>
      <c r="AS39" s="537"/>
      <c r="AT39" s="537"/>
      <c r="AU39" s="537"/>
      <c r="AV39" s="537"/>
      <c r="AW39" s="537"/>
      <c r="AX39" s="537"/>
      <c r="AY39" s="537"/>
      <c r="AZ39" s="537"/>
      <c r="BA39" s="537"/>
      <c r="BB39" s="537"/>
      <c r="BC39" s="537"/>
      <c r="BD39" s="537"/>
      <c r="BE39" s="537"/>
      <c r="BF39" s="537"/>
      <c r="BG39" s="537"/>
      <c r="BH39" s="537"/>
      <c r="BI39" s="537"/>
      <c r="BJ39" s="537"/>
      <c r="BK39" s="537"/>
      <c r="BL39" s="537"/>
      <c r="BM39" s="537"/>
      <c r="BN39" s="537"/>
    </row>
    <row r="40" spans="1:66" s="442" customFormat="1" ht="12" customHeight="1">
      <c r="A40" s="446" t="s">
        <v>1429</v>
      </c>
      <c r="B40" s="584" t="s">
        <v>1136</v>
      </c>
      <c r="C40" s="585"/>
      <c r="D40" s="585"/>
      <c r="E40" s="586"/>
      <c r="F40" s="510" t="s">
        <v>1146</v>
      </c>
      <c r="G40" s="450">
        <v>65.67</v>
      </c>
      <c r="H40" s="443"/>
      <c r="I40" s="451">
        <v>40.31</v>
      </c>
      <c r="J40" s="443"/>
      <c r="K40" s="449">
        <f t="shared" si="1"/>
        <v>2647.1577</v>
      </c>
      <c r="L40" s="443"/>
      <c r="M40" s="441"/>
      <c r="N40" s="393" t="s">
        <v>1167</v>
      </c>
      <c r="P40" s="444"/>
      <c r="Q40" s="537"/>
      <c r="R40" s="537"/>
      <c r="S40" s="535"/>
      <c r="T40" s="537"/>
      <c r="U40" s="537"/>
      <c r="V40" s="537"/>
      <c r="W40" s="537"/>
      <c r="X40" s="537"/>
      <c r="Y40" s="537"/>
      <c r="Z40" s="537"/>
      <c r="AA40" s="537"/>
      <c r="AB40" s="537"/>
      <c r="AC40" s="537"/>
      <c r="AD40" s="537"/>
      <c r="AE40" s="537"/>
      <c r="AF40" s="537"/>
      <c r="AG40" s="537"/>
      <c r="AH40" s="537"/>
      <c r="AI40" s="537"/>
      <c r="AJ40" s="537"/>
      <c r="AK40" s="537"/>
      <c r="AL40" s="537"/>
      <c r="AM40" s="537"/>
      <c r="AN40" s="537"/>
      <c r="AO40" s="537"/>
      <c r="AP40" s="537"/>
      <c r="AQ40" s="537"/>
      <c r="AR40" s="537"/>
      <c r="AS40" s="537"/>
      <c r="AT40" s="537"/>
      <c r="AU40" s="537"/>
      <c r="AV40" s="537"/>
      <c r="AW40" s="537"/>
      <c r="AX40" s="537"/>
      <c r="AY40" s="537"/>
      <c r="AZ40" s="537"/>
      <c r="BA40" s="537"/>
      <c r="BB40" s="537"/>
      <c r="BC40" s="537"/>
      <c r="BD40" s="537"/>
      <c r="BE40" s="537"/>
      <c r="BF40" s="537"/>
      <c r="BG40" s="537"/>
      <c r="BH40" s="537"/>
      <c r="BI40" s="537"/>
      <c r="BJ40" s="537"/>
      <c r="BK40" s="537"/>
      <c r="BL40" s="537"/>
      <c r="BM40" s="537"/>
      <c r="BN40" s="537"/>
    </row>
    <row r="41" spans="1:66" s="442" customFormat="1" ht="12" customHeight="1">
      <c r="A41" s="446" t="s">
        <v>1430</v>
      </c>
      <c r="B41" s="584" t="s">
        <v>1253</v>
      </c>
      <c r="C41" s="585"/>
      <c r="D41" s="585"/>
      <c r="E41" s="586"/>
      <c r="F41" s="510" t="s">
        <v>1146</v>
      </c>
      <c r="G41" s="450">
        <v>42.2</v>
      </c>
      <c r="H41" s="443"/>
      <c r="I41" s="451">
        <v>68.22</v>
      </c>
      <c r="J41" s="443"/>
      <c r="K41" s="449">
        <f t="shared" si="1"/>
        <v>2878.884</v>
      </c>
      <c r="L41" s="443"/>
      <c r="M41" s="441"/>
      <c r="N41" s="393"/>
      <c r="P41" s="444"/>
      <c r="Q41" s="537"/>
      <c r="R41" s="537"/>
      <c r="S41" s="535"/>
      <c r="T41" s="537"/>
      <c r="U41" s="537"/>
      <c r="V41" s="537"/>
      <c r="W41" s="537"/>
      <c r="X41" s="537"/>
      <c r="Y41" s="537"/>
      <c r="Z41" s="537"/>
      <c r="AA41" s="537"/>
      <c r="AB41" s="537"/>
      <c r="AC41" s="537"/>
      <c r="AD41" s="537"/>
      <c r="AE41" s="537"/>
      <c r="AF41" s="537"/>
      <c r="AG41" s="537"/>
      <c r="AH41" s="537"/>
      <c r="AI41" s="537"/>
      <c r="AJ41" s="537"/>
      <c r="AK41" s="537"/>
      <c r="AL41" s="537"/>
      <c r="AM41" s="537"/>
      <c r="AN41" s="537"/>
      <c r="AO41" s="537"/>
      <c r="AP41" s="537"/>
      <c r="AQ41" s="537"/>
      <c r="AR41" s="537"/>
      <c r="AS41" s="537"/>
      <c r="AT41" s="537"/>
      <c r="AU41" s="537"/>
      <c r="AV41" s="537"/>
      <c r="AW41" s="537"/>
      <c r="AX41" s="537"/>
      <c r="AY41" s="537"/>
      <c r="AZ41" s="537"/>
      <c r="BA41" s="537"/>
      <c r="BB41" s="537"/>
      <c r="BC41" s="537"/>
      <c r="BD41" s="537"/>
      <c r="BE41" s="537"/>
      <c r="BF41" s="537"/>
      <c r="BG41" s="537"/>
      <c r="BH41" s="537"/>
      <c r="BI41" s="537"/>
      <c r="BJ41" s="537"/>
      <c r="BK41" s="537"/>
      <c r="BL41" s="537"/>
      <c r="BM41" s="537"/>
      <c r="BN41" s="537"/>
    </row>
    <row r="42" spans="1:66" s="442" customFormat="1" ht="12" customHeight="1">
      <c r="A42" s="446" t="s">
        <v>1431</v>
      </c>
      <c r="B42" s="584" t="s">
        <v>1137</v>
      </c>
      <c r="C42" s="585"/>
      <c r="D42" s="585"/>
      <c r="E42" s="586"/>
      <c r="F42" s="510" t="s">
        <v>1134</v>
      </c>
      <c r="G42" s="450">
        <v>107.87</v>
      </c>
      <c r="H42" s="443"/>
      <c r="I42" s="451">
        <v>21.08</v>
      </c>
      <c r="J42" s="443"/>
      <c r="K42" s="449">
        <f t="shared" si="1"/>
        <v>2273.8995999999997</v>
      </c>
      <c r="L42" s="443"/>
      <c r="M42" s="441"/>
      <c r="N42" s="393" t="s">
        <v>1168</v>
      </c>
      <c r="P42" s="444"/>
      <c r="Q42" s="537"/>
      <c r="R42" s="537"/>
      <c r="S42" s="535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  <c r="AM42" s="537"/>
      <c r="AN42" s="537"/>
      <c r="AO42" s="537"/>
      <c r="AP42" s="537"/>
      <c r="AQ42" s="537"/>
      <c r="AR42" s="537"/>
      <c r="AS42" s="537"/>
      <c r="AT42" s="537"/>
      <c r="AU42" s="537"/>
      <c r="AV42" s="537"/>
      <c r="AW42" s="537"/>
      <c r="AX42" s="537"/>
      <c r="AY42" s="537"/>
      <c r="AZ42" s="537"/>
      <c r="BA42" s="537"/>
      <c r="BB42" s="537"/>
      <c r="BC42" s="537"/>
      <c r="BD42" s="537"/>
      <c r="BE42" s="537"/>
      <c r="BF42" s="537"/>
      <c r="BG42" s="537"/>
      <c r="BH42" s="537"/>
      <c r="BI42" s="537"/>
      <c r="BJ42" s="537"/>
      <c r="BK42" s="537"/>
      <c r="BL42" s="537"/>
      <c r="BM42" s="537"/>
      <c r="BN42" s="537"/>
    </row>
    <row r="43" spans="1:66" s="442" customFormat="1" ht="12.75" customHeight="1">
      <c r="A43" s="445" t="s">
        <v>63</v>
      </c>
      <c r="B43" s="578" t="s">
        <v>1252</v>
      </c>
      <c r="C43" s="579"/>
      <c r="D43" s="579"/>
      <c r="E43" s="580"/>
      <c r="F43" s="510"/>
      <c r="G43" s="447"/>
      <c r="H43" s="443"/>
      <c r="I43" s="449"/>
      <c r="J43" s="443"/>
      <c r="K43" s="449">
        <f t="shared" si="1"/>
        <v>0</v>
      </c>
      <c r="L43" s="443"/>
      <c r="M43" s="441"/>
      <c r="N43" s="393" t="s">
        <v>1169</v>
      </c>
      <c r="P43" s="454"/>
      <c r="Q43" s="537"/>
      <c r="R43" s="537"/>
      <c r="S43" s="535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  <c r="AM43" s="537"/>
      <c r="AN43" s="537"/>
      <c r="AO43" s="537"/>
      <c r="AP43" s="537"/>
      <c r="AQ43" s="537"/>
      <c r="AR43" s="537"/>
      <c r="AS43" s="537"/>
      <c r="AT43" s="537"/>
      <c r="AU43" s="537"/>
      <c r="AV43" s="537"/>
      <c r="AW43" s="537"/>
      <c r="AX43" s="537"/>
      <c r="AY43" s="537"/>
      <c r="AZ43" s="537"/>
      <c r="BA43" s="537"/>
      <c r="BB43" s="537"/>
      <c r="BC43" s="537"/>
      <c r="BD43" s="537"/>
      <c r="BE43" s="537"/>
      <c r="BF43" s="537"/>
      <c r="BG43" s="537"/>
      <c r="BH43" s="537"/>
      <c r="BI43" s="537"/>
      <c r="BJ43" s="537"/>
      <c r="BK43" s="537"/>
      <c r="BL43" s="537"/>
      <c r="BM43" s="537"/>
      <c r="BN43" s="537"/>
    </row>
    <row r="44" spans="1:66" s="442" customFormat="1" ht="12" customHeight="1">
      <c r="A44" s="446" t="s">
        <v>65</v>
      </c>
      <c r="B44" s="584" t="s">
        <v>1138</v>
      </c>
      <c r="C44" s="585"/>
      <c r="D44" s="585"/>
      <c r="E44" s="586"/>
      <c r="F44" s="510" t="s">
        <v>1146</v>
      </c>
      <c r="G44" s="450">
        <v>107.87</v>
      </c>
      <c r="H44" s="443"/>
      <c r="I44" s="451">
        <v>5.58</v>
      </c>
      <c r="J44" s="443"/>
      <c r="K44" s="449">
        <f t="shared" si="1"/>
        <v>601.9146000000001</v>
      </c>
      <c r="L44" s="443"/>
      <c r="M44" s="441"/>
      <c r="N44" s="393" t="s">
        <v>1170</v>
      </c>
      <c r="P44" s="444"/>
      <c r="Q44" s="537"/>
      <c r="R44" s="537"/>
      <c r="S44" s="535"/>
      <c r="T44" s="537"/>
      <c r="U44" s="537"/>
      <c r="V44" s="537"/>
      <c r="W44" s="537"/>
      <c r="X44" s="537"/>
      <c r="Y44" s="537"/>
      <c r="Z44" s="537"/>
      <c r="AA44" s="537"/>
      <c r="AB44" s="537"/>
      <c r="AC44" s="537"/>
      <c r="AD44" s="537"/>
      <c r="AE44" s="537"/>
      <c r="AF44" s="537"/>
      <c r="AG44" s="537"/>
      <c r="AH44" s="537"/>
      <c r="AI44" s="537"/>
      <c r="AJ44" s="537"/>
      <c r="AK44" s="537"/>
      <c r="AL44" s="537"/>
      <c r="AM44" s="537"/>
      <c r="AN44" s="537"/>
      <c r="AO44" s="537"/>
      <c r="AP44" s="537"/>
      <c r="AQ44" s="537"/>
      <c r="AR44" s="537"/>
      <c r="AS44" s="537"/>
      <c r="AT44" s="537"/>
      <c r="AU44" s="537"/>
      <c r="AV44" s="537"/>
      <c r="AW44" s="537"/>
      <c r="AX44" s="537"/>
      <c r="AY44" s="537"/>
      <c r="AZ44" s="537"/>
      <c r="BA44" s="537"/>
      <c r="BB44" s="537"/>
      <c r="BC44" s="537"/>
      <c r="BD44" s="537"/>
      <c r="BE44" s="537"/>
      <c r="BF44" s="537"/>
      <c r="BG44" s="537"/>
      <c r="BH44" s="537"/>
      <c r="BI44" s="537"/>
      <c r="BJ44" s="537"/>
      <c r="BK44" s="537"/>
      <c r="BL44" s="537"/>
      <c r="BM44" s="537"/>
      <c r="BN44" s="537"/>
    </row>
    <row r="45" spans="1:66" s="442" customFormat="1" ht="12.75" customHeight="1">
      <c r="A45" s="445" t="s">
        <v>64</v>
      </c>
      <c r="B45" s="578" t="s">
        <v>1139</v>
      </c>
      <c r="C45" s="579"/>
      <c r="D45" s="579"/>
      <c r="E45" s="580"/>
      <c r="F45" s="510"/>
      <c r="G45" s="447"/>
      <c r="H45" s="443"/>
      <c r="I45" s="449"/>
      <c r="J45" s="443"/>
      <c r="K45" s="449">
        <f t="shared" si="1"/>
        <v>0</v>
      </c>
      <c r="L45" s="443"/>
      <c r="M45" s="441"/>
      <c r="N45" s="393" t="s">
        <v>1171</v>
      </c>
      <c r="P45" s="454"/>
      <c r="Q45" s="537"/>
      <c r="R45" s="537"/>
      <c r="S45" s="535"/>
      <c r="T45" s="537"/>
      <c r="U45" s="537"/>
      <c r="V45" s="537"/>
      <c r="W45" s="537"/>
      <c r="X45" s="537"/>
      <c r="Y45" s="537"/>
      <c r="Z45" s="537"/>
      <c r="AA45" s="537"/>
      <c r="AB45" s="537"/>
      <c r="AC45" s="537"/>
      <c r="AD45" s="537"/>
      <c r="AE45" s="537"/>
      <c r="AF45" s="537"/>
      <c r="AG45" s="537"/>
      <c r="AH45" s="537"/>
      <c r="AI45" s="537"/>
      <c r="AJ45" s="537"/>
      <c r="AK45" s="537"/>
      <c r="AL45" s="537"/>
      <c r="AM45" s="537"/>
      <c r="AN45" s="537"/>
      <c r="AO45" s="537"/>
      <c r="AP45" s="537"/>
      <c r="AQ45" s="537"/>
      <c r="AR45" s="537"/>
      <c r="AS45" s="537"/>
      <c r="AT45" s="537"/>
      <c r="AU45" s="537"/>
      <c r="AV45" s="537"/>
      <c r="AW45" s="537"/>
      <c r="AX45" s="537"/>
      <c r="AY45" s="537"/>
      <c r="AZ45" s="537"/>
      <c r="BA45" s="537"/>
      <c r="BB45" s="537"/>
      <c r="BC45" s="537"/>
      <c r="BD45" s="537"/>
      <c r="BE45" s="537"/>
      <c r="BF45" s="537"/>
      <c r="BG45" s="537"/>
      <c r="BH45" s="537"/>
      <c r="BI45" s="537"/>
      <c r="BJ45" s="537"/>
      <c r="BK45" s="537"/>
      <c r="BL45" s="537"/>
      <c r="BM45" s="537"/>
      <c r="BN45" s="537"/>
    </row>
    <row r="46" spans="1:66" s="442" customFormat="1" ht="36.75" customHeight="1">
      <c r="A46" s="440" t="s">
        <v>69</v>
      </c>
      <c r="B46" s="575" t="s">
        <v>1140</v>
      </c>
      <c r="C46" s="576"/>
      <c r="D46" s="576"/>
      <c r="E46" s="577"/>
      <c r="F46" s="510" t="s">
        <v>1146</v>
      </c>
      <c r="G46" s="449">
        <v>22.5</v>
      </c>
      <c r="H46" s="443"/>
      <c r="I46" s="451">
        <v>43.66</v>
      </c>
      <c r="J46" s="448"/>
      <c r="K46" s="449">
        <f t="shared" si="1"/>
        <v>982.3499999999999</v>
      </c>
      <c r="L46" s="443"/>
      <c r="M46" s="441">
        <f>SUM(K38:K46)</f>
        <v>9384.205899999999</v>
      </c>
      <c r="N46" s="393" t="s">
        <v>1172</v>
      </c>
      <c r="P46" s="444"/>
      <c r="Q46" s="537"/>
      <c r="R46" s="537"/>
      <c r="S46" s="537"/>
      <c r="T46" s="537"/>
      <c r="U46" s="537"/>
      <c r="V46" s="537"/>
      <c r="W46" s="537"/>
      <c r="X46" s="537"/>
      <c r="Y46" s="537"/>
      <c r="Z46" s="537"/>
      <c r="AA46" s="537"/>
      <c r="AB46" s="537"/>
      <c r="AC46" s="537"/>
      <c r="AD46" s="537"/>
      <c r="AE46" s="537"/>
      <c r="AF46" s="537"/>
      <c r="AG46" s="537"/>
      <c r="AH46" s="537"/>
      <c r="AI46" s="537"/>
      <c r="AJ46" s="537"/>
      <c r="AK46" s="537"/>
      <c r="AL46" s="537"/>
      <c r="AM46" s="537"/>
      <c r="AN46" s="537"/>
      <c r="AO46" s="537"/>
      <c r="AP46" s="537"/>
      <c r="AQ46" s="537"/>
      <c r="AR46" s="537"/>
      <c r="AS46" s="537"/>
      <c r="AT46" s="537"/>
      <c r="AU46" s="537"/>
      <c r="AV46" s="537"/>
      <c r="AW46" s="537"/>
      <c r="AX46" s="537"/>
      <c r="AY46" s="537"/>
      <c r="AZ46" s="537"/>
      <c r="BA46" s="537"/>
      <c r="BB46" s="537"/>
      <c r="BC46" s="537"/>
      <c r="BD46" s="537"/>
      <c r="BE46" s="537"/>
      <c r="BF46" s="537"/>
      <c r="BG46" s="537"/>
      <c r="BH46" s="537"/>
      <c r="BI46" s="537"/>
      <c r="BJ46" s="537"/>
      <c r="BK46" s="537"/>
      <c r="BL46" s="537"/>
      <c r="BM46" s="537"/>
      <c r="BN46" s="537"/>
    </row>
    <row r="47" spans="1:66" s="442" customFormat="1" ht="11.25" customHeight="1">
      <c r="A47" s="445">
        <v>4</v>
      </c>
      <c r="B47" s="578" t="s">
        <v>1432</v>
      </c>
      <c r="C47" s="579"/>
      <c r="D47" s="579"/>
      <c r="E47" s="580"/>
      <c r="F47" s="510"/>
      <c r="G47" s="447"/>
      <c r="H47" s="443"/>
      <c r="I47" s="449"/>
      <c r="J47" s="443"/>
      <c r="K47" s="449">
        <f aca="true" t="shared" si="2" ref="K47:K61">G47*I47</f>
        <v>0</v>
      </c>
      <c r="L47" s="443"/>
      <c r="M47" s="441"/>
      <c r="N47" s="393" t="s">
        <v>1433</v>
      </c>
      <c r="P47" s="454"/>
      <c r="Q47" s="537"/>
      <c r="R47" s="537"/>
      <c r="S47" s="535"/>
      <c r="T47" s="537"/>
      <c r="U47" s="537"/>
      <c r="V47" s="537"/>
      <c r="W47" s="537"/>
      <c r="X47" s="537"/>
      <c r="Y47" s="537"/>
      <c r="Z47" s="537"/>
      <c r="AA47" s="537"/>
      <c r="AB47" s="537"/>
      <c r="AC47" s="537"/>
      <c r="AD47" s="537"/>
      <c r="AE47" s="537"/>
      <c r="AF47" s="537"/>
      <c r="AG47" s="537"/>
      <c r="AH47" s="537"/>
      <c r="AI47" s="537"/>
      <c r="AJ47" s="537"/>
      <c r="AK47" s="537"/>
      <c r="AL47" s="537"/>
      <c r="AM47" s="537"/>
      <c r="AN47" s="537"/>
      <c r="AO47" s="537"/>
      <c r="AP47" s="537"/>
      <c r="AQ47" s="537"/>
      <c r="AR47" s="537"/>
      <c r="AS47" s="537"/>
      <c r="AT47" s="537"/>
      <c r="AU47" s="537"/>
      <c r="AV47" s="537"/>
      <c r="AW47" s="537"/>
      <c r="AX47" s="537"/>
      <c r="AY47" s="537"/>
      <c r="AZ47" s="537"/>
      <c r="BA47" s="537"/>
      <c r="BB47" s="537"/>
      <c r="BC47" s="537"/>
      <c r="BD47" s="537"/>
      <c r="BE47" s="537"/>
      <c r="BF47" s="537"/>
      <c r="BG47" s="537"/>
      <c r="BH47" s="537"/>
      <c r="BI47" s="537"/>
      <c r="BJ47" s="537"/>
      <c r="BK47" s="537"/>
      <c r="BL47" s="537"/>
      <c r="BM47" s="537"/>
      <c r="BN47" s="537"/>
    </row>
    <row r="48" spans="1:66" s="442" customFormat="1" ht="11.25" customHeight="1">
      <c r="A48" s="445" t="s">
        <v>81</v>
      </c>
      <c r="B48" s="578" t="s">
        <v>1141</v>
      </c>
      <c r="C48" s="579"/>
      <c r="D48" s="579"/>
      <c r="E48" s="580"/>
      <c r="F48" s="510"/>
      <c r="G48" s="447"/>
      <c r="H48" s="443"/>
      <c r="I48" s="449"/>
      <c r="J48" s="443"/>
      <c r="K48" s="449">
        <f t="shared" si="2"/>
        <v>0</v>
      </c>
      <c r="L48" s="443"/>
      <c r="M48" s="441"/>
      <c r="N48" s="393" t="s">
        <v>1173</v>
      </c>
      <c r="P48" s="454"/>
      <c r="Q48" s="537"/>
      <c r="R48" s="537"/>
      <c r="S48" s="535"/>
      <c r="T48" s="537"/>
      <c r="U48" s="537"/>
      <c r="V48" s="537"/>
      <c r="W48" s="537"/>
      <c r="X48" s="537"/>
      <c r="Y48" s="537"/>
      <c r="Z48" s="537"/>
      <c r="AA48" s="537"/>
      <c r="AB48" s="537"/>
      <c r="AC48" s="537"/>
      <c r="AD48" s="537"/>
      <c r="AE48" s="537"/>
      <c r="AF48" s="537"/>
      <c r="AG48" s="537"/>
      <c r="AH48" s="537"/>
      <c r="AI48" s="537"/>
      <c r="AJ48" s="537"/>
      <c r="AK48" s="537"/>
      <c r="AL48" s="537"/>
      <c r="AM48" s="537"/>
      <c r="AN48" s="537"/>
      <c r="AO48" s="537"/>
      <c r="AP48" s="537"/>
      <c r="AQ48" s="537"/>
      <c r="AR48" s="537"/>
      <c r="AS48" s="537"/>
      <c r="AT48" s="537"/>
      <c r="AU48" s="537"/>
      <c r="AV48" s="537"/>
      <c r="AW48" s="537"/>
      <c r="AX48" s="537"/>
      <c r="AY48" s="537"/>
      <c r="AZ48" s="537"/>
      <c r="BA48" s="537"/>
      <c r="BB48" s="537"/>
      <c r="BC48" s="537"/>
      <c r="BD48" s="537"/>
      <c r="BE48" s="537"/>
      <c r="BF48" s="537"/>
      <c r="BG48" s="537"/>
      <c r="BH48" s="537"/>
      <c r="BI48" s="537"/>
      <c r="BJ48" s="537"/>
      <c r="BK48" s="537"/>
      <c r="BL48" s="537"/>
      <c r="BM48" s="537"/>
      <c r="BN48" s="537"/>
    </row>
    <row r="49" spans="1:66" s="442" customFormat="1" ht="23.25" customHeight="1">
      <c r="A49" s="440" t="s">
        <v>82</v>
      </c>
      <c r="B49" s="575" t="s">
        <v>1254</v>
      </c>
      <c r="C49" s="576"/>
      <c r="D49" s="576"/>
      <c r="E49" s="577"/>
      <c r="F49" s="510" t="s">
        <v>1134</v>
      </c>
      <c r="G49" s="450">
        <v>12.15</v>
      </c>
      <c r="H49" s="443"/>
      <c r="I49" s="451">
        <v>67.43</v>
      </c>
      <c r="J49" s="448"/>
      <c r="K49" s="449">
        <f t="shared" si="2"/>
        <v>819.2745000000001</v>
      </c>
      <c r="L49" s="443"/>
      <c r="M49" s="441"/>
      <c r="N49" s="393" t="s">
        <v>1257</v>
      </c>
      <c r="P49" s="444"/>
      <c r="Q49" s="537"/>
      <c r="R49" s="537"/>
      <c r="S49" s="537"/>
      <c r="T49" s="537"/>
      <c r="U49" s="537"/>
      <c r="V49" s="537"/>
      <c r="W49" s="537"/>
      <c r="X49" s="537"/>
      <c r="Y49" s="537"/>
      <c r="Z49" s="537"/>
      <c r="AA49" s="537"/>
      <c r="AB49" s="537"/>
      <c r="AC49" s="537"/>
      <c r="AD49" s="537"/>
      <c r="AE49" s="537"/>
      <c r="AF49" s="537"/>
      <c r="AG49" s="537"/>
      <c r="AH49" s="537"/>
      <c r="AI49" s="537"/>
      <c r="AJ49" s="537"/>
      <c r="AK49" s="537"/>
      <c r="AL49" s="537"/>
      <c r="AM49" s="537"/>
      <c r="AN49" s="537"/>
      <c r="AO49" s="537"/>
      <c r="AP49" s="537"/>
      <c r="AQ49" s="537"/>
      <c r="AR49" s="537"/>
      <c r="AS49" s="537"/>
      <c r="AT49" s="537"/>
      <c r="AU49" s="537"/>
      <c r="AV49" s="537"/>
      <c r="AW49" s="537"/>
      <c r="AX49" s="537"/>
      <c r="AY49" s="537"/>
      <c r="AZ49" s="537"/>
      <c r="BA49" s="537"/>
      <c r="BB49" s="537"/>
      <c r="BC49" s="537"/>
      <c r="BD49" s="537"/>
      <c r="BE49" s="537"/>
      <c r="BF49" s="537"/>
      <c r="BG49" s="537"/>
      <c r="BH49" s="537"/>
      <c r="BI49" s="537"/>
      <c r="BJ49" s="537"/>
      <c r="BK49" s="537"/>
      <c r="BL49" s="537"/>
      <c r="BM49" s="537"/>
      <c r="BN49" s="537"/>
    </row>
    <row r="50" spans="1:66" s="442" customFormat="1" ht="23.25" customHeight="1">
      <c r="A50" s="440" t="s">
        <v>83</v>
      </c>
      <c r="B50" s="575" t="s">
        <v>1142</v>
      </c>
      <c r="C50" s="576"/>
      <c r="D50" s="576"/>
      <c r="E50" s="577"/>
      <c r="F50" s="510" t="s">
        <v>1146</v>
      </c>
      <c r="G50" s="450">
        <v>7</v>
      </c>
      <c r="H50" s="443"/>
      <c r="I50" s="451">
        <v>452.7</v>
      </c>
      <c r="J50" s="448"/>
      <c r="K50" s="449">
        <f t="shared" si="2"/>
        <v>3168.9</v>
      </c>
      <c r="L50" s="443"/>
      <c r="M50" s="441"/>
      <c r="N50" s="393" t="s">
        <v>1128</v>
      </c>
      <c r="P50" s="444"/>
      <c r="Q50" s="537"/>
      <c r="R50" s="537"/>
      <c r="S50" s="537"/>
      <c r="T50" s="537"/>
      <c r="U50" s="537"/>
      <c r="V50" s="537"/>
      <c r="W50" s="537"/>
      <c r="X50" s="537"/>
      <c r="Y50" s="537"/>
      <c r="Z50" s="537"/>
      <c r="AA50" s="537"/>
      <c r="AB50" s="537"/>
      <c r="AC50" s="537"/>
      <c r="AD50" s="537"/>
      <c r="AE50" s="537"/>
      <c r="AF50" s="537"/>
      <c r="AG50" s="537"/>
      <c r="AH50" s="537"/>
      <c r="AI50" s="537"/>
      <c r="AJ50" s="537"/>
      <c r="AK50" s="537"/>
      <c r="AL50" s="537"/>
      <c r="AM50" s="537"/>
      <c r="AN50" s="537"/>
      <c r="AO50" s="537"/>
      <c r="AP50" s="537"/>
      <c r="AQ50" s="537"/>
      <c r="AR50" s="537"/>
      <c r="AS50" s="537"/>
      <c r="AT50" s="537"/>
      <c r="AU50" s="537"/>
      <c r="AV50" s="537"/>
      <c r="AW50" s="537"/>
      <c r="AX50" s="537"/>
      <c r="AY50" s="537"/>
      <c r="AZ50" s="537"/>
      <c r="BA50" s="537"/>
      <c r="BB50" s="537"/>
      <c r="BC50" s="537"/>
      <c r="BD50" s="537"/>
      <c r="BE50" s="537"/>
      <c r="BF50" s="537"/>
      <c r="BG50" s="537"/>
      <c r="BH50" s="537"/>
      <c r="BI50" s="537"/>
      <c r="BJ50" s="537"/>
      <c r="BK50" s="537"/>
      <c r="BL50" s="537"/>
      <c r="BM50" s="537"/>
      <c r="BN50" s="537"/>
    </row>
    <row r="51" spans="1:66" s="442" customFormat="1" ht="23.25" customHeight="1">
      <c r="A51" s="440" t="s">
        <v>84</v>
      </c>
      <c r="B51" s="575" t="s">
        <v>1255</v>
      </c>
      <c r="C51" s="576"/>
      <c r="D51" s="576"/>
      <c r="E51" s="577"/>
      <c r="F51" s="510" t="s">
        <v>1146</v>
      </c>
      <c r="G51" s="450">
        <v>7</v>
      </c>
      <c r="H51" s="443"/>
      <c r="I51" s="451">
        <v>514.25</v>
      </c>
      <c r="J51" s="448"/>
      <c r="K51" s="449">
        <f t="shared" si="2"/>
        <v>3599.75</v>
      </c>
      <c r="L51" s="443"/>
      <c r="M51" s="441"/>
      <c r="N51" s="393" t="s">
        <v>1258</v>
      </c>
      <c r="P51" s="444"/>
      <c r="Q51" s="537"/>
      <c r="R51" s="537"/>
      <c r="S51" s="537"/>
      <c r="T51" s="537"/>
      <c r="U51" s="537"/>
      <c r="V51" s="537"/>
      <c r="W51" s="537"/>
      <c r="X51" s="537"/>
      <c r="Y51" s="537"/>
      <c r="Z51" s="537"/>
      <c r="AA51" s="537"/>
      <c r="AB51" s="537"/>
      <c r="AC51" s="537"/>
      <c r="AD51" s="537"/>
      <c r="AE51" s="537"/>
      <c r="AF51" s="537"/>
      <c r="AG51" s="537"/>
      <c r="AH51" s="537"/>
      <c r="AI51" s="537"/>
      <c r="AJ51" s="537"/>
      <c r="AK51" s="537"/>
      <c r="AL51" s="537"/>
      <c r="AM51" s="537"/>
      <c r="AN51" s="537"/>
      <c r="AO51" s="537"/>
      <c r="AP51" s="537"/>
      <c r="AQ51" s="537"/>
      <c r="AR51" s="537"/>
      <c r="AS51" s="537"/>
      <c r="AT51" s="537"/>
      <c r="AU51" s="537"/>
      <c r="AV51" s="537"/>
      <c r="AW51" s="537"/>
      <c r="AX51" s="537"/>
      <c r="AY51" s="537"/>
      <c r="AZ51" s="537"/>
      <c r="BA51" s="537"/>
      <c r="BB51" s="537"/>
      <c r="BC51" s="537"/>
      <c r="BD51" s="537"/>
      <c r="BE51" s="537"/>
      <c r="BF51" s="537"/>
      <c r="BG51" s="537"/>
      <c r="BH51" s="537"/>
      <c r="BI51" s="537"/>
      <c r="BJ51" s="537"/>
      <c r="BK51" s="537"/>
      <c r="BL51" s="537"/>
      <c r="BM51" s="537"/>
      <c r="BN51" s="537"/>
    </row>
    <row r="52" spans="1:66" s="442" customFormat="1" ht="23.25" customHeight="1">
      <c r="A52" s="440" t="s">
        <v>1434</v>
      </c>
      <c r="B52" s="575" t="s">
        <v>1144</v>
      </c>
      <c r="C52" s="576"/>
      <c r="D52" s="576"/>
      <c r="E52" s="577"/>
      <c r="F52" s="510" t="s">
        <v>945</v>
      </c>
      <c r="G52" s="450">
        <v>50.27</v>
      </c>
      <c r="H52" s="443"/>
      <c r="I52" s="451">
        <v>7.96</v>
      </c>
      <c r="J52" s="448"/>
      <c r="K52" s="449">
        <f>G52*I52</f>
        <v>400.1492</v>
      </c>
      <c r="L52" s="443"/>
      <c r="M52" s="441"/>
      <c r="N52" s="393" t="s">
        <v>1129</v>
      </c>
      <c r="P52" s="444"/>
      <c r="Q52" s="537"/>
      <c r="R52" s="537"/>
      <c r="S52" s="537"/>
      <c r="T52" s="537"/>
      <c r="U52" s="537"/>
      <c r="V52" s="537"/>
      <c r="W52" s="537"/>
      <c r="X52" s="537"/>
      <c r="Y52" s="537"/>
      <c r="Z52" s="537"/>
      <c r="AA52" s="537"/>
      <c r="AB52" s="537"/>
      <c r="AC52" s="537"/>
      <c r="AD52" s="537"/>
      <c r="AE52" s="537"/>
      <c r="AF52" s="537"/>
      <c r="AG52" s="537"/>
      <c r="AH52" s="537"/>
      <c r="AI52" s="537"/>
      <c r="AJ52" s="537"/>
      <c r="AK52" s="537"/>
      <c r="AL52" s="537"/>
      <c r="AM52" s="537"/>
      <c r="AN52" s="537"/>
      <c r="AO52" s="537"/>
      <c r="AP52" s="537"/>
      <c r="AQ52" s="537"/>
      <c r="AR52" s="537"/>
      <c r="AS52" s="537"/>
      <c r="AT52" s="537"/>
      <c r="AU52" s="537"/>
      <c r="AV52" s="537"/>
      <c r="AW52" s="537"/>
      <c r="AX52" s="537"/>
      <c r="AY52" s="537"/>
      <c r="AZ52" s="537"/>
      <c r="BA52" s="537"/>
      <c r="BB52" s="537"/>
      <c r="BC52" s="537"/>
      <c r="BD52" s="537"/>
      <c r="BE52" s="537"/>
      <c r="BF52" s="537"/>
      <c r="BG52" s="537"/>
      <c r="BH52" s="537"/>
      <c r="BI52" s="537"/>
      <c r="BJ52" s="537"/>
      <c r="BK52" s="537"/>
      <c r="BL52" s="537"/>
      <c r="BM52" s="537"/>
      <c r="BN52" s="537"/>
    </row>
    <row r="53" spans="1:66" s="442" customFormat="1" ht="11.25" customHeight="1">
      <c r="A53" s="445" t="s">
        <v>85</v>
      </c>
      <c r="B53" s="578" t="s">
        <v>1145</v>
      </c>
      <c r="C53" s="579"/>
      <c r="D53" s="579"/>
      <c r="E53" s="580"/>
      <c r="F53" s="510"/>
      <c r="G53" s="447"/>
      <c r="H53" s="443"/>
      <c r="I53" s="449"/>
      <c r="J53" s="443"/>
      <c r="K53" s="449">
        <f t="shared" si="2"/>
        <v>0</v>
      </c>
      <c r="L53" s="443"/>
      <c r="M53" s="441"/>
      <c r="N53" s="393" t="s">
        <v>1174</v>
      </c>
      <c r="P53" s="454"/>
      <c r="Q53" s="537"/>
      <c r="R53" s="537"/>
      <c r="S53" s="535"/>
      <c r="T53" s="537"/>
      <c r="U53" s="537"/>
      <c r="V53" s="537"/>
      <c r="W53" s="537"/>
      <c r="X53" s="537"/>
      <c r="Y53" s="537"/>
      <c r="Z53" s="537"/>
      <c r="AA53" s="537"/>
      <c r="AB53" s="537"/>
      <c r="AC53" s="537"/>
      <c r="AD53" s="537"/>
      <c r="AE53" s="537"/>
      <c r="AF53" s="537"/>
      <c r="AG53" s="537"/>
      <c r="AH53" s="537"/>
      <c r="AI53" s="537"/>
      <c r="AJ53" s="537"/>
      <c r="AK53" s="537"/>
      <c r="AL53" s="537"/>
      <c r="AM53" s="537"/>
      <c r="AN53" s="537"/>
      <c r="AO53" s="537"/>
      <c r="AP53" s="537"/>
      <c r="AQ53" s="537"/>
      <c r="AR53" s="537"/>
      <c r="AS53" s="537"/>
      <c r="AT53" s="537"/>
      <c r="AU53" s="537"/>
      <c r="AV53" s="537"/>
      <c r="AW53" s="537"/>
      <c r="AX53" s="537"/>
      <c r="AY53" s="537"/>
      <c r="AZ53" s="537"/>
      <c r="BA53" s="537"/>
      <c r="BB53" s="537"/>
      <c r="BC53" s="537"/>
      <c r="BD53" s="537"/>
      <c r="BE53" s="537"/>
      <c r="BF53" s="537"/>
      <c r="BG53" s="537"/>
      <c r="BH53" s="537"/>
      <c r="BI53" s="537"/>
      <c r="BJ53" s="537"/>
      <c r="BK53" s="537"/>
      <c r="BL53" s="537"/>
      <c r="BM53" s="537"/>
      <c r="BN53" s="537"/>
    </row>
    <row r="54" spans="1:66" s="442" customFormat="1" ht="36.75" customHeight="1">
      <c r="A54" s="440" t="s">
        <v>86</v>
      </c>
      <c r="B54" s="575" t="s">
        <v>1256</v>
      </c>
      <c r="C54" s="576"/>
      <c r="D54" s="576"/>
      <c r="E54" s="577"/>
      <c r="F54" s="510" t="s">
        <v>1134</v>
      </c>
      <c r="G54" s="449">
        <v>10</v>
      </c>
      <c r="H54" s="443"/>
      <c r="I54" s="451">
        <v>154.09</v>
      </c>
      <c r="J54" s="448"/>
      <c r="K54" s="449">
        <f t="shared" si="2"/>
        <v>1540.9</v>
      </c>
      <c r="L54" s="443"/>
      <c r="M54" s="441"/>
      <c r="N54" s="393" t="s">
        <v>1259</v>
      </c>
      <c r="P54" s="444"/>
      <c r="Q54" s="537"/>
      <c r="R54" s="537"/>
      <c r="S54" s="537"/>
      <c r="T54" s="537"/>
      <c r="U54" s="537"/>
      <c r="V54" s="537"/>
      <c r="W54" s="537"/>
      <c r="X54" s="537"/>
      <c r="Y54" s="537"/>
      <c r="Z54" s="537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7"/>
      <c r="AL54" s="537"/>
      <c r="AM54" s="537"/>
      <c r="AN54" s="537"/>
      <c r="AO54" s="537"/>
      <c r="AP54" s="537"/>
      <c r="AQ54" s="537"/>
      <c r="AR54" s="537"/>
      <c r="AS54" s="537"/>
      <c r="AT54" s="537"/>
      <c r="AU54" s="537"/>
      <c r="AV54" s="537"/>
      <c r="AW54" s="537"/>
      <c r="AX54" s="537"/>
      <c r="AY54" s="537"/>
      <c r="AZ54" s="537"/>
      <c r="BA54" s="537"/>
      <c r="BB54" s="537"/>
      <c r="BC54" s="537"/>
      <c r="BD54" s="537"/>
      <c r="BE54" s="537"/>
      <c r="BF54" s="537"/>
      <c r="BG54" s="537"/>
      <c r="BH54" s="537"/>
      <c r="BI54" s="537"/>
      <c r="BJ54" s="537"/>
      <c r="BK54" s="537"/>
      <c r="BL54" s="537"/>
      <c r="BM54" s="537"/>
      <c r="BN54" s="537"/>
    </row>
    <row r="55" spans="1:66" s="442" customFormat="1" ht="23.25" customHeight="1">
      <c r="A55" s="440" t="s">
        <v>87</v>
      </c>
      <c r="B55" s="575" t="s">
        <v>1143</v>
      </c>
      <c r="C55" s="576"/>
      <c r="D55" s="576"/>
      <c r="E55" s="577"/>
      <c r="F55" s="510" t="s">
        <v>1146</v>
      </c>
      <c r="G55" s="450">
        <v>4.74</v>
      </c>
      <c r="H55" s="443"/>
      <c r="I55" s="451">
        <v>600.83</v>
      </c>
      <c r="J55" s="448"/>
      <c r="K55" s="449">
        <f t="shared" si="2"/>
        <v>2847.9342</v>
      </c>
      <c r="L55" s="443"/>
      <c r="M55" s="441"/>
      <c r="N55" s="393" t="s">
        <v>1131</v>
      </c>
      <c r="P55" s="444"/>
      <c r="Q55" s="537"/>
      <c r="R55" s="537"/>
      <c r="S55" s="537"/>
      <c r="T55" s="537"/>
      <c r="U55" s="537"/>
      <c r="V55" s="537"/>
      <c r="W55" s="537"/>
      <c r="X55" s="537"/>
      <c r="Y55" s="537"/>
      <c r="Z55" s="537"/>
      <c r="AA55" s="537"/>
      <c r="AB55" s="537"/>
      <c r="AC55" s="537"/>
      <c r="AD55" s="537"/>
      <c r="AE55" s="537"/>
      <c r="AF55" s="537"/>
      <c r="AG55" s="537"/>
      <c r="AH55" s="537"/>
      <c r="AI55" s="537"/>
      <c r="AJ55" s="537"/>
      <c r="AK55" s="537"/>
      <c r="AL55" s="537"/>
      <c r="AM55" s="537"/>
      <c r="AN55" s="537"/>
      <c r="AO55" s="537"/>
      <c r="AP55" s="537"/>
      <c r="AQ55" s="537"/>
      <c r="AR55" s="537"/>
      <c r="AS55" s="537"/>
      <c r="AT55" s="537"/>
      <c r="AU55" s="537"/>
      <c r="AV55" s="537"/>
      <c r="AW55" s="537"/>
      <c r="AX55" s="537"/>
      <c r="AY55" s="537"/>
      <c r="AZ55" s="537"/>
      <c r="BA55" s="537"/>
      <c r="BB55" s="537"/>
      <c r="BC55" s="537"/>
      <c r="BD55" s="537"/>
      <c r="BE55" s="537"/>
      <c r="BF55" s="537"/>
      <c r="BG55" s="537"/>
      <c r="BH55" s="537"/>
      <c r="BI55" s="537"/>
      <c r="BJ55" s="537"/>
      <c r="BK55" s="537"/>
      <c r="BL55" s="537"/>
      <c r="BM55" s="537"/>
      <c r="BN55" s="537"/>
    </row>
    <row r="56" spans="1:66" s="442" customFormat="1" ht="23.25" customHeight="1">
      <c r="A56" s="440" t="s">
        <v>88</v>
      </c>
      <c r="B56" s="575" t="s">
        <v>1144</v>
      </c>
      <c r="C56" s="576"/>
      <c r="D56" s="576"/>
      <c r="E56" s="577"/>
      <c r="F56" s="510" t="s">
        <v>945</v>
      </c>
      <c r="G56" s="450">
        <v>50</v>
      </c>
      <c r="H56" s="443"/>
      <c r="I56" s="451">
        <v>7.96</v>
      </c>
      <c r="J56" s="448"/>
      <c r="K56" s="449">
        <f t="shared" si="2"/>
        <v>398</v>
      </c>
      <c r="L56" s="443"/>
      <c r="M56" s="441"/>
      <c r="N56" s="393" t="s">
        <v>1260</v>
      </c>
      <c r="P56" s="444"/>
      <c r="Q56" s="537"/>
      <c r="R56" s="537"/>
      <c r="S56" s="537"/>
      <c r="T56" s="537"/>
      <c r="U56" s="537"/>
      <c r="V56" s="537"/>
      <c r="W56" s="537"/>
      <c r="X56" s="537"/>
      <c r="Y56" s="537"/>
      <c r="Z56" s="537"/>
      <c r="AA56" s="537"/>
      <c r="AB56" s="537"/>
      <c r="AC56" s="537"/>
      <c r="AD56" s="537"/>
      <c r="AE56" s="537"/>
      <c r="AF56" s="537"/>
      <c r="AG56" s="537"/>
      <c r="AH56" s="537"/>
      <c r="AI56" s="537"/>
      <c r="AJ56" s="537"/>
      <c r="AK56" s="537"/>
      <c r="AL56" s="537"/>
      <c r="AM56" s="537"/>
      <c r="AN56" s="537"/>
      <c r="AO56" s="537"/>
      <c r="AP56" s="537"/>
      <c r="AQ56" s="537"/>
      <c r="AR56" s="537"/>
      <c r="AS56" s="537"/>
      <c r="AT56" s="537"/>
      <c r="AU56" s="537"/>
      <c r="AV56" s="537"/>
      <c r="AW56" s="537"/>
      <c r="AX56" s="537"/>
      <c r="AY56" s="537"/>
      <c r="AZ56" s="537"/>
      <c r="BA56" s="537"/>
      <c r="BB56" s="537"/>
      <c r="BC56" s="537"/>
      <c r="BD56" s="537"/>
      <c r="BE56" s="537"/>
      <c r="BF56" s="537"/>
      <c r="BG56" s="537"/>
      <c r="BH56" s="537"/>
      <c r="BI56" s="537"/>
      <c r="BJ56" s="537"/>
      <c r="BK56" s="537"/>
      <c r="BL56" s="537"/>
      <c r="BM56" s="537"/>
      <c r="BN56" s="537"/>
    </row>
    <row r="57" spans="1:66" s="442" customFormat="1" ht="11.25" customHeight="1">
      <c r="A57" s="445" t="s">
        <v>90</v>
      </c>
      <c r="B57" s="578" t="s">
        <v>1147</v>
      </c>
      <c r="C57" s="579"/>
      <c r="D57" s="579"/>
      <c r="E57" s="580"/>
      <c r="F57" s="510"/>
      <c r="G57" s="447"/>
      <c r="H57" s="443"/>
      <c r="I57" s="449"/>
      <c r="J57" s="443"/>
      <c r="K57" s="449">
        <f t="shared" si="2"/>
        <v>0</v>
      </c>
      <c r="L57" s="443"/>
      <c r="M57" s="441"/>
      <c r="N57" s="393" t="s">
        <v>1175</v>
      </c>
      <c r="P57" s="454"/>
      <c r="Q57" s="537"/>
      <c r="R57" s="537"/>
      <c r="S57" s="535"/>
      <c r="T57" s="537"/>
      <c r="U57" s="537"/>
      <c r="V57" s="537"/>
      <c r="W57" s="537"/>
      <c r="X57" s="537"/>
      <c r="Y57" s="537"/>
      <c r="Z57" s="537"/>
      <c r="AA57" s="537"/>
      <c r="AB57" s="537"/>
      <c r="AC57" s="537"/>
      <c r="AD57" s="537"/>
      <c r="AE57" s="537"/>
      <c r="AF57" s="537"/>
      <c r="AG57" s="537"/>
      <c r="AH57" s="537"/>
      <c r="AI57" s="537"/>
      <c r="AJ57" s="537"/>
      <c r="AK57" s="537"/>
      <c r="AL57" s="537"/>
      <c r="AM57" s="537"/>
      <c r="AN57" s="537"/>
      <c r="AO57" s="537"/>
      <c r="AP57" s="537"/>
      <c r="AQ57" s="537"/>
      <c r="AR57" s="537"/>
      <c r="AS57" s="537"/>
      <c r="AT57" s="537"/>
      <c r="AU57" s="537"/>
      <c r="AV57" s="537"/>
      <c r="AW57" s="537"/>
      <c r="AX57" s="537"/>
      <c r="AY57" s="537"/>
      <c r="AZ57" s="537"/>
      <c r="BA57" s="537"/>
      <c r="BB57" s="537"/>
      <c r="BC57" s="537"/>
      <c r="BD57" s="537"/>
      <c r="BE57" s="537"/>
      <c r="BF57" s="537"/>
      <c r="BG57" s="537"/>
      <c r="BH57" s="537"/>
      <c r="BI57" s="537"/>
      <c r="BJ57" s="537"/>
      <c r="BK57" s="537"/>
      <c r="BL57" s="537"/>
      <c r="BM57" s="537"/>
      <c r="BN57" s="537"/>
    </row>
    <row r="58" spans="1:66" s="442" customFormat="1" ht="23.25" customHeight="1">
      <c r="A58" s="440" t="s">
        <v>91</v>
      </c>
      <c r="B58" s="575" t="s">
        <v>1262</v>
      </c>
      <c r="C58" s="576"/>
      <c r="D58" s="576"/>
      <c r="E58" s="577"/>
      <c r="F58" s="510" t="s">
        <v>1134</v>
      </c>
      <c r="G58" s="450">
        <v>10</v>
      </c>
      <c r="H58" s="443"/>
      <c r="I58" s="451">
        <v>105.09</v>
      </c>
      <c r="J58" s="448"/>
      <c r="K58" s="449">
        <f t="shared" si="2"/>
        <v>1050.9</v>
      </c>
      <c r="L58" s="443"/>
      <c r="M58" s="441"/>
      <c r="N58" s="393" t="s">
        <v>1261</v>
      </c>
      <c r="P58" s="444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J58" s="537"/>
      <c r="AK58" s="537"/>
      <c r="AL58" s="537"/>
      <c r="AM58" s="537"/>
      <c r="AN58" s="537"/>
      <c r="AO58" s="537"/>
      <c r="AP58" s="537"/>
      <c r="AQ58" s="537"/>
      <c r="AR58" s="537"/>
      <c r="AS58" s="537"/>
      <c r="AT58" s="537"/>
      <c r="AU58" s="537"/>
      <c r="AV58" s="537"/>
      <c r="AW58" s="537"/>
      <c r="AX58" s="537"/>
      <c r="AY58" s="537"/>
      <c r="AZ58" s="537"/>
      <c r="BA58" s="537"/>
      <c r="BB58" s="537"/>
      <c r="BC58" s="537"/>
      <c r="BD58" s="537"/>
      <c r="BE58" s="537"/>
      <c r="BF58" s="537"/>
      <c r="BG58" s="537"/>
      <c r="BH58" s="537"/>
      <c r="BI58" s="537"/>
      <c r="BJ58" s="537"/>
      <c r="BK58" s="537"/>
      <c r="BL58" s="537"/>
      <c r="BM58" s="537"/>
      <c r="BN58" s="537"/>
    </row>
    <row r="59" spans="1:66" s="442" customFormat="1" ht="12" customHeight="1">
      <c r="A59" s="446" t="s">
        <v>1435</v>
      </c>
      <c r="B59" s="584" t="s">
        <v>1263</v>
      </c>
      <c r="C59" s="585"/>
      <c r="D59" s="585"/>
      <c r="E59" s="586"/>
      <c r="F59" s="510" t="s">
        <v>1134</v>
      </c>
      <c r="G59" s="450">
        <v>10</v>
      </c>
      <c r="H59" s="443"/>
      <c r="I59" s="451">
        <v>44.06</v>
      </c>
      <c r="J59" s="443"/>
      <c r="K59" s="449">
        <f t="shared" si="2"/>
        <v>440.6</v>
      </c>
      <c r="L59" s="443"/>
      <c r="M59" s="441"/>
      <c r="N59" s="393" t="s">
        <v>1265</v>
      </c>
      <c r="P59" s="444"/>
      <c r="Q59" s="537"/>
      <c r="R59" s="537"/>
      <c r="S59" s="535"/>
      <c r="T59" s="537"/>
      <c r="U59" s="537"/>
      <c r="V59" s="537"/>
      <c r="W59" s="537"/>
      <c r="X59" s="537"/>
      <c r="Y59" s="537"/>
      <c r="Z59" s="537"/>
      <c r="AA59" s="537"/>
      <c r="AB59" s="537"/>
      <c r="AC59" s="537"/>
      <c r="AD59" s="537"/>
      <c r="AE59" s="537"/>
      <c r="AF59" s="537"/>
      <c r="AG59" s="537"/>
      <c r="AH59" s="537"/>
      <c r="AI59" s="537"/>
      <c r="AJ59" s="537"/>
      <c r="AK59" s="537"/>
      <c r="AL59" s="537"/>
      <c r="AM59" s="537"/>
      <c r="AN59" s="537"/>
      <c r="AO59" s="537"/>
      <c r="AP59" s="537"/>
      <c r="AQ59" s="537"/>
      <c r="AR59" s="537"/>
      <c r="AS59" s="537"/>
      <c r="AT59" s="537"/>
      <c r="AU59" s="537"/>
      <c r="AV59" s="537"/>
      <c r="AW59" s="537"/>
      <c r="AX59" s="537"/>
      <c r="AY59" s="537"/>
      <c r="AZ59" s="537"/>
      <c r="BA59" s="537"/>
      <c r="BB59" s="537"/>
      <c r="BC59" s="537"/>
      <c r="BD59" s="537"/>
      <c r="BE59" s="537"/>
      <c r="BF59" s="537"/>
      <c r="BG59" s="537"/>
      <c r="BH59" s="537"/>
      <c r="BI59" s="537"/>
      <c r="BJ59" s="537"/>
      <c r="BK59" s="537"/>
      <c r="BL59" s="537"/>
      <c r="BM59" s="537"/>
      <c r="BN59" s="537"/>
    </row>
    <row r="60" spans="1:66" s="442" customFormat="1" ht="12" customHeight="1">
      <c r="A60" s="446" t="s">
        <v>1436</v>
      </c>
      <c r="B60" s="584" t="s">
        <v>1125</v>
      </c>
      <c r="C60" s="585"/>
      <c r="D60" s="585"/>
      <c r="E60" s="586"/>
      <c r="F60" s="510" t="s">
        <v>1134</v>
      </c>
      <c r="G60" s="450">
        <v>31.16</v>
      </c>
      <c r="H60" s="443"/>
      <c r="I60" s="451">
        <v>65.57</v>
      </c>
      <c r="J60" s="443"/>
      <c r="K60" s="449">
        <f t="shared" si="2"/>
        <v>2043.1611999999998</v>
      </c>
      <c r="L60" s="443"/>
      <c r="M60" s="441"/>
      <c r="N60" s="393" t="s">
        <v>1130</v>
      </c>
      <c r="P60" s="444"/>
      <c r="Q60" s="537"/>
      <c r="R60" s="537"/>
      <c r="S60" s="535"/>
      <c r="T60" s="537"/>
      <c r="U60" s="537"/>
      <c r="V60" s="537"/>
      <c r="W60" s="537"/>
      <c r="X60" s="537"/>
      <c r="Y60" s="537"/>
      <c r="Z60" s="537"/>
      <c r="AA60" s="537"/>
      <c r="AB60" s="537"/>
      <c r="AC60" s="537"/>
      <c r="AD60" s="537"/>
      <c r="AE60" s="537"/>
      <c r="AF60" s="537"/>
      <c r="AG60" s="537"/>
      <c r="AH60" s="537"/>
      <c r="AI60" s="537"/>
      <c r="AJ60" s="537"/>
      <c r="AK60" s="537"/>
      <c r="AL60" s="537"/>
      <c r="AM60" s="537"/>
      <c r="AN60" s="537"/>
      <c r="AO60" s="537"/>
      <c r="AP60" s="537"/>
      <c r="AQ60" s="537"/>
      <c r="AR60" s="537"/>
      <c r="AS60" s="537"/>
      <c r="AT60" s="537"/>
      <c r="AU60" s="537"/>
      <c r="AV60" s="537"/>
      <c r="AW60" s="537"/>
      <c r="AX60" s="537"/>
      <c r="AY60" s="537"/>
      <c r="AZ60" s="537"/>
      <c r="BA60" s="537"/>
      <c r="BB60" s="537"/>
      <c r="BC60" s="537"/>
      <c r="BD60" s="537"/>
      <c r="BE60" s="537"/>
      <c r="BF60" s="537"/>
      <c r="BG60" s="537"/>
      <c r="BH60" s="537"/>
      <c r="BI60" s="537"/>
      <c r="BJ60" s="537"/>
      <c r="BK60" s="537"/>
      <c r="BL60" s="537"/>
      <c r="BM60" s="537"/>
      <c r="BN60" s="537"/>
    </row>
    <row r="61" spans="1:66" s="442" customFormat="1" ht="24" customHeight="1" thickBot="1">
      <c r="A61" s="440" t="s">
        <v>1437</v>
      </c>
      <c r="B61" s="575" t="s">
        <v>1264</v>
      </c>
      <c r="C61" s="576"/>
      <c r="D61" s="576"/>
      <c r="E61" s="577"/>
      <c r="F61" s="510" t="s">
        <v>1134</v>
      </c>
      <c r="G61" s="450">
        <v>9.5</v>
      </c>
      <c r="H61" s="443"/>
      <c r="I61" s="451">
        <v>363.89</v>
      </c>
      <c r="J61" s="448"/>
      <c r="K61" s="449">
        <f t="shared" si="2"/>
        <v>3456.955</v>
      </c>
      <c r="L61" s="443"/>
      <c r="M61" s="441">
        <f>SUM(K47:K61)</f>
        <v>19766.524100000002</v>
      </c>
      <c r="N61" s="393" t="s">
        <v>1266</v>
      </c>
      <c r="P61" s="444"/>
      <c r="Q61" s="537"/>
      <c r="R61" s="537"/>
      <c r="S61" s="537"/>
      <c r="T61" s="537"/>
      <c r="U61" s="537"/>
      <c r="V61" s="537"/>
      <c r="W61" s="537"/>
      <c r="X61" s="537"/>
      <c r="Y61" s="537"/>
      <c r="Z61" s="537"/>
      <c r="AA61" s="537"/>
      <c r="AB61" s="537"/>
      <c r="AC61" s="537"/>
      <c r="AD61" s="537"/>
      <c r="AE61" s="537"/>
      <c r="AF61" s="537"/>
      <c r="AG61" s="537"/>
      <c r="AH61" s="537"/>
      <c r="AI61" s="537"/>
      <c r="AJ61" s="537"/>
      <c r="AK61" s="537"/>
      <c r="AL61" s="537"/>
      <c r="AM61" s="537"/>
      <c r="AN61" s="537"/>
      <c r="AO61" s="537"/>
      <c r="AP61" s="537"/>
      <c r="AQ61" s="537"/>
      <c r="AR61" s="537"/>
      <c r="AS61" s="537"/>
      <c r="AT61" s="537"/>
      <c r="AU61" s="537"/>
      <c r="AV61" s="537"/>
      <c r="AW61" s="537"/>
      <c r="AX61" s="537"/>
      <c r="AY61" s="537"/>
      <c r="AZ61" s="537"/>
      <c r="BA61" s="537"/>
      <c r="BB61" s="537"/>
      <c r="BC61" s="537"/>
      <c r="BD61" s="537"/>
      <c r="BE61" s="537"/>
      <c r="BF61" s="537"/>
      <c r="BG61" s="537"/>
      <c r="BH61" s="537"/>
      <c r="BI61" s="537"/>
      <c r="BJ61" s="537"/>
      <c r="BK61" s="537"/>
      <c r="BL61" s="537"/>
      <c r="BM61" s="537"/>
      <c r="BN61" s="537"/>
    </row>
    <row r="62" spans="1:16" ht="15.75" customHeight="1" thickTop="1">
      <c r="A62" s="398" t="str">
        <f>A28</f>
        <v>DATA: 19/08/2014</v>
      </c>
      <c r="B62" s="385"/>
      <c r="C62" s="386" t="s">
        <v>941</v>
      </c>
      <c r="D62" s="385"/>
      <c r="E62" s="387"/>
      <c r="F62" s="504" t="s">
        <v>954</v>
      </c>
      <c r="G62" s="387"/>
      <c r="H62" s="385" t="s">
        <v>1132</v>
      </c>
      <c r="I62" s="387"/>
      <c r="J62" s="385"/>
      <c r="K62" s="426">
        <f>SUM(K34:K61)</f>
        <v>55173.3017</v>
      </c>
      <c r="L62" s="385"/>
      <c r="M62" s="426">
        <f>SUM(M34:M61)</f>
        <v>55173.3017</v>
      </c>
      <c r="N62" s="411"/>
      <c r="P62" s="400"/>
    </row>
    <row r="63" spans="1:16" ht="15.75" customHeight="1" thickBot="1">
      <c r="A63" s="427"/>
      <c r="B63" s="388"/>
      <c r="C63" s="389"/>
      <c r="D63" s="390"/>
      <c r="E63" s="391"/>
      <c r="F63" s="505"/>
      <c r="G63" s="391"/>
      <c r="H63" s="390" t="s">
        <v>962</v>
      </c>
      <c r="I63" s="391"/>
      <c r="J63" s="390"/>
      <c r="K63" s="428"/>
      <c r="L63" s="390"/>
      <c r="M63" s="429"/>
      <c r="N63" s="411"/>
      <c r="P63" s="400"/>
    </row>
    <row r="64" ht="18" customHeight="1" thickBot="1" thickTop="1">
      <c r="E64" s="371" t="s">
        <v>955</v>
      </c>
    </row>
    <row r="65" spans="1:14" ht="18" customHeight="1" thickTop="1">
      <c r="A65" s="397"/>
      <c r="B65" s="372" t="s">
        <v>946</v>
      </c>
      <c r="C65" s="373"/>
      <c r="D65" s="374" t="str">
        <f>D2</f>
        <v>OBRA/SERVIÇO: REFORMA DA FABRICA DE POLVINHO</v>
      </c>
      <c r="E65" s="374"/>
      <c r="F65" s="504"/>
      <c r="G65" s="374"/>
      <c r="H65" s="590" t="s">
        <v>1123</v>
      </c>
      <c r="I65" s="591"/>
      <c r="J65" s="591"/>
      <c r="K65" s="592"/>
      <c r="L65" s="398"/>
      <c r="M65" s="399" t="s">
        <v>942</v>
      </c>
      <c r="N65" s="400"/>
    </row>
    <row r="66" spans="1:14" ht="18" customHeight="1" thickBot="1">
      <c r="A66" s="401"/>
      <c r="B66" s="375" t="s">
        <v>947</v>
      </c>
      <c r="C66" s="376"/>
      <c r="D66" s="377"/>
      <c r="E66" s="377"/>
      <c r="G66" s="377"/>
      <c r="H66" s="593" t="s">
        <v>1127</v>
      </c>
      <c r="I66" s="594"/>
      <c r="J66" s="594"/>
      <c r="K66" s="595"/>
      <c r="L66" s="402"/>
      <c r="M66" s="403" t="s">
        <v>1494</v>
      </c>
      <c r="N66" s="404"/>
    </row>
    <row r="67" spans="1:14" ht="18" customHeight="1" thickTop="1">
      <c r="A67" s="401"/>
      <c r="B67" s="378" t="s">
        <v>948</v>
      </c>
      <c r="C67" s="376"/>
      <c r="D67" s="377" t="str">
        <f>D4</f>
        <v>LOCAL: CACIMBINHA - PRESIDENTE KENNEDY - ES</v>
      </c>
      <c r="E67" s="377"/>
      <c r="G67" s="377"/>
      <c r="H67" s="401" t="s">
        <v>949</v>
      </c>
      <c r="J67" s="401"/>
      <c r="L67" s="401"/>
      <c r="M67" s="405"/>
      <c r="N67" s="406"/>
    </row>
    <row r="68" spans="1:14" ht="18" customHeight="1" thickBot="1">
      <c r="A68" s="407"/>
      <c r="B68" s="379"/>
      <c r="C68" s="380"/>
      <c r="D68" s="381"/>
      <c r="E68" s="381"/>
      <c r="F68" s="505"/>
      <c r="G68" s="381"/>
      <c r="H68" s="407" t="s">
        <v>950</v>
      </c>
      <c r="I68" s="390"/>
      <c r="J68" s="407"/>
      <c r="K68" s="408">
        <f>K62</f>
        <v>55173.3017</v>
      </c>
      <c r="L68" s="409"/>
      <c r="M68" s="408">
        <f>M62</f>
        <v>55173.3017</v>
      </c>
      <c r="N68" s="411"/>
    </row>
    <row r="69" spans="1:14" ht="15" customHeight="1" thickTop="1">
      <c r="A69" s="412"/>
      <c r="B69" s="382"/>
      <c r="C69" s="382"/>
      <c r="D69" s="382"/>
      <c r="E69" s="382"/>
      <c r="F69" s="506"/>
      <c r="G69" s="413"/>
      <c r="H69" s="414"/>
      <c r="I69" s="415"/>
      <c r="J69" s="415" t="s">
        <v>957</v>
      </c>
      <c r="K69" s="415"/>
      <c r="L69" s="415"/>
      <c r="M69" s="416"/>
      <c r="N69" s="393"/>
    </row>
    <row r="70" spans="1:15" ht="15" customHeight="1">
      <c r="A70" s="412" t="str">
        <f>A36</f>
        <v>ITEM</v>
      </c>
      <c r="B70" s="382"/>
      <c r="C70" s="383" t="s">
        <v>952</v>
      </c>
      <c r="D70" s="382"/>
      <c r="E70" s="382"/>
      <c r="F70" s="507" t="s">
        <v>18</v>
      </c>
      <c r="G70" s="413" t="s">
        <v>958</v>
      </c>
      <c r="H70" s="417" t="s">
        <v>959</v>
      </c>
      <c r="I70" s="417"/>
      <c r="J70" s="597" t="s">
        <v>462</v>
      </c>
      <c r="K70" s="599"/>
      <c r="L70" s="566" t="s">
        <v>944</v>
      </c>
      <c r="M70" s="567"/>
      <c r="N70" s="418"/>
      <c r="O70" s="419"/>
    </row>
    <row r="71" spans="1:15" ht="9.75" customHeight="1" thickBot="1">
      <c r="A71" s="420"/>
      <c r="B71" s="384"/>
      <c r="C71" s="384"/>
      <c r="D71" s="384"/>
      <c r="E71" s="384"/>
      <c r="F71" s="508"/>
      <c r="G71" s="422"/>
      <c r="H71" s="384"/>
      <c r="I71" s="384"/>
      <c r="J71" s="421"/>
      <c r="K71" s="423"/>
      <c r="L71" s="384"/>
      <c r="M71" s="424"/>
      <c r="N71" s="425"/>
      <c r="O71" s="419"/>
    </row>
    <row r="72" spans="1:66" s="442" customFormat="1" ht="15" customHeight="1" thickTop="1">
      <c r="A72" s="445">
        <v>5</v>
      </c>
      <c r="B72" s="578" t="s">
        <v>1148</v>
      </c>
      <c r="C72" s="579"/>
      <c r="D72" s="579"/>
      <c r="E72" s="580"/>
      <c r="F72" s="509"/>
      <c r="G72" s="450"/>
      <c r="H72" s="443"/>
      <c r="I72" s="449"/>
      <c r="J72" s="443"/>
      <c r="K72" s="449">
        <f aca="true" t="shared" si="3" ref="K72:K95">G72*I72</f>
        <v>0</v>
      </c>
      <c r="L72" s="443"/>
      <c r="M72" s="441"/>
      <c r="N72" s="393" t="s">
        <v>1267</v>
      </c>
      <c r="P72" s="454"/>
      <c r="Q72" s="537"/>
      <c r="R72" s="537"/>
      <c r="S72" s="535"/>
      <c r="T72" s="537"/>
      <c r="U72" s="537"/>
      <c r="V72" s="537"/>
      <c r="W72" s="537"/>
      <c r="X72" s="537"/>
      <c r="Y72" s="537"/>
      <c r="Z72" s="537"/>
      <c r="AA72" s="537"/>
      <c r="AB72" s="537"/>
      <c r="AC72" s="537"/>
      <c r="AD72" s="537"/>
      <c r="AE72" s="537"/>
      <c r="AF72" s="537"/>
      <c r="AG72" s="537"/>
      <c r="AH72" s="537"/>
      <c r="AI72" s="537"/>
      <c r="AJ72" s="537"/>
      <c r="AK72" s="537"/>
      <c r="AL72" s="537"/>
      <c r="AM72" s="537"/>
      <c r="AN72" s="537"/>
      <c r="AO72" s="537"/>
      <c r="AP72" s="537"/>
      <c r="AQ72" s="537"/>
      <c r="AR72" s="537"/>
      <c r="AS72" s="537"/>
      <c r="AT72" s="537"/>
      <c r="AU72" s="537"/>
      <c r="AV72" s="537"/>
      <c r="AW72" s="537"/>
      <c r="AX72" s="537"/>
      <c r="AY72" s="537"/>
      <c r="AZ72" s="537"/>
      <c r="BA72" s="537"/>
      <c r="BB72" s="537"/>
      <c r="BC72" s="537"/>
      <c r="BD72" s="537"/>
      <c r="BE72" s="537"/>
      <c r="BF72" s="537"/>
      <c r="BG72" s="537"/>
      <c r="BH72" s="537"/>
      <c r="BI72" s="537"/>
      <c r="BJ72" s="537"/>
      <c r="BK72" s="537"/>
      <c r="BL72" s="537"/>
      <c r="BM72" s="537"/>
      <c r="BN72" s="537"/>
    </row>
    <row r="73" spans="1:66" s="442" customFormat="1" ht="15" customHeight="1">
      <c r="A73" s="445" t="s">
        <v>117</v>
      </c>
      <c r="B73" s="578" t="s">
        <v>1268</v>
      </c>
      <c r="C73" s="579"/>
      <c r="D73" s="579"/>
      <c r="E73" s="580"/>
      <c r="F73" s="509"/>
      <c r="G73" s="450"/>
      <c r="H73" s="443"/>
      <c r="I73" s="449"/>
      <c r="J73" s="443"/>
      <c r="K73" s="449">
        <f t="shared" si="3"/>
        <v>0</v>
      </c>
      <c r="L73" s="443"/>
      <c r="M73" s="441"/>
      <c r="N73" s="393" t="s">
        <v>1270</v>
      </c>
      <c r="P73" s="454"/>
      <c r="Q73" s="537"/>
      <c r="R73" s="537"/>
      <c r="S73" s="535"/>
      <c r="T73" s="537"/>
      <c r="U73" s="537"/>
      <c r="V73" s="537"/>
      <c r="W73" s="537"/>
      <c r="X73" s="537"/>
      <c r="Y73" s="537"/>
      <c r="Z73" s="537"/>
      <c r="AA73" s="537"/>
      <c r="AB73" s="537"/>
      <c r="AC73" s="537"/>
      <c r="AD73" s="537"/>
      <c r="AE73" s="537"/>
      <c r="AF73" s="537"/>
      <c r="AG73" s="537"/>
      <c r="AH73" s="537"/>
      <c r="AI73" s="537"/>
      <c r="AJ73" s="537"/>
      <c r="AK73" s="537"/>
      <c r="AL73" s="537"/>
      <c r="AM73" s="537"/>
      <c r="AN73" s="537"/>
      <c r="AO73" s="537"/>
      <c r="AP73" s="537"/>
      <c r="AQ73" s="537"/>
      <c r="AR73" s="537"/>
      <c r="AS73" s="537"/>
      <c r="AT73" s="537"/>
      <c r="AU73" s="537"/>
      <c r="AV73" s="537"/>
      <c r="AW73" s="537"/>
      <c r="AX73" s="537"/>
      <c r="AY73" s="537"/>
      <c r="AZ73" s="537"/>
      <c r="BA73" s="537"/>
      <c r="BB73" s="537"/>
      <c r="BC73" s="537"/>
      <c r="BD73" s="537"/>
      <c r="BE73" s="537"/>
      <c r="BF73" s="537"/>
      <c r="BG73" s="537"/>
      <c r="BH73" s="537"/>
      <c r="BI73" s="537"/>
      <c r="BJ73" s="537"/>
      <c r="BK73" s="537"/>
      <c r="BL73" s="537"/>
      <c r="BM73" s="537"/>
      <c r="BN73" s="537"/>
    </row>
    <row r="74" spans="1:66" s="442" customFormat="1" ht="27" customHeight="1">
      <c r="A74" s="440" t="s">
        <v>118</v>
      </c>
      <c r="B74" s="575" t="s">
        <v>1269</v>
      </c>
      <c r="C74" s="576"/>
      <c r="D74" s="576"/>
      <c r="E74" s="577"/>
      <c r="F74" s="509" t="s">
        <v>1134</v>
      </c>
      <c r="G74" s="450">
        <v>35.2</v>
      </c>
      <c r="H74" s="443"/>
      <c r="I74" s="451">
        <v>142.2</v>
      </c>
      <c r="J74" s="448"/>
      <c r="K74" s="449">
        <f t="shared" si="3"/>
        <v>5005.44</v>
      </c>
      <c r="L74" s="443"/>
      <c r="M74" s="441"/>
      <c r="N74" s="393" t="s">
        <v>1271</v>
      </c>
      <c r="P74" s="444"/>
      <c r="Q74" s="537"/>
      <c r="R74" s="537"/>
      <c r="S74" s="537"/>
      <c r="T74" s="537"/>
      <c r="U74" s="537"/>
      <c r="V74" s="537"/>
      <c r="W74" s="537"/>
      <c r="X74" s="537"/>
      <c r="Y74" s="537"/>
      <c r="Z74" s="537"/>
      <c r="AA74" s="537"/>
      <c r="AB74" s="537"/>
      <c r="AC74" s="537"/>
      <c r="AD74" s="537"/>
      <c r="AE74" s="537"/>
      <c r="AF74" s="537"/>
      <c r="AG74" s="537"/>
      <c r="AH74" s="537"/>
      <c r="AI74" s="537"/>
      <c r="AJ74" s="537"/>
      <c r="AK74" s="537"/>
      <c r="AL74" s="537"/>
      <c r="AM74" s="537"/>
      <c r="AN74" s="537"/>
      <c r="AO74" s="537"/>
      <c r="AP74" s="537"/>
      <c r="AQ74" s="537"/>
      <c r="AR74" s="537"/>
      <c r="AS74" s="537"/>
      <c r="AT74" s="537"/>
      <c r="AU74" s="537"/>
      <c r="AV74" s="537"/>
      <c r="AW74" s="537"/>
      <c r="AX74" s="537"/>
      <c r="AY74" s="537"/>
      <c r="AZ74" s="537"/>
      <c r="BA74" s="537"/>
      <c r="BB74" s="537"/>
      <c r="BC74" s="537"/>
      <c r="BD74" s="537"/>
      <c r="BE74" s="537"/>
      <c r="BF74" s="537"/>
      <c r="BG74" s="537"/>
      <c r="BH74" s="537"/>
      <c r="BI74" s="537"/>
      <c r="BJ74" s="537"/>
      <c r="BK74" s="537"/>
      <c r="BL74" s="537"/>
      <c r="BM74" s="537"/>
      <c r="BN74" s="537"/>
    </row>
    <row r="75" spans="1:66" s="442" customFormat="1" ht="27" customHeight="1">
      <c r="A75" s="440" t="s">
        <v>119</v>
      </c>
      <c r="B75" s="575" t="s">
        <v>1272</v>
      </c>
      <c r="C75" s="576"/>
      <c r="D75" s="576"/>
      <c r="E75" s="577"/>
      <c r="F75" s="509" t="s">
        <v>1126</v>
      </c>
      <c r="G75" s="450">
        <v>6</v>
      </c>
      <c r="H75" s="443"/>
      <c r="I75" s="451">
        <v>258.64</v>
      </c>
      <c r="J75" s="448"/>
      <c r="K75" s="449">
        <f t="shared" si="3"/>
        <v>1551.84</v>
      </c>
      <c r="L75" s="443"/>
      <c r="M75" s="441"/>
      <c r="N75" s="393" t="s">
        <v>1442</v>
      </c>
      <c r="P75" s="444"/>
      <c r="Q75" s="537"/>
      <c r="R75" s="537"/>
      <c r="S75" s="537"/>
      <c r="T75" s="537"/>
      <c r="U75" s="537"/>
      <c r="V75" s="537"/>
      <c r="W75" s="537"/>
      <c r="X75" s="537"/>
      <c r="Y75" s="537"/>
      <c r="Z75" s="537"/>
      <c r="AA75" s="537"/>
      <c r="AB75" s="537"/>
      <c r="AC75" s="537"/>
      <c r="AD75" s="537"/>
      <c r="AE75" s="537"/>
      <c r="AF75" s="537"/>
      <c r="AG75" s="537"/>
      <c r="AH75" s="537"/>
      <c r="AI75" s="537"/>
      <c r="AJ75" s="537"/>
      <c r="AK75" s="537"/>
      <c r="AL75" s="537"/>
      <c r="AM75" s="537"/>
      <c r="AN75" s="537"/>
      <c r="AO75" s="537"/>
      <c r="AP75" s="537"/>
      <c r="AQ75" s="537"/>
      <c r="AR75" s="537"/>
      <c r="AS75" s="537"/>
      <c r="AT75" s="537"/>
      <c r="AU75" s="537"/>
      <c r="AV75" s="537"/>
      <c r="AW75" s="537"/>
      <c r="AX75" s="537"/>
      <c r="AY75" s="537"/>
      <c r="AZ75" s="537"/>
      <c r="BA75" s="537"/>
      <c r="BB75" s="537"/>
      <c r="BC75" s="537"/>
      <c r="BD75" s="537"/>
      <c r="BE75" s="537"/>
      <c r="BF75" s="537"/>
      <c r="BG75" s="537"/>
      <c r="BH75" s="537"/>
      <c r="BI75" s="537"/>
      <c r="BJ75" s="537"/>
      <c r="BK75" s="537"/>
      <c r="BL75" s="537"/>
      <c r="BM75" s="537"/>
      <c r="BN75" s="537"/>
    </row>
    <row r="76" spans="1:66" s="442" customFormat="1" ht="15" customHeight="1">
      <c r="A76" s="445" t="s">
        <v>121</v>
      </c>
      <c r="B76" s="578" t="s">
        <v>1149</v>
      </c>
      <c r="C76" s="579"/>
      <c r="D76" s="579"/>
      <c r="E76" s="580"/>
      <c r="F76" s="509"/>
      <c r="G76" s="450"/>
      <c r="H76" s="443"/>
      <c r="I76" s="449"/>
      <c r="J76" s="443"/>
      <c r="K76" s="449">
        <f t="shared" si="3"/>
        <v>0</v>
      </c>
      <c r="L76" s="443"/>
      <c r="M76" s="441"/>
      <c r="N76" s="393" t="s">
        <v>1176</v>
      </c>
      <c r="P76" s="454"/>
      <c r="Q76" s="537"/>
      <c r="R76" s="537"/>
      <c r="S76" s="535"/>
      <c r="T76" s="537"/>
      <c r="U76" s="537"/>
      <c r="V76" s="537"/>
      <c r="W76" s="537"/>
      <c r="X76" s="537"/>
      <c r="Y76" s="537"/>
      <c r="Z76" s="537"/>
      <c r="AA76" s="537"/>
      <c r="AB76" s="537"/>
      <c r="AC76" s="537"/>
      <c r="AD76" s="537"/>
      <c r="AE76" s="537"/>
      <c r="AF76" s="537"/>
      <c r="AG76" s="537"/>
      <c r="AH76" s="537"/>
      <c r="AI76" s="537"/>
      <c r="AJ76" s="537"/>
      <c r="AK76" s="537"/>
      <c r="AL76" s="537"/>
      <c r="AM76" s="537"/>
      <c r="AN76" s="537"/>
      <c r="AO76" s="537"/>
      <c r="AP76" s="537"/>
      <c r="AQ76" s="537"/>
      <c r="AR76" s="537"/>
      <c r="AS76" s="537"/>
      <c r="AT76" s="537"/>
      <c r="AU76" s="537"/>
      <c r="AV76" s="537"/>
      <c r="AW76" s="537"/>
      <c r="AX76" s="537"/>
      <c r="AY76" s="537"/>
      <c r="AZ76" s="537"/>
      <c r="BA76" s="537"/>
      <c r="BB76" s="537"/>
      <c r="BC76" s="537"/>
      <c r="BD76" s="537"/>
      <c r="BE76" s="537"/>
      <c r="BF76" s="537"/>
      <c r="BG76" s="537"/>
      <c r="BH76" s="537"/>
      <c r="BI76" s="537"/>
      <c r="BJ76" s="537"/>
      <c r="BK76" s="537"/>
      <c r="BL76" s="537"/>
      <c r="BM76" s="537"/>
      <c r="BN76" s="537"/>
    </row>
    <row r="77" spans="1:66" s="442" customFormat="1" ht="36.75" customHeight="1">
      <c r="A77" s="440" t="s">
        <v>123</v>
      </c>
      <c r="B77" s="575" t="s">
        <v>1273</v>
      </c>
      <c r="C77" s="576"/>
      <c r="D77" s="576"/>
      <c r="E77" s="577"/>
      <c r="F77" s="510" t="s">
        <v>1134</v>
      </c>
      <c r="G77" s="449">
        <v>10.5</v>
      </c>
      <c r="H77" s="443"/>
      <c r="I77" s="451">
        <v>53.18</v>
      </c>
      <c r="J77" s="448"/>
      <c r="K77" s="449">
        <f t="shared" si="3"/>
        <v>558.39</v>
      </c>
      <c r="L77" s="443"/>
      <c r="M77" s="441">
        <f>SUM(K72:K77)</f>
        <v>7115.67</v>
      </c>
      <c r="N77" s="393" t="s">
        <v>1177</v>
      </c>
      <c r="P77" s="444"/>
      <c r="Q77" s="537"/>
      <c r="R77" s="537"/>
      <c r="S77" s="537"/>
      <c r="T77" s="537"/>
      <c r="U77" s="537"/>
      <c r="V77" s="537"/>
      <c r="W77" s="537"/>
      <c r="X77" s="537"/>
      <c r="Y77" s="537"/>
      <c r="Z77" s="537"/>
      <c r="AA77" s="537"/>
      <c r="AB77" s="537"/>
      <c r="AC77" s="537"/>
      <c r="AD77" s="537"/>
      <c r="AE77" s="537"/>
      <c r="AF77" s="537"/>
      <c r="AG77" s="537"/>
      <c r="AH77" s="537"/>
      <c r="AI77" s="537"/>
      <c r="AJ77" s="537"/>
      <c r="AK77" s="537"/>
      <c r="AL77" s="537"/>
      <c r="AM77" s="537"/>
      <c r="AN77" s="537"/>
      <c r="AO77" s="537"/>
      <c r="AP77" s="537"/>
      <c r="AQ77" s="537"/>
      <c r="AR77" s="537"/>
      <c r="AS77" s="537"/>
      <c r="AT77" s="537"/>
      <c r="AU77" s="537"/>
      <c r="AV77" s="537"/>
      <c r="AW77" s="537"/>
      <c r="AX77" s="537"/>
      <c r="AY77" s="537"/>
      <c r="AZ77" s="537"/>
      <c r="BA77" s="537"/>
      <c r="BB77" s="537"/>
      <c r="BC77" s="537"/>
      <c r="BD77" s="537"/>
      <c r="BE77" s="537"/>
      <c r="BF77" s="537"/>
      <c r="BG77" s="537"/>
      <c r="BH77" s="537"/>
      <c r="BI77" s="537"/>
      <c r="BJ77" s="537"/>
      <c r="BK77" s="537"/>
      <c r="BL77" s="537"/>
      <c r="BM77" s="537"/>
      <c r="BN77" s="537"/>
    </row>
    <row r="78" spans="1:66" s="442" customFormat="1" ht="15" customHeight="1">
      <c r="A78" s="445">
        <v>6</v>
      </c>
      <c r="B78" s="578" t="s">
        <v>1150</v>
      </c>
      <c r="C78" s="579"/>
      <c r="D78" s="579"/>
      <c r="E78" s="580"/>
      <c r="F78" s="509"/>
      <c r="G78" s="449"/>
      <c r="H78" s="443"/>
      <c r="I78" s="449"/>
      <c r="J78" s="443"/>
      <c r="K78" s="449">
        <f t="shared" si="3"/>
        <v>0</v>
      </c>
      <c r="L78" s="443"/>
      <c r="M78" s="441"/>
      <c r="N78" s="393" t="s">
        <v>1178</v>
      </c>
      <c r="P78" s="454"/>
      <c r="Q78" s="537"/>
      <c r="R78" s="537"/>
      <c r="S78" s="535"/>
      <c r="T78" s="537"/>
      <c r="U78" s="537"/>
      <c r="V78" s="537"/>
      <c r="W78" s="537"/>
      <c r="X78" s="537"/>
      <c r="Y78" s="537"/>
      <c r="Z78" s="537"/>
      <c r="AA78" s="537"/>
      <c r="AB78" s="537"/>
      <c r="AC78" s="537"/>
      <c r="AD78" s="537"/>
      <c r="AE78" s="537"/>
      <c r="AF78" s="537"/>
      <c r="AG78" s="537"/>
      <c r="AH78" s="537"/>
      <c r="AI78" s="537"/>
      <c r="AJ78" s="537"/>
      <c r="AK78" s="537"/>
      <c r="AL78" s="537"/>
      <c r="AM78" s="537"/>
      <c r="AN78" s="537"/>
      <c r="AO78" s="537"/>
      <c r="AP78" s="537"/>
      <c r="AQ78" s="537"/>
      <c r="AR78" s="537"/>
      <c r="AS78" s="537"/>
      <c r="AT78" s="537"/>
      <c r="AU78" s="537"/>
      <c r="AV78" s="537"/>
      <c r="AW78" s="537"/>
      <c r="AX78" s="537"/>
      <c r="AY78" s="537"/>
      <c r="AZ78" s="537"/>
      <c r="BA78" s="537"/>
      <c r="BB78" s="537"/>
      <c r="BC78" s="537"/>
      <c r="BD78" s="537"/>
      <c r="BE78" s="537"/>
      <c r="BF78" s="537"/>
      <c r="BG78" s="537"/>
      <c r="BH78" s="537"/>
      <c r="BI78" s="537"/>
      <c r="BJ78" s="537"/>
      <c r="BK78" s="537"/>
      <c r="BL78" s="537"/>
      <c r="BM78" s="537"/>
      <c r="BN78" s="537"/>
    </row>
    <row r="79" spans="1:66" s="442" customFormat="1" ht="15" customHeight="1">
      <c r="A79" s="445" t="s">
        <v>149</v>
      </c>
      <c r="B79" s="578" t="s">
        <v>1151</v>
      </c>
      <c r="C79" s="579"/>
      <c r="D79" s="579"/>
      <c r="E79" s="580"/>
      <c r="F79" s="509"/>
      <c r="G79" s="449"/>
      <c r="H79" s="443"/>
      <c r="I79" s="449"/>
      <c r="J79" s="443"/>
      <c r="K79" s="449">
        <f t="shared" si="3"/>
        <v>0</v>
      </c>
      <c r="L79" s="443"/>
      <c r="M79" s="441"/>
      <c r="N79" s="393" t="s">
        <v>1179</v>
      </c>
      <c r="P79" s="454"/>
      <c r="Q79" s="537"/>
      <c r="R79" s="537"/>
      <c r="S79" s="535"/>
      <c r="T79" s="537"/>
      <c r="U79" s="537"/>
      <c r="V79" s="537"/>
      <c r="W79" s="537"/>
      <c r="X79" s="537"/>
      <c r="Y79" s="537"/>
      <c r="Z79" s="537"/>
      <c r="AA79" s="537"/>
      <c r="AB79" s="537"/>
      <c r="AC79" s="537"/>
      <c r="AD79" s="537"/>
      <c r="AE79" s="537"/>
      <c r="AF79" s="537"/>
      <c r="AG79" s="537"/>
      <c r="AH79" s="537"/>
      <c r="AI79" s="537"/>
      <c r="AJ79" s="537"/>
      <c r="AK79" s="537"/>
      <c r="AL79" s="537"/>
      <c r="AM79" s="537"/>
      <c r="AN79" s="537"/>
      <c r="AO79" s="537"/>
      <c r="AP79" s="537"/>
      <c r="AQ79" s="537"/>
      <c r="AR79" s="537"/>
      <c r="AS79" s="537"/>
      <c r="AT79" s="537"/>
      <c r="AU79" s="537"/>
      <c r="AV79" s="537"/>
      <c r="AW79" s="537"/>
      <c r="AX79" s="537"/>
      <c r="AY79" s="537"/>
      <c r="AZ79" s="537"/>
      <c r="BA79" s="537"/>
      <c r="BB79" s="537"/>
      <c r="BC79" s="537"/>
      <c r="BD79" s="537"/>
      <c r="BE79" s="537"/>
      <c r="BF79" s="537"/>
      <c r="BG79" s="537"/>
      <c r="BH79" s="537"/>
      <c r="BI79" s="537"/>
      <c r="BJ79" s="537"/>
      <c r="BK79" s="537"/>
      <c r="BL79" s="537"/>
      <c r="BM79" s="537"/>
      <c r="BN79" s="537"/>
    </row>
    <row r="80" spans="1:66" s="442" customFormat="1" ht="27" customHeight="1">
      <c r="A80" s="440" t="s">
        <v>150</v>
      </c>
      <c r="B80" s="575" t="s">
        <v>1274</v>
      </c>
      <c r="C80" s="576"/>
      <c r="D80" s="576"/>
      <c r="E80" s="577"/>
      <c r="F80" s="509" t="s">
        <v>1126</v>
      </c>
      <c r="G80" s="450">
        <v>8</v>
      </c>
      <c r="H80" s="443"/>
      <c r="I80" s="451">
        <v>177.64</v>
      </c>
      <c r="J80" s="448"/>
      <c r="K80" s="449">
        <f t="shared" si="3"/>
        <v>1421.12</v>
      </c>
      <c r="L80" s="443"/>
      <c r="M80" s="441"/>
      <c r="N80" s="393" t="s">
        <v>1275</v>
      </c>
      <c r="P80" s="444"/>
      <c r="Q80" s="537"/>
      <c r="R80" s="537"/>
      <c r="S80" s="537"/>
      <c r="T80" s="537"/>
      <c r="U80" s="537"/>
      <c r="V80" s="537"/>
      <c r="W80" s="537"/>
      <c r="X80" s="537"/>
      <c r="Y80" s="537"/>
      <c r="Z80" s="537"/>
      <c r="AA80" s="537"/>
      <c r="AB80" s="537"/>
      <c r="AC80" s="537"/>
      <c r="AD80" s="537"/>
      <c r="AE80" s="537"/>
      <c r="AF80" s="537"/>
      <c r="AG80" s="537"/>
      <c r="AH80" s="537"/>
      <c r="AI80" s="537"/>
      <c r="AJ80" s="537"/>
      <c r="AK80" s="537"/>
      <c r="AL80" s="537"/>
      <c r="AM80" s="537"/>
      <c r="AN80" s="537"/>
      <c r="AO80" s="537"/>
      <c r="AP80" s="537"/>
      <c r="AQ80" s="537"/>
      <c r="AR80" s="537"/>
      <c r="AS80" s="537"/>
      <c r="AT80" s="537"/>
      <c r="AU80" s="537"/>
      <c r="AV80" s="537"/>
      <c r="AW80" s="537"/>
      <c r="AX80" s="537"/>
      <c r="AY80" s="537"/>
      <c r="AZ80" s="537"/>
      <c r="BA80" s="537"/>
      <c r="BB80" s="537"/>
      <c r="BC80" s="537"/>
      <c r="BD80" s="537"/>
      <c r="BE80" s="537"/>
      <c r="BF80" s="537"/>
      <c r="BG80" s="537"/>
      <c r="BH80" s="537"/>
      <c r="BI80" s="537"/>
      <c r="BJ80" s="537"/>
      <c r="BK80" s="537"/>
      <c r="BL80" s="537"/>
      <c r="BM80" s="537"/>
      <c r="BN80" s="537"/>
    </row>
    <row r="81" spans="1:66" s="442" customFormat="1" ht="15" customHeight="1">
      <c r="A81" s="445" t="s">
        <v>153</v>
      </c>
      <c r="B81" s="578" t="s">
        <v>1124</v>
      </c>
      <c r="C81" s="579"/>
      <c r="D81" s="579"/>
      <c r="E81" s="580"/>
      <c r="F81" s="511"/>
      <c r="G81" s="449"/>
      <c r="H81" s="443"/>
      <c r="I81" s="449"/>
      <c r="J81" s="443"/>
      <c r="K81" s="449">
        <f t="shared" si="3"/>
        <v>0</v>
      </c>
      <c r="L81" s="443"/>
      <c r="M81" s="441"/>
      <c r="N81" s="393" t="s">
        <v>1180</v>
      </c>
      <c r="P81" s="454"/>
      <c r="Q81" s="537"/>
      <c r="R81" s="537"/>
      <c r="S81" s="535"/>
      <c r="T81" s="537"/>
      <c r="U81" s="537"/>
      <c r="V81" s="537"/>
      <c r="W81" s="537"/>
      <c r="X81" s="537"/>
      <c r="Y81" s="537"/>
      <c r="Z81" s="537"/>
      <c r="AA81" s="537"/>
      <c r="AB81" s="537"/>
      <c r="AC81" s="537"/>
      <c r="AD81" s="537"/>
      <c r="AE81" s="537"/>
      <c r="AF81" s="537"/>
      <c r="AG81" s="537"/>
      <c r="AH81" s="537"/>
      <c r="AI81" s="537"/>
      <c r="AJ81" s="537"/>
      <c r="AK81" s="537"/>
      <c r="AL81" s="537"/>
      <c r="AM81" s="537"/>
      <c r="AN81" s="537"/>
      <c r="AO81" s="537"/>
      <c r="AP81" s="537"/>
      <c r="AQ81" s="537"/>
      <c r="AR81" s="537"/>
      <c r="AS81" s="537"/>
      <c r="AT81" s="537"/>
      <c r="AU81" s="537"/>
      <c r="AV81" s="537"/>
      <c r="AW81" s="537"/>
      <c r="AX81" s="537"/>
      <c r="AY81" s="537"/>
      <c r="AZ81" s="537"/>
      <c r="BA81" s="537"/>
      <c r="BB81" s="537"/>
      <c r="BC81" s="537"/>
      <c r="BD81" s="537"/>
      <c r="BE81" s="537"/>
      <c r="BF81" s="537"/>
      <c r="BG81" s="537"/>
      <c r="BH81" s="537"/>
      <c r="BI81" s="537"/>
      <c r="BJ81" s="537"/>
      <c r="BK81" s="537"/>
      <c r="BL81" s="537"/>
      <c r="BM81" s="537"/>
      <c r="BN81" s="537"/>
    </row>
    <row r="82" spans="1:66" s="442" customFormat="1" ht="15" customHeight="1">
      <c r="A82" s="446" t="s">
        <v>154</v>
      </c>
      <c r="B82" s="584" t="s">
        <v>1152</v>
      </c>
      <c r="C82" s="585"/>
      <c r="D82" s="585"/>
      <c r="E82" s="586"/>
      <c r="F82" s="511" t="s">
        <v>1126</v>
      </c>
      <c r="G82" s="449">
        <v>8</v>
      </c>
      <c r="H82" s="443"/>
      <c r="I82" s="451">
        <v>172.92</v>
      </c>
      <c r="J82" s="443"/>
      <c r="K82" s="449">
        <f t="shared" si="3"/>
        <v>1383.36</v>
      </c>
      <c r="L82" s="443"/>
      <c r="M82" s="441"/>
      <c r="N82" s="393" t="s">
        <v>1181</v>
      </c>
      <c r="P82" s="444"/>
      <c r="Q82" s="537"/>
      <c r="R82" s="537"/>
      <c r="S82" s="535"/>
      <c r="T82" s="537"/>
      <c r="U82" s="537"/>
      <c r="V82" s="537"/>
      <c r="W82" s="537"/>
      <c r="X82" s="537"/>
      <c r="Y82" s="537"/>
      <c r="Z82" s="537"/>
      <c r="AA82" s="537"/>
      <c r="AB82" s="537"/>
      <c r="AC82" s="537"/>
      <c r="AD82" s="537"/>
      <c r="AE82" s="537"/>
      <c r="AF82" s="537"/>
      <c r="AG82" s="537"/>
      <c r="AH82" s="537"/>
      <c r="AI82" s="537"/>
      <c r="AJ82" s="537"/>
      <c r="AK82" s="537"/>
      <c r="AL82" s="537"/>
      <c r="AM82" s="537"/>
      <c r="AN82" s="537"/>
      <c r="AO82" s="537"/>
      <c r="AP82" s="537"/>
      <c r="AQ82" s="537"/>
      <c r="AR82" s="537"/>
      <c r="AS82" s="537"/>
      <c r="AT82" s="537"/>
      <c r="AU82" s="537"/>
      <c r="AV82" s="537"/>
      <c r="AW82" s="537"/>
      <c r="AX82" s="537"/>
      <c r="AY82" s="537"/>
      <c r="AZ82" s="537"/>
      <c r="BA82" s="537"/>
      <c r="BB82" s="537"/>
      <c r="BC82" s="537"/>
      <c r="BD82" s="537"/>
      <c r="BE82" s="537"/>
      <c r="BF82" s="537"/>
      <c r="BG82" s="537"/>
      <c r="BH82" s="537"/>
      <c r="BI82" s="537"/>
      <c r="BJ82" s="537"/>
      <c r="BK82" s="537"/>
      <c r="BL82" s="537"/>
      <c r="BM82" s="537"/>
      <c r="BN82" s="537"/>
    </row>
    <row r="83" spans="1:66" s="442" customFormat="1" ht="15" customHeight="1">
      <c r="A83" s="445" t="s">
        <v>158</v>
      </c>
      <c r="B83" s="578" t="s">
        <v>1276</v>
      </c>
      <c r="C83" s="579"/>
      <c r="D83" s="579"/>
      <c r="E83" s="580"/>
      <c r="F83" s="511"/>
      <c r="G83" s="449"/>
      <c r="H83" s="443"/>
      <c r="I83" s="449"/>
      <c r="J83" s="443"/>
      <c r="K83" s="449">
        <f t="shared" si="3"/>
        <v>0</v>
      </c>
      <c r="L83" s="443"/>
      <c r="M83" s="441"/>
      <c r="N83" s="393" t="s">
        <v>1279</v>
      </c>
      <c r="P83" s="454"/>
      <c r="Q83" s="537"/>
      <c r="R83" s="537"/>
      <c r="S83" s="535"/>
      <c r="T83" s="537"/>
      <c r="U83" s="537"/>
      <c r="V83" s="537"/>
      <c r="W83" s="537"/>
      <c r="X83" s="537"/>
      <c r="Y83" s="537"/>
      <c r="Z83" s="537"/>
      <c r="AA83" s="537"/>
      <c r="AB83" s="537"/>
      <c r="AC83" s="537"/>
      <c r="AD83" s="537"/>
      <c r="AE83" s="537"/>
      <c r="AF83" s="537"/>
      <c r="AG83" s="537"/>
      <c r="AH83" s="537"/>
      <c r="AI83" s="537"/>
      <c r="AJ83" s="537"/>
      <c r="AK83" s="537"/>
      <c r="AL83" s="537"/>
      <c r="AM83" s="537"/>
      <c r="AN83" s="537"/>
      <c r="AO83" s="537"/>
      <c r="AP83" s="537"/>
      <c r="AQ83" s="537"/>
      <c r="AR83" s="537"/>
      <c r="AS83" s="537"/>
      <c r="AT83" s="537"/>
      <c r="AU83" s="537"/>
      <c r="AV83" s="537"/>
      <c r="AW83" s="537"/>
      <c r="AX83" s="537"/>
      <c r="AY83" s="537"/>
      <c r="AZ83" s="537"/>
      <c r="BA83" s="537"/>
      <c r="BB83" s="537"/>
      <c r="BC83" s="537"/>
      <c r="BD83" s="537"/>
      <c r="BE83" s="537"/>
      <c r="BF83" s="537"/>
      <c r="BG83" s="537"/>
      <c r="BH83" s="537"/>
      <c r="BI83" s="537"/>
      <c r="BJ83" s="537"/>
      <c r="BK83" s="537"/>
      <c r="BL83" s="537"/>
      <c r="BM83" s="537"/>
      <c r="BN83" s="537"/>
    </row>
    <row r="84" spans="1:66" s="442" customFormat="1" ht="15" customHeight="1">
      <c r="A84" s="446" t="s">
        <v>159</v>
      </c>
      <c r="B84" s="584" t="s">
        <v>1277</v>
      </c>
      <c r="C84" s="585"/>
      <c r="D84" s="585"/>
      <c r="E84" s="586"/>
      <c r="F84" s="509" t="s">
        <v>1126</v>
      </c>
      <c r="G84" s="449">
        <v>3</v>
      </c>
      <c r="H84" s="443"/>
      <c r="I84" s="451">
        <v>693.12</v>
      </c>
      <c r="J84" s="443"/>
      <c r="K84" s="449">
        <f t="shared" si="3"/>
        <v>2079.36</v>
      </c>
      <c r="L84" s="443"/>
      <c r="M84" s="441"/>
      <c r="N84" s="393" t="s">
        <v>1280</v>
      </c>
      <c r="P84" s="444"/>
      <c r="Q84" s="537"/>
      <c r="R84" s="537"/>
      <c r="S84" s="535"/>
      <c r="T84" s="537"/>
      <c r="U84" s="537"/>
      <c r="V84" s="537"/>
      <c r="W84" s="537"/>
      <c r="X84" s="537"/>
      <c r="Y84" s="537"/>
      <c r="Z84" s="537"/>
      <c r="AA84" s="537"/>
      <c r="AB84" s="537"/>
      <c r="AC84" s="537"/>
      <c r="AD84" s="537"/>
      <c r="AE84" s="537"/>
      <c r="AF84" s="537"/>
      <c r="AG84" s="537"/>
      <c r="AH84" s="537"/>
      <c r="AI84" s="537"/>
      <c r="AJ84" s="537"/>
      <c r="AK84" s="537"/>
      <c r="AL84" s="537"/>
      <c r="AM84" s="537"/>
      <c r="AN84" s="537"/>
      <c r="AO84" s="537"/>
      <c r="AP84" s="537"/>
      <c r="AQ84" s="537"/>
      <c r="AR84" s="537"/>
      <c r="AS84" s="537"/>
      <c r="AT84" s="537"/>
      <c r="AU84" s="537"/>
      <c r="AV84" s="537"/>
      <c r="AW84" s="537"/>
      <c r="AX84" s="537"/>
      <c r="AY84" s="537"/>
      <c r="AZ84" s="537"/>
      <c r="BA84" s="537"/>
      <c r="BB84" s="537"/>
      <c r="BC84" s="537"/>
      <c r="BD84" s="537"/>
      <c r="BE84" s="537"/>
      <c r="BF84" s="537"/>
      <c r="BG84" s="537"/>
      <c r="BH84" s="537"/>
      <c r="BI84" s="537"/>
      <c r="BJ84" s="537"/>
      <c r="BK84" s="537"/>
      <c r="BL84" s="537"/>
      <c r="BM84" s="537"/>
      <c r="BN84" s="537"/>
    </row>
    <row r="85" spans="1:66" s="442" customFormat="1" ht="15" customHeight="1">
      <c r="A85" s="445" t="s">
        <v>160</v>
      </c>
      <c r="B85" s="578" t="s">
        <v>1153</v>
      </c>
      <c r="C85" s="579"/>
      <c r="D85" s="579"/>
      <c r="E85" s="580"/>
      <c r="F85" s="511"/>
      <c r="G85" s="449"/>
      <c r="H85" s="443"/>
      <c r="I85" s="449"/>
      <c r="J85" s="443"/>
      <c r="K85" s="449">
        <f t="shared" si="3"/>
        <v>0</v>
      </c>
      <c r="L85" s="443"/>
      <c r="M85" s="441"/>
      <c r="N85" s="393" t="s">
        <v>1182</v>
      </c>
      <c r="P85" s="568">
        <f>G88*I89</f>
        <v>0</v>
      </c>
      <c r="R85" s="537"/>
      <c r="S85" s="535"/>
      <c r="T85" s="537"/>
      <c r="U85" s="537"/>
      <c r="V85" s="537"/>
      <c r="W85" s="537"/>
      <c r="X85" s="537"/>
      <c r="Y85" s="537"/>
      <c r="Z85" s="537"/>
      <c r="AA85" s="537"/>
      <c r="AB85" s="537"/>
      <c r="AC85" s="537"/>
      <c r="AD85" s="537"/>
      <c r="AE85" s="537"/>
      <c r="AF85" s="537"/>
      <c r="AG85" s="537"/>
      <c r="AH85" s="537"/>
      <c r="AI85" s="537"/>
      <c r="AJ85" s="537"/>
      <c r="AK85" s="537"/>
      <c r="AL85" s="537"/>
      <c r="AM85" s="537"/>
      <c r="AN85" s="537"/>
      <c r="AO85" s="537"/>
      <c r="AP85" s="537"/>
      <c r="AQ85" s="537"/>
      <c r="AR85" s="537"/>
      <c r="AS85" s="537"/>
      <c r="AT85" s="537"/>
      <c r="AU85" s="537"/>
      <c r="AV85" s="537"/>
      <c r="AW85" s="537"/>
      <c r="AX85" s="537"/>
      <c r="AY85" s="537"/>
      <c r="AZ85" s="537"/>
      <c r="BA85" s="537"/>
      <c r="BB85" s="537"/>
      <c r="BC85" s="537"/>
      <c r="BD85" s="537"/>
      <c r="BE85" s="537"/>
      <c r="BF85" s="537"/>
      <c r="BG85" s="537"/>
      <c r="BH85" s="537"/>
      <c r="BI85" s="537"/>
      <c r="BJ85" s="537"/>
      <c r="BK85" s="537"/>
      <c r="BL85" s="537"/>
      <c r="BM85" s="537"/>
      <c r="BN85" s="537"/>
    </row>
    <row r="86" spans="1:66" s="442" customFormat="1" ht="15" customHeight="1">
      <c r="A86" s="446" t="s">
        <v>161</v>
      </c>
      <c r="B86" s="584" t="s">
        <v>1278</v>
      </c>
      <c r="C86" s="585"/>
      <c r="D86" s="585"/>
      <c r="E86" s="586"/>
      <c r="F86" s="509" t="s">
        <v>965</v>
      </c>
      <c r="G86" s="449">
        <v>6</v>
      </c>
      <c r="H86" s="443"/>
      <c r="I86" s="451">
        <v>66.97</v>
      </c>
      <c r="J86" s="443"/>
      <c r="K86" s="449">
        <f t="shared" si="3"/>
        <v>401.82</v>
      </c>
      <c r="L86" s="443"/>
      <c r="M86" s="441"/>
      <c r="N86" s="393" t="s">
        <v>1281</v>
      </c>
      <c r="P86" s="444"/>
      <c r="Q86" s="537"/>
      <c r="R86" s="537"/>
      <c r="S86" s="535"/>
      <c r="T86" s="537"/>
      <c r="U86" s="537"/>
      <c r="V86" s="537"/>
      <c r="W86" s="537"/>
      <c r="X86" s="537"/>
      <c r="Y86" s="537"/>
      <c r="Z86" s="537"/>
      <c r="AA86" s="537"/>
      <c r="AB86" s="537"/>
      <c r="AC86" s="537"/>
      <c r="AD86" s="537"/>
      <c r="AE86" s="537"/>
      <c r="AF86" s="537"/>
      <c r="AG86" s="537"/>
      <c r="AH86" s="537"/>
      <c r="AI86" s="537"/>
      <c r="AJ86" s="537"/>
      <c r="AK86" s="537"/>
      <c r="AL86" s="537"/>
      <c r="AM86" s="537"/>
      <c r="AN86" s="537"/>
      <c r="AO86" s="537"/>
      <c r="AP86" s="537"/>
      <c r="AQ86" s="537"/>
      <c r="AR86" s="537"/>
      <c r="AS86" s="537"/>
      <c r="AT86" s="537"/>
      <c r="AU86" s="537"/>
      <c r="AV86" s="537"/>
      <c r="AW86" s="537"/>
      <c r="AX86" s="537"/>
      <c r="AY86" s="537"/>
      <c r="AZ86" s="537"/>
      <c r="BA86" s="537"/>
      <c r="BB86" s="537"/>
      <c r="BC86" s="537"/>
      <c r="BD86" s="537"/>
      <c r="BE86" s="537"/>
      <c r="BF86" s="537"/>
      <c r="BG86" s="537"/>
      <c r="BH86" s="537"/>
      <c r="BI86" s="537"/>
      <c r="BJ86" s="537"/>
      <c r="BK86" s="537"/>
      <c r="BL86" s="537"/>
      <c r="BM86" s="537"/>
      <c r="BN86" s="537"/>
    </row>
    <row r="87" spans="1:66" s="442" customFormat="1" ht="15" customHeight="1">
      <c r="A87" s="446" t="s">
        <v>162</v>
      </c>
      <c r="B87" s="584" t="s">
        <v>1154</v>
      </c>
      <c r="C87" s="585"/>
      <c r="D87" s="585"/>
      <c r="E87" s="586"/>
      <c r="F87" s="509" t="s">
        <v>965</v>
      </c>
      <c r="G87" s="449">
        <v>6</v>
      </c>
      <c r="H87" s="443"/>
      <c r="I87" s="442">
        <v>2.24</v>
      </c>
      <c r="J87" s="443"/>
      <c r="K87" s="449">
        <f t="shared" si="3"/>
        <v>13.440000000000001</v>
      </c>
      <c r="L87" s="443"/>
      <c r="M87" s="441"/>
      <c r="N87" s="393" t="s">
        <v>1282</v>
      </c>
      <c r="P87" s="444"/>
      <c r="Q87" s="537"/>
      <c r="R87" s="537"/>
      <c r="S87" s="535"/>
      <c r="T87" s="537"/>
      <c r="U87" s="537"/>
      <c r="V87" s="537"/>
      <c r="W87" s="537"/>
      <c r="X87" s="537"/>
      <c r="Y87" s="537"/>
      <c r="Z87" s="537"/>
      <c r="AA87" s="537"/>
      <c r="AB87" s="537"/>
      <c r="AC87" s="537"/>
      <c r="AD87" s="537"/>
      <c r="AE87" s="537"/>
      <c r="AF87" s="537"/>
      <c r="AG87" s="537"/>
      <c r="AH87" s="537"/>
      <c r="AI87" s="537"/>
      <c r="AJ87" s="537"/>
      <c r="AK87" s="537"/>
      <c r="AL87" s="537"/>
      <c r="AM87" s="537"/>
      <c r="AN87" s="537"/>
      <c r="AO87" s="537"/>
      <c r="AP87" s="537"/>
      <c r="AQ87" s="537"/>
      <c r="AR87" s="537"/>
      <c r="AS87" s="537"/>
      <c r="AT87" s="537"/>
      <c r="AU87" s="537"/>
      <c r="AV87" s="537"/>
      <c r="AW87" s="537"/>
      <c r="AX87" s="537"/>
      <c r="AY87" s="537"/>
      <c r="AZ87" s="537"/>
      <c r="BA87" s="537"/>
      <c r="BB87" s="537"/>
      <c r="BC87" s="537"/>
      <c r="BD87" s="537"/>
      <c r="BE87" s="537"/>
      <c r="BF87" s="537"/>
      <c r="BG87" s="537"/>
      <c r="BH87" s="537"/>
      <c r="BI87" s="537"/>
      <c r="BJ87" s="537"/>
      <c r="BK87" s="537"/>
      <c r="BL87" s="537"/>
      <c r="BM87" s="537"/>
      <c r="BN87" s="537"/>
    </row>
    <row r="88" spans="1:66" s="442" customFormat="1" ht="15" customHeight="1">
      <c r="A88" s="446" t="s">
        <v>163</v>
      </c>
      <c r="B88" s="584" t="s">
        <v>1155</v>
      </c>
      <c r="C88" s="585"/>
      <c r="D88" s="585"/>
      <c r="E88" s="586"/>
      <c r="F88" s="509" t="s">
        <v>965</v>
      </c>
      <c r="G88" s="452">
        <v>6</v>
      </c>
      <c r="H88" s="443"/>
      <c r="I88" s="451">
        <v>10.91</v>
      </c>
      <c r="J88" s="443"/>
      <c r="K88" s="449">
        <f t="shared" si="3"/>
        <v>65.46000000000001</v>
      </c>
      <c r="L88" s="443"/>
      <c r="M88" s="441">
        <f>SUM(K78:K88)</f>
        <v>5364.5599999999995</v>
      </c>
      <c r="N88" s="393" t="s">
        <v>1183</v>
      </c>
      <c r="P88" s="444"/>
      <c r="Q88" s="537"/>
      <c r="R88" s="537"/>
      <c r="S88" s="535"/>
      <c r="T88" s="537"/>
      <c r="U88" s="537"/>
      <c r="V88" s="537"/>
      <c r="W88" s="537"/>
      <c r="X88" s="537"/>
      <c r="Y88" s="537"/>
      <c r="Z88" s="537"/>
      <c r="AA88" s="537"/>
      <c r="AB88" s="537"/>
      <c r="AC88" s="537"/>
      <c r="AD88" s="537"/>
      <c r="AE88" s="537"/>
      <c r="AF88" s="537"/>
      <c r="AG88" s="537"/>
      <c r="AH88" s="537"/>
      <c r="AI88" s="537"/>
      <c r="AJ88" s="537"/>
      <c r="AK88" s="537"/>
      <c r="AL88" s="537"/>
      <c r="AM88" s="537"/>
      <c r="AN88" s="537"/>
      <c r="AO88" s="537"/>
      <c r="AP88" s="537"/>
      <c r="AQ88" s="537"/>
      <c r="AR88" s="537"/>
      <c r="AS88" s="537"/>
      <c r="AT88" s="537"/>
      <c r="AU88" s="537"/>
      <c r="AV88" s="537"/>
      <c r="AW88" s="537"/>
      <c r="AX88" s="537"/>
      <c r="AY88" s="537"/>
      <c r="AZ88" s="537"/>
      <c r="BA88" s="537"/>
      <c r="BB88" s="537"/>
      <c r="BC88" s="537"/>
      <c r="BD88" s="537"/>
      <c r="BE88" s="537"/>
      <c r="BF88" s="537"/>
      <c r="BG88" s="537"/>
      <c r="BH88" s="537"/>
      <c r="BI88" s="537"/>
      <c r="BJ88" s="537"/>
      <c r="BK88" s="537"/>
      <c r="BL88" s="537"/>
      <c r="BM88" s="537"/>
      <c r="BN88" s="537"/>
    </row>
    <row r="89" spans="1:66" s="442" customFormat="1" ht="15" customHeight="1">
      <c r="A89" s="445">
        <v>7</v>
      </c>
      <c r="B89" s="578" t="s">
        <v>1283</v>
      </c>
      <c r="C89" s="579"/>
      <c r="D89" s="579"/>
      <c r="E89" s="580"/>
      <c r="F89" s="509"/>
      <c r="G89" s="447"/>
      <c r="H89" s="443"/>
      <c r="I89" s="449"/>
      <c r="J89" s="443"/>
      <c r="K89" s="449">
        <f t="shared" si="3"/>
        <v>0</v>
      </c>
      <c r="L89" s="443"/>
      <c r="M89" s="441"/>
      <c r="N89" s="393" t="s">
        <v>1184</v>
      </c>
      <c r="P89" s="568">
        <f>G88*I89</f>
        <v>0</v>
      </c>
      <c r="Q89" s="537"/>
      <c r="R89" s="537"/>
      <c r="S89" s="535"/>
      <c r="T89" s="537"/>
      <c r="U89" s="537"/>
      <c r="V89" s="537"/>
      <c r="W89" s="537"/>
      <c r="X89" s="537"/>
      <c r="Y89" s="537"/>
      <c r="Z89" s="537"/>
      <c r="AA89" s="537"/>
      <c r="AB89" s="537"/>
      <c r="AC89" s="537"/>
      <c r="AD89" s="537"/>
      <c r="AE89" s="537"/>
      <c r="AF89" s="537"/>
      <c r="AG89" s="537"/>
      <c r="AH89" s="537"/>
      <c r="AI89" s="537"/>
      <c r="AJ89" s="537"/>
      <c r="AK89" s="537"/>
      <c r="AL89" s="537"/>
      <c r="AM89" s="537"/>
      <c r="AN89" s="537"/>
      <c r="AO89" s="537"/>
      <c r="AP89" s="537"/>
      <c r="AQ89" s="537"/>
      <c r="AR89" s="537"/>
      <c r="AS89" s="537"/>
      <c r="AT89" s="537"/>
      <c r="AU89" s="537"/>
      <c r="AV89" s="537"/>
      <c r="AW89" s="537"/>
      <c r="AX89" s="537"/>
      <c r="AY89" s="537"/>
      <c r="AZ89" s="537"/>
      <c r="BA89" s="537"/>
      <c r="BB89" s="537"/>
      <c r="BC89" s="537"/>
      <c r="BD89" s="537"/>
      <c r="BE89" s="537"/>
      <c r="BF89" s="537"/>
      <c r="BG89" s="537"/>
      <c r="BH89" s="537"/>
      <c r="BI89" s="537"/>
      <c r="BJ89" s="537"/>
      <c r="BK89" s="537"/>
      <c r="BL89" s="537"/>
      <c r="BM89" s="537"/>
      <c r="BN89" s="537"/>
    </row>
    <row r="90" spans="1:66" s="442" customFormat="1" ht="15" customHeight="1">
      <c r="A90" s="445" t="s">
        <v>180</v>
      </c>
      <c r="B90" s="578" t="s">
        <v>1284</v>
      </c>
      <c r="C90" s="579"/>
      <c r="D90" s="579"/>
      <c r="E90" s="580"/>
      <c r="F90" s="509"/>
      <c r="G90" s="450"/>
      <c r="H90" s="443"/>
      <c r="I90" s="449"/>
      <c r="J90" s="443"/>
      <c r="K90" s="449">
        <f t="shared" si="3"/>
        <v>0</v>
      </c>
      <c r="L90" s="443"/>
      <c r="M90" s="441"/>
      <c r="N90" s="393" t="s">
        <v>1285</v>
      </c>
      <c r="P90" s="454"/>
      <c r="Q90" s="537"/>
      <c r="R90" s="537"/>
      <c r="S90" s="535"/>
      <c r="T90" s="537"/>
      <c r="U90" s="537"/>
      <c r="V90" s="537"/>
      <c r="W90" s="537"/>
      <c r="X90" s="537"/>
      <c r="Y90" s="537"/>
      <c r="Z90" s="537"/>
      <c r="AA90" s="537"/>
      <c r="AB90" s="537"/>
      <c r="AC90" s="537"/>
      <c r="AD90" s="537"/>
      <c r="AE90" s="537"/>
      <c r="AF90" s="537"/>
      <c r="AG90" s="537"/>
      <c r="AH90" s="537"/>
      <c r="AI90" s="537"/>
      <c r="AJ90" s="537"/>
      <c r="AK90" s="537"/>
      <c r="AL90" s="537"/>
      <c r="AM90" s="537"/>
      <c r="AN90" s="537"/>
      <c r="AO90" s="537"/>
      <c r="AP90" s="537"/>
      <c r="AQ90" s="537"/>
      <c r="AR90" s="537"/>
      <c r="AS90" s="537"/>
      <c r="AT90" s="537"/>
      <c r="AU90" s="537"/>
      <c r="AV90" s="537"/>
      <c r="AW90" s="537"/>
      <c r="AX90" s="537"/>
      <c r="AY90" s="537"/>
      <c r="AZ90" s="537"/>
      <c r="BA90" s="537"/>
      <c r="BB90" s="537"/>
      <c r="BC90" s="537"/>
      <c r="BD90" s="537"/>
      <c r="BE90" s="537"/>
      <c r="BF90" s="537"/>
      <c r="BG90" s="537"/>
      <c r="BH90" s="537"/>
      <c r="BI90" s="537"/>
      <c r="BJ90" s="537"/>
      <c r="BK90" s="537"/>
      <c r="BL90" s="537"/>
      <c r="BM90" s="537"/>
      <c r="BN90" s="537"/>
    </row>
    <row r="91" spans="1:66" s="442" customFormat="1" ht="15" customHeight="1">
      <c r="A91" s="440" t="s">
        <v>181</v>
      </c>
      <c r="B91" s="584" t="s">
        <v>1277</v>
      </c>
      <c r="C91" s="585"/>
      <c r="D91" s="585"/>
      <c r="E91" s="586"/>
      <c r="F91" s="509" t="s">
        <v>1126</v>
      </c>
      <c r="G91" s="452">
        <v>3</v>
      </c>
      <c r="H91" s="443"/>
      <c r="I91" s="453">
        <v>560.87</v>
      </c>
      <c r="J91" s="443"/>
      <c r="K91" s="449">
        <f t="shared" si="3"/>
        <v>1682.6100000000001</v>
      </c>
      <c r="L91" s="443"/>
      <c r="M91" s="441"/>
      <c r="N91" s="393" t="s">
        <v>1286</v>
      </c>
      <c r="P91" s="457"/>
      <c r="Q91" s="537"/>
      <c r="R91" s="537"/>
      <c r="S91" s="535"/>
      <c r="T91" s="537"/>
      <c r="U91" s="537"/>
      <c r="V91" s="537"/>
      <c r="W91" s="537"/>
      <c r="X91" s="537"/>
      <c r="Y91" s="537"/>
      <c r="Z91" s="537"/>
      <c r="AA91" s="537"/>
      <c r="AB91" s="537"/>
      <c r="AC91" s="537"/>
      <c r="AD91" s="537"/>
      <c r="AE91" s="537"/>
      <c r="AF91" s="537"/>
      <c r="AG91" s="537"/>
      <c r="AH91" s="537"/>
      <c r="AI91" s="537"/>
      <c r="AJ91" s="537"/>
      <c r="AK91" s="537"/>
      <c r="AL91" s="537"/>
      <c r="AM91" s="537"/>
      <c r="AN91" s="537"/>
      <c r="AO91" s="537"/>
      <c r="AP91" s="537"/>
      <c r="AQ91" s="537"/>
      <c r="AR91" s="537"/>
      <c r="AS91" s="537"/>
      <c r="AT91" s="537"/>
      <c r="AU91" s="537"/>
      <c r="AV91" s="537"/>
      <c r="AW91" s="537"/>
      <c r="AX91" s="537"/>
      <c r="AY91" s="537"/>
      <c r="AZ91" s="537"/>
      <c r="BA91" s="537"/>
      <c r="BB91" s="537"/>
      <c r="BC91" s="537"/>
      <c r="BD91" s="537"/>
      <c r="BE91" s="537"/>
      <c r="BF91" s="537"/>
      <c r="BG91" s="537"/>
      <c r="BH91" s="537"/>
      <c r="BI91" s="537"/>
      <c r="BJ91" s="537"/>
      <c r="BK91" s="537"/>
      <c r="BL91" s="537"/>
      <c r="BM91" s="537"/>
      <c r="BN91" s="537"/>
    </row>
    <row r="92" spans="1:66" s="442" customFormat="1" ht="15" customHeight="1">
      <c r="A92" s="445" t="s">
        <v>184</v>
      </c>
      <c r="B92" s="578" t="s">
        <v>1156</v>
      </c>
      <c r="C92" s="579"/>
      <c r="D92" s="579"/>
      <c r="E92" s="580"/>
      <c r="F92" s="509"/>
      <c r="G92" s="450"/>
      <c r="H92" s="443"/>
      <c r="I92" s="449"/>
      <c r="J92" s="443"/>
      <c r="K92" s="449">
        <f t="shared" si="3"/>
        <v>0</v>
      </c>
      <c r="L92" s="443"/>
      <c r="M92" s="441"/>
      <c r="N92" s="393" t="s">
        <v>1185</v>
      </c>
      <c r="P92" s="454"/>
      <c r="Q92" s="537"/>
      <c r="R92" s="537"/>
      <c r="S92" s="535"/>
      <c r="T92" s="537"/>
      <c r="U92" s="537"/>
      <c r="V92" s="537"/>
      <c r="W92" s="537"/>
      <c r="X92" s="537"/>
      <c r="Y92" s="537"/>
      <c r="Z92" s="537"/>
      <c r="AA92" s="537"/>
      <c r="AB92" s="537"/>
      <c r="AC92" s="537"/>
      <c r="AD92" s="537"/>
      <c r="AE92" s="537"/>
      <c r="AF92" s="537"/>
      <c r="AG92" s="537"/>
      <c r="AH92" s="537"/>
      <c r="AI92" s="537"/>
      <c r="AJ92" s="537"/>
      <c r="AK92" s="537"/>
      <c r="AL92" s="537"/>
      <c r="AM92" s="537"/>
      <c r="AN92" s="537"/>
      <c r="AO92" s="537"/>
      <c r="AP92" s="537"/>
      <c r="AQ92" s="537"/>
      <c r="AR92" s="537"/>
      <c r="AS92" s="537"/>
      <c r="AT92" s="537"/>
      <c r="AU92" s="537"/>
      <c r="AV92" s="537"/>
      <c r="AW92" s="537"/>
      <c r="AX92" s="537"/>
      <c r="AY92" s="537"/>
      <c r="AZ92" s="537"/>
      <c r="BA92" s="537"/>
      <c r="BB92" s="537"/>
      <c r="BC92" s="537"/>
      <c r="BD92" s="537"/>
      <c r="BE92" s="537"/>
      <c r="BF92" s="537"/>
      <c r="BG92" s="537"/>
      <c r="BH92" s="537"/>
      <c r="BI92" s="537"/>
      <c r="BJ92" s="537"/>
      <c r="BK92" s="537"/>
      <c r="BL92" s="537"/>
      <c r="BM92" s="537"/>
      <c r="BN92" s="537"/>
    </row>
    <row r="93" spans="1:66" s="442" customFormat="1" ht="15" customHeight="1">
      <c r="A93" s="446" t="s">
        <v>185</v>
      </c>
      <c r="B93" s="584" t="s">
        <v>1287</v>
      </c>
      <c r="C93" s="585"/>
      <c r="D93" s="585"/>
      <c r="E93" s="586"/>
      <c r="F93" s="509" t="s">
        <v>1134</v>
      </c>
      <c r="G93" s="447">
        <v>20.7</v>
      </c>
      <c r="H93" s="443"/>
      <c r="I93" s="451">
        <v>336.84</v>
      </c>
      <c r="J93" s="443"/>
      <c r="K93" s="449">
        <f t="shared" si="3"/>
        <v>6972.587999999999</v>
      </c>
      <c r="L93" s="443"/>
      <c r="M93" s="441"/>
      <c r="N93" s="393" t="s">
        <v>1288</v>
      </c>
      <c r="P93" s="455"/>
      <c r="Q93" s="537"/>
      <c r="R93" s="537"/>
      <c r="S93" s="535"/>
      <c r="T93" s="537"/>
      <c r="U93" s="537"/>
      <c r="V93" s="537"/>
      <c r="W93" s="537"/>
      <c r="X93" s="537"/>
      <c r="Y93" s="537"/>
      <c r="Z93" s="537"/>
      <c r="AA93" s="537"/>
      <c r="AB93" s="537"/>
      <c r="AC93" s="537"/>
      <c r="AD93" s="537"/>
      <c r="AE93" s="537"/>
      <c r="AF93" s="537"/>
      <c r="AG93" s="537"/>
      <c r="AH93" s="537"/>
      <c r="AI93" s="537"/>
      <c r="AJ93" s="537"/>
      <c r="AK93" s="537"/>
      <c r="AL93" s="537"/>
      <c r="AM93" s="537"/>
      <c r="AN93" s="537"/>
      <c r="AO93" s="537"/>
      <c r="AP93" s="537"/>
      <c r="AQ93" s="537"/>
      <c r="AR93" s="537"/>
      <c r="AS93" s="537"/>
      <c r="AT93" s="537"/>
      <c r="AU93" s="537"/>
      <c r="AV93" s="537"/>
      <c r="AW93" s="537"/>
      <c r="AX93" s="537"/>
      <c r="AY93" s="537"/>
      <c r="AZ93" s="537"/>
      <c r="BA93" s="537"/>
      <c r="BB93" s="537"/>
      <c r="BC93" s="537"/>
      <c r="BD93" s="537"/>
      <c r="BE93" s="537"/>
      <c r="BF93" s="537"/>
      <c r="BG93" s="537"/>
      <c r="BH93" s="537"/>
      <c r="BI93" s="537"/>
      <c r="BJ93" s="537"/>
      <c r="BK93" s="537"/>
      <c r="BL93" s="537"/>
      <c r="BM93" s="537"/>
      <c r="BN93" s="537"/>
    </row>
    <row r="94" spans="1:66" s="442" customFormat="1" ht="15" customHeight="1">
      <c r="A94" s="445" t="s">
        <v>189</v>
      </c>
      <c r="B94" s="578" t="s">
        <v>1153</v>
      </c>
      <c r="C94" s="579"/>
      <c r="D94" s="579"/>
      <c r="E94" s="580"/>
      <c r="F94" s="509"/>
      <c r="G94" s="450"/>
      <c r="H94" s="443"/>
      <c r="I94" s="449"/>
      <c r="J94" s="443"/>
      <c r="K94" s="449">
        <f t="shared" si="3"/>
        <v>0</v>
      </c>
      <c r="L94" s="443"/>
      <c r="M94" s="441"/>
      <c r="N94" s="393" t="s">
        <v>1290</v>
      </c>
      <c r="P94" s="454"/>
      <c r="Q94" s="537"/>
      <c r="R94" s="537"/>
      <c r="S94" s="535"/>
      <c r="T94" s="537"/>
      <c r="U94" s="537"/>
      <c r="V94" s="537"/>
      <c r="W94" s="537"/>
      <c r="X94" s="537"/>
      <c r="Y94" s="537"/>
      <c r="Z94" s="537"/>
      <c r="AA94" s="537"/>
      <c r="AB94" s="537"/>
      <c r="AC94" s="537"/>
      <c r="AD94" s="537"/>
      <c r="AE94" s="537"/>
      <c r="AF94" s="537"/>
      <c r="AG94" s="537"/>
      <c r="AH94" s="537"/>
      <c r="AI94" s="537"/>
      <c r="AJ94" s="537"/>
      <c r="AK94" s="537"/>
      <c r="AL94" s="537"/>
      <c r="AM94" s="537"/>
      <c r="AN94" s="537"/>
      <c r="AO94" s="537"/>
      <c r="AP94" s="537"/>
      <c r="AQ94" s="537"/>
      <c r="AR94" s="537"/>
      <c r="AS94" s="537"/>
      <c r="AT94" s="537"/>
      <c r="AU94" s="537"/>
      <c r="AV94" s="537"/>
      <c r="AW94" s="537"/>
      <c r="AX94" s="537"/>
      <c r="AY94" s="537"/>
      <c r="AZ94" s="537"/>
      <c r="BA94" s="537"/>
      <c r="BB94" s="537"/>
      <c r="BC94" s="537"/>
      <c r="BD94" s="537"/>
      <c r="BE94" s="537"/>
      <c r="BF94" s="537"/>
      <c r="BG94" s="537"/>
      <c r="BH94" s="537"/>
      <c r="BI94" s="537"/>
      <c r="BJ94" s="537"/>
      <c r="BK94" s="537"/>
      <c r="BL94" s="537"/>
      <c r="BM94" s="537"/>
      <c r="BN94" s="537"/>
    </row>
    <row r="95" spans="1:66" s="442" customFormat="1" ht="15" customHeight="1" thickBot="1">
      <c r="A95" s="446" t="s">
        <v>190</v>
      </c>
      <c r="B95" s="584" t="s">
        <v>1289</v>
      </c>
      <c r="C95" s="585"/>
      <c r="D95" s="585"/>
      <c r="E95" s="586"/>
      <c r="F95" s="509" t="s">
        <v>1134</v>
      </c>
      <c r="G95" s="447">
        <v>20.6</v>
      </c>
      <c r="H95" s="443"/>
      <c r="I95" s="451">
        <v>18.61</v>
      </c>
      <c r="J95" s="443"/>
      <c r="K95" s="449">
        <f t="shared" si="3"/>
        <v>383.36600000000004</v>
      </c>
      <c r="L95" s="443"/>
      <c r="M95" s="441">
        <f>SUM(K89:K95)</f>
        <v>9038.563999999998</v>
      </c>
      <c r="N95" s="393" t="s">
        <v>1291</v>
      </c>
      <c r="P95" s="455"/>
      <c r="Q95" s="537"/>
      <c r="R95" s="537"/>
      <c r="S95" s="535"/>
      <c r="T95" s="537"/>
      <c r="U95" s="537"/>
      <c r="V95" s="537"/>
      <c r="W95" s="537"/>
      <c r="X95" s="537"/>
      <c r="Y95" s="537"/>
      <c r="Z95" s="537"/>
      <c r="AA95" s="537"/>
      <c r="AB95" s="537"/>
      <c r="AC95" s="537"/>
      <c r="AD95" s="537"/>
      <c r="AE95" s="537"/>
      <c r="AF95" s="537"/>
      <c r="AG95" s="537"/>
      <c r="AH95" s="537"/>
      <c r="AI95" s="537"/>
      <c r="AJ95" s="537"/>
      <c r="AK95" s="537"/>
      <c r="AL95" s="537"/>
      <c r="AM95" s="537"/>
      <c r="AN95" s="537"/>
      <c r="AO95" s="537"/>
      <c r="AP95" s="537"/>
      <c r="AQ95" s="537"/>
      <c r="AR95" s="537"/>
      <c r="AS95" s="537"/>
      <c r="AT95" s="537"/>
      <c r="AU95" s="537"/>
      <c r="AV95" s="537"/>
      <c r="AW95" s="537"/>
      <c r="AX95" s="537"/>
      <c r="AY95" s="537"/>
      <c r="AZ95" s="537"/>
      <c r="BA95" s="537"/>
      <c r="BB95" s="537"/>
      <c r="BC95" s="537"/>
      <c r="BD95" s="537"/>
      <c r="BE95" s="537"/>
      <c r="BF95" s="537"/>
      <c r="BG95" s="537"/>
      <c r="BH95" s="537"/>
      <c r="BI95" s="537"/>
      <c r="BJ95" s="537"/>
      <c r="BK95" s="537"/>
      <c r="BL95" s="537"/>
      <c r="BM95" s="537"/>
      <c r="BN95" s="537"/>
    </row>
    <row r="96" spans="1:16" ht="18" customHeight="1" thickTop="1">
      <c r="A96" s="398" t="str">
        <f>A28</f>
        <v>DATA: 19/08/2014</v>
      </c>
      <c r="B96" s="385"/>
      <c r="C96" s="386" t="s">
        <v>941</v>
      </c>
      <c r="D96" s="385"/>
      <c r="E96" s="387"/>
      <c r="F96" s="504" t="s">
        <v>954</v>
      </c>
      <c r="G96" s="387"/>
      <c r="H96" s="385" t="s">
        <v>1132</v>
      </c>
      <c r="I96" s="387"/>
      <c r="J96" s="385"/>
      <c r="K96" s="426">
        <f>SUM(K68:K95)</f>
        <v>76692.09570000002</v>
      </c>
      <c r="L96" s="385"/>
      <c r="M96" s="426">
        <f>SUM(M68:M95)</f>
        <v>76692.09570000002</v>
      </c>
      <c r="N96" s="411"/>
      <c r="P96" s="400"/>
    </row>
    <row r="97" spans="1:16" ht="18" customHeight="1" thickBot="1">
      <c r="A97" s="427"/>
      <c r="B97" s="388"/>
      <c r="C97" s="389"/>
      <c r="D97" s="390"/>
      <c r="E97" s="391"/>
      <c r="F97" s="505"/>
      <c r="G97" s="391"/>
      <c r="H97" s="390" t="s">
        <v>962</v>
      </c>
      <c r="I97" s="391"/>
      <c r="J97" s="390"/>
      <c r="K97" s="428"/>
      <c r="L97" s="390"/>
      <c r="M97" s="429"/>
      <c r="N97" s="411"/>
      <c r="P97" s="400"/>
    </row>
    <row r="98" spans="5:16" ht="16.5" customHeight="1" thickBot="1" thickTop="1">
      <c r="E98" s="371" t="s">
        <v>955</v>
      </c>
      <c r="P98" s="534"/>
    </row>
    <row r="99" spans="1:14" ht="18" customHeight="1" thickTop="1">
      <c r="A99" s="397"/>
      <c r="B99" s="372" t="s">
        <v>946</v>
      </c>
      <c r="C99" s="373"/>
      <c r="D99" s="374" t="e">
        <f>#REF!</f>
        <v>#REF!</v>
      </c>
      <c r="E99" s="374"/>
      <c r="F99" s="504"/>
      <c r="G99" s="374"/>
      <c r="H99" s="590" t="s">
        <v>1123</v>
      </c>
      <c r="I99" s="591"/>
      <c r="J99" s="591"/>
      <c r="K99" s="592"/>
      <c r="L99" s="398"/>
      <c r="M99" s="399" t="s">
        <v>942</v>
      </c>
      <c r="N99" s="400"/>
    </row>
    <row r="100" spans="1:14" ht="18" customHeight="1" thickBot="1">
      <c r="A100" s="401"/>
      <c r="B100" s="375" t="s">
        <v>947</v>
      </c>
      <c r="C100" s="376"/>
      <c r="D100" s="377"/>
      <c r="E100" s="377"/>
      <c r="G100" s="377"/>
      <c r="H100" s="593" t="s">
        <v>1127</v>
      </c>
      <c r="I100" s="594"/>
      <c r="J100" s="594"/>
      <c r="K100" s="595"/>
      <c r="L100" s="402"/>
      <c r="M100" s="403" t="s">
        <v>1493</v>
      </c>
      <c r="N100" s="404"/>
    </row>
    <row r="101" spans="1:16" ht="18" customHeight="1" thickTop="1">
      <c r="A101" s="401"/>
      <c r="B101" s="378" t="s">
        <v>948</v>
      </c>
      <c r="C101" s="376"/>
      <c r="D101" s="377" t="e">
        <f>#REF!</f>
        <v>#REF!</v>
      </c>
      <c r="E101" s="377"/>
      <c r="G101" s="377"/>
      <c r="H101" s="401" t="s">
        <v>949</v>
      </c>
      <c r="J101" s="401"/>
      <c r="L101" s="401"/>
      <c r="M101" s="405"/>
      <c r="N101" s="406"/>
      <c r="P101" s="569">
        <f>M96</f>
        <v>0</v>
      </c>
    </row>
    <row r="102" spans="1:14" ht="14.25" customHeight="1" thickBot="1">
      <c r="A102" s="407"/>
      <c r="B102" s="379"/>
      <c r="C102" s="380"/>
      <c r="D102" s="381"/>
      <c r="E102" s="381"/>
      <c r="F102" s="505"/>
      <c r="G102" s="381"/>
      <c r="H102" s="435" t="s">
        <v>950</v>
      </c>
      <c r="I102" s="381"/>
      <c r="J102" s="435"/>
      <c r="K102" s="433">
        <f>K96</f>
        <v>76692.09570000002</v>
      </c>
      <c r="L102" s="434"/>
      <c r="M102" s="433">
        <f>M96</f>
        <v>76692.09570000002</v>
      </c>
      <c r="N102" s="411"/>
    </row>
    <row r="103" spans="1:14" ht="12.75" customHeight="1" thickTop="1">
      <c r="A103" s="412"/>
      <c r="B103" s="382"/>
      <c r="C103" s="382"/>
      <c r="D103" s="382"/>
      <c r="E103" s="382"/>
      <c r="F103" s="506"/>
      <c r="G103" s="413"/>
      <c r="H103" s="414"/>
      <c r="I103" s="415"/>
      <c r="J103" s="415" t="s">
        <v>957</v>
      </c>
      <c r="K103" s="415"/>
      <c r="L103" s="415"/>
      <c r="M103" s="416"/>
      <c r="N103" s="393"/>
    </row>
    <row r="104" spans="1:15" ht="15" customHeight="1">
      <c r="A104" s="412" t="str">
        <f>A70</f>
        <v>ITEM</v>
      </c>
      <c r="B104" s="382"/>
      <c r="C104" s="383" t="s">
        <v>952</v>
      </c>
      <c r="D104" s="382"/>
      <c r="E104" s="382"/>
      <c r="F104" s="507" t="s">
        <v>18</v>
      </c>
      <c r="G104" s="413" t="s">
        <v>958</v>
      </c>
      <c r="H104" s="417" t="s">
        <v>959</v>
      </c>
      <c r="I104" s="417"/>
      <c r="J104" s="597" t="s">
        <v>462</v>
      </c>
      <c r="K104" s="599"/>
      <c r="L104" s="566" t="s">
        <v>944</v>
      </c>
      <c r="M104" s="567"/>
      <c r="N104" s="418"/>
      <c r="O104" s="419"/>
    </row>
    <row r="105" spans="1:15" ht="5.25" customHeight="1" thickBot="1">
      <c r="A105" s="420"/>
      <c r="B105" s="384"/>
      <c r="C105" s="384"/>
      <c r="D105" s="384"/>
      <c r="E105" s="384"/>
      <c r="F105" s="508"/>
      <c r="G105" s="422"/>
      <c r="H105" s="384"/>
      <c r="I105" s="384"/>
      <c r="J105" s="421"/>
      <c r="K105" s="423"/>
      <c r="L105" s="384"/>
      <c r="M105" s="424"/>
      <c r="N105" s="425"/>
      <c r="O105" s="419"/>
    </row>
    <row r="106" spans="1:66" s="442" customFormat="1" ht="15" customHeight="1" thickTop="1">
      <c r="A106" s="440" t="s">
        <v>210</v>
      </c>
      <c r="B106" s="524" t="s">
        <v>1089</v>
      </c>
      <c r="C106" s="525"/>
      <c r="D106" s="525"/>
      <c r="E106" s="526"/>
      <c r="F106" s="509"/>
      <c r="G106" s="452"/>
      <c r="H106" s="443"/>
      <c r="I106" s="453"/>
      <c r="J106" s="443"/>
      <c r="K106" s="449">
        <f aca="true" t="shared" si="4" ref="K106:K126">G106*I106</f>
        <v>0</v>
      </c>
      <c r="L106" s="443"/>
      <c r="M106" s="441"/>
      <c r="N106" s="393" t="s">
        <v>1186</v>
      </c>
      <c r="P106" s="444"/>
      <c r="Q106" s="537"/>
      <c r="R106" s="537"/>
      <c r="S106" s="535"/>
      <c r="T106" s="537"/>
      <c r="U106" s="537"/>
      <c r="V106" s="537"/>
      <c r="W106" s="537"/>
      <c r="X106" s="537"/>
      <c r="Y106" s="537"/>
      <c r="Z106" s="537"/>
      <c r="AA106" s="537"/>
      <c r="AB106" s="537"/>
      <c r="AC106" s="537"/>
      <c r="AD106" s="537"/>
      <c r="AE106" s="537"/>
      <c r="AF106" s="537"/>
      <c r="AG106" s="537"/>
      <c r="AH106" s="537"/>
      <c r="AI106" s="537"/>
      <c r="AJ106" s="537"/>
      <c r="AK106" s="537"/>
      <c r="AL106" s="537"/>
      <c r="AM106" s="537"/>
      <c r="AN106" s="537"/>
      <c r="AO106" s="537"/>
      <c r="AP106" s="537"/>
      <c r="AQ106" s="537"/>
      <c r="AR106" s="537"/>
      <c r="AS106" s="537"/>
      <c r="AT106" s="537"/>
      <c r="AU106" s="537"/>
      <c r="AV106" s="537"/>
      <c r="AW106" s="537"/>
      <c r="AX106" s="537"/>
      <c r="AY106" s="537"/>
      <c r="AZ106" s="537"/>
      <c r="BA106" s="537"/>
      <c r="BB106" s="537"/>
      <c r="BC106" s="537"/>
      <c r="BD106" s="537"/>
      <c r="BE106" s="537"/>
      <c r="BF106" s="537"/>
      <c r="BG106" s="537"/>
      <c r="BH106" s="537"/>
      <c r="BI106" s="537"/>
      <c r="BJ106" s="537"/>
      <c r="BK106" s="537"/>
      <c r="BL106" s="537"/>
      <c r="BM106" s="537"/>
      <c r="BN106" s="537"/>
    </row>
    <row r="107" spans="1:66" s="442" customFormat="1" ht="15" customHeight="1">
      <c r="A107" s="440" t="s">
        <v>211</v>
      </c>
      <c r="B107" s="524" t="s">
        <v>1483</v>
      </c>
      <c r="C107" s="525"/>
      <c r="D107" s="525"/>
      <c r="E107" s="526"/>
      <c r="F107" s="509"/>
      <c r="G107" s="452"/>
      <c r="H107" s="443"/>
      <c r="I107" s="453"/>
      <c r="J107" s="443"/>
      <c r="K107" s="449"/>
      <c r="L107" s="443"/>
      <c r="M107" s="441"/>
      <c r="N107" s="393"/>
      <c r="P107" s="444"/>
      <c r="Q107" s="537"/>
      <c r="R107" s="537"/>
      <c r="S107" s="535"/>
      <c r="T107" s="537"/>
      <c r="U107" s="537"/>
      <c r="V107" s="537"/>
      <c r="W107" s="537"/>
      <c r="X107" s="537"/>
      <c r="Y107" s="537"/>
      <c r="Z107" s="537"/>
      <c r="AA107" s="537"/>
      <c r="AB107" s="537"/>
      <c r="AC107" s="537"/>
      <c r="AD107" s="537"/>
      <c r="AE107" s="537"/>
      <c r="AF107" s="537"/>
      <c r="AG107" s="537"/>
      <c r="AH107" s="537"/>
      <c r="AI107" s="537"/>
      <c r="AJ107" s="537"/>
      <c r="AK107" s="537"/>
      <c r="AL107" s="537"/>
      <c r="AM107" s="537"/>
      <c r="AN107" s="537"/>
      <c r="AO107" s="537"/>
      <c r="AP107" s="537"/>
      <c r="AQ107" s="537"/>
      <c r="AR107" s="537"/>
      <c r="AS107" s="537"/>
      <c r="AT107" s="537"/>
      <c r="AU107" s="537"/>
      <c r="AV107" s="537"/>
      <c r="AW107" s="537"/>
      <c r="AX107" s="537"/>
      <c r="AY107" s="537"/>
      <c r="AZ107" s="537"/>
      <c r="BA107" s="537"/>
      <c r="BB107" s="537"/>
      <c r="BC107" s="537"/>
      <c r="BD107" s="537"/>
      <c r="BE107" s="537"/>
      <c r="BF107" s="537"/>
      <c r="BG107" s="537"/>
      <c r="BH107" s="537"/>
      <c r="BI107" s="537"/>
      <c r="BJ107" s="537"/>
      <c r="BK107" s="537"/>
      <c r="BL107" s="537"/>
      <c r="BM107" s="537"/>
      <c r="BN107" s="537"/>
    </row>
    <row r="108" spans="1:66" s="442" customFormat="1" ht="27" customHeight="1">
      <c r="A108" s="440" t="s">
        <v>212</v>
      </c>
      <c r="B108" s="575" t="s">
        <v>1482</v>
      </c>
      <c r="C108" s="576"/>
      <c r="D108" s="576"/>
      <c r="E108" s="577"/>
      <c r="F108" s="509" t="s">
        <v>1134</v>
      </c>
      <c r="G108" s="450">
        <v>3</v>
      </c>
      <c r="H108" s="443"/>
      <c r="I108" s="451">
        <v>40.28</v>
      </c>
      <c r="J108" s="448"/>
      <c r="K108" s="449">
        <f t="shared" si="4"/>
        <v>120.84</v>
      </c>
      <c r="L108" s="443"/>
      <c r="M108" s="441"/>
      <c r="N108" s="393"/>
      <c r="P108" s="444"/>
      <c r="Q108" s="537"/>
      <c r="R108" s="537"/>
      <c r="S108" s="537"/>
      <c r="T108" s="537"/>
      <c r="U108" s="537"/>
      <c r="V108" s="537"/>
      <c r="W108" s="537"/>
      <c r="X108" s="537"/>
      <c r="Y108" s="537"/>
      <c r="Z108" s="537"/>
      <c r="AA108" s="537"/>
      <c r="AB108" s="537"/>
      <c r="AC108" s="537"/>
      <c r="AD108" s="537"/>
      <c r="AE108" s="537"/>
      <c r="AF108" s="537"/>
      <c r="AG108" s="537"/>
      <c r="AH108" s="537"/>
      <c r="AI108" s="537"/>
      <c r="AJ108" s="537"/>
      <c r="AK108" s="537"/>
      <c r="AL108" s="537"/>
      <c r="AM108" s="537"/>
      <c r="AN108" s="537"/>
      <c r="AO108" s="537"/>
      <c r="AP108" s="537"/>
      <c r="AQ108" s="537"/>
      <c r="AR108" s="537"/>
      <c r="AS108" s="537"/>
      <c r="AT108" s="537"/>
      <c r="AU108" s="537"/>
      <c r="AV108" s="537"/>
      <c r="AW108" s="537"/>
      <c r="AX108" s="537"/>
      <c r="AY108" s="537"/>
      <c r="AZ108" s="537"/>
      <c r="BA108" s="537"/>
      <c r="BB108" s="537"/>
      <c r="BC108" s="537"/>
      <c r="BD108" s="537"/>
      <c r="BE108" s="537"/>
      <c r="BF108" s="537"/>
      <c r="BG108" s="537"/>
      <c r="BH108" s="537"/>
      <c r="BI108" s="537"/>
      <c r="BJ108" s="537"/>
      <c r="BK108" s="537"/>
      <c r="BL108" s="537"/>
      <c r="BM108" s="537"/>
      <c r="BN108" s="537"/>
    </row>
    <row r="109" spans="1:66" s="442" customFormat="1" ht="15" customHeight="1">
      <c r="A109" s="440" t="s">
        <v>215</v>
      </c>
      <c r="B109" s="524" t="s">
        <v>1157</v>
      </c>
      <c r="C109" s="525"/>
      <c r="D109" s="525"/>
      <c r="E109" s="526"/>
      <c r="F109" s="509"/>
      <c r="G109" s="452"/>
      <c r="H109" s="443"/>
      <c r="I109" s="453"/>
      <c r="J109" s="443"/>
      <c r="K109" s="449">
        <f t="shared" si="4"/>
        <v>0</v>
      </c>
      <c r="L109" s="443"/>
      <c r="M109" s="441"/>
      <c r="N109" s="393" t="s">
        <v>1187</v>
      </c>
      <c r="P109" s="444"/>
      <c r="Q109" s="537"/>
      <c r="R109" s="537"/>
      <c r="S109" s="535"/>
      <c r="T109" s="537"/>
      <c r="U109" s="537"/>
      <c r="V109" s="537"/>
      <c r="W109" s="537"/>
      <c r="X109" s="537"/>
      <c r="Y109" s="537"/>
      <c r="Z109" s="537"/>
      <c r="AA109" s="537"/>
      <c r="AB109" s="537"/>
      <c r="AC109" s="537"/>
      <c r="AD109" s="537"/>
      <c r="AE109" s="537"/>
      <c r="AF109" s="537"/>
      <c r="AG109" s="537"/>
      <c r="AH109" s="537"/>
      <c r="AI109" s="537"/>
      <c r="AJ109" s="537"/>
      <c r="AK109" s="537"/>
      <c r="AL109" s="537"/>
      <c r="AM109" s="537"/>
      <c r="AN109" s="537"/>
      <c r="AO109" s="537"/>
      <c r="AP109" s="537"/>
      <c r="AQ109" s="537"/>
      <c r="AR109" s="537"/>
      <c r="AS109" s="537"/>
      <c r="AT109" s="537"/>
      <c r="AU109" s="537"/>
      <c r="AV109" s="537"/>
      <c r="AW109" s="537"/>
      <c r="AX109" s="537"/>
      <c r="AY109" s="537"/>
      <c r="AZ109" s="537"/>
      <c r="BA109" s="537"/>
      <c r="BB109" s="537"/>
      <c r="BC109" s="537"/>
      <c r="BD109" s="537"/>
      <c r="BE109" s="537"/>
      <c r="BF109" s="537"/>
      <c r="BG109" s="537"/>
      <c r="BH109" s="537"/>
      <c r="BI109" s="537"/>
      <c r="BJ109" s="537"/>
      <c r="BK109" s="537"/>
      <c r="BL109" s="537"/>
      <c r="BM109" s="537"/>
      <c r="BN109" s="537"/>
    </row>
    <row r="110" spans="1:66" s="442" customFormat="1" ht="15" customHeight="1">
      <c r="A110" s="440" t="s">
        <v>216</v>
      </c>
      <c r="B110" s="527" t="s">
        <v>1292</v>
      </c>
      <c r="C110" s="528"/>
      <c r="D110" s="528"/>
      <c r="E110" s="529"/>
      <c r="F110" s="509" t="s">
        <v>965</v>
      </c>
      <c r="G110" s="452">
        <v>120</v>
      </c>
      <c r="H110" s="443"/>
      <c r="I110" s="453">
        <v>101.41</v>
      </c>
      <c r="J110" s="443"/>
      <c r="K110" s="449">
        <f t="shared" si="4"/>
        <v>12169.199999999999</v>
      </c>
      <c r="L110" s="443"/>
      <c r="M110" s="441">
        <f>SUM(K106:K110)</f>
        <v>12290.039999999999</v>
      </c>
      <c r="N110" s="393" t="s">
        <v>1293</v>
      </c>
      <c r="P110" s="444"/>
      <c r="Q110" s="537"/>
      <c r="R110" s="537"/>
      <c r="S110" s="535"/>
      <c r="T110" s="537"/>
      <c r="U110" s="537"/>
      <c r="V110" s="537"/>
      <c r="W110" s="537"/>
      <c r="X110" s="537"/>
      <c r="Y110" s="537"/>
      <c r="Z110" s="537"/>
      <c r="AA110" s="537"/>
      <c r="AB110" s="537"/>
      <c r="AC110" s="537"/>
      <c r="AD110" s="537"/>
      <c r="AE110" s="537"/>
      <c r="AF110" s="537"/>
      <c r="AG110" s="537"/>
      <c r="AH110" s="537"/>
      <c r="AI110" s="537"/>
      <c r="AJ110" s="537"/>
      <c r="AK110" s="537"/>
      <c r="AL110" s="537"/>
      <c r="AM110" s="537"/>
      <c r="AN110" s="537"/>
      <c r="AO110" s="537"/>
      <c r="AP110" s="537"/>
      <c r="AQ110" s="537"/>
      <c r="AR110" s="537"/>
      <c r="AS110" s="537"/>
      <c r="AT110" s="537"/>
      <c r="AU110" s="537"/>
      <c r="AV110" s="537"/>
      <c r="AW110" s="537"/>
      <c r="AX110" s="537"/>
      <c r="AY110" s="537"/>
      <c r="AZ110" s="537"/>
      <c r="BA110" s="537"/>
      <c r="BB110" s="537"/>
      <c r="BC110" s="537"/>
      <c r="BD110" s="537"/>
      <c r="BE110" s="537"/>
      <c r="BF110" s="537"/>
      <c r="BG110" s="537"/>
      <c r="BH110" s="537"/>
      <c r="BI110" s="537"/>
      <c r="BJ110" s="537"/>
      <c r="BK110" s="537"/>
      <c r="BL110" s="537"/>
      <c r="BM110" s="537"/>
      <c r="BN110" s="537"/>
    </row>
    <row r="111" spans="1:66" s="442" customFormat="1" ht="15" customHeight="1">
      <c r="A111" s="440" t="s">
        <v>246</v>
      </c>
      <c r="B111" s="524" t="s">
        <v>1438</v>
      </c>
      <c r="C111" s="525"/>
      <c r="D111" s="525"/>
      <c r="E111" s="526"/>
      <c r="F111" s="509"/>
      <c r="G111" s="452"/>
      <c r="H111" s="443"/>
      <c r="I111" s="453"/>
      <c r="J111" s="443"/>
      <c r="K111" s="449">
        <f t="shared" si="4"/>
        <v>0</v>
      </c>
      <c r="L111" s="443"/>
      <c r="M111" s="441"/>
      <c r="N111" s="393"/>
      <c r="P111" s="444"/>
      <c r="Q111" s="537"/>
      <c r="R111" s="537"/>
      <c r="S111" s="535"/>
      <c r="T111" s="537"/>
      <c r="U111" s="537"/>
      <c r="V111" s="537"/>
      <c r="W111" s="537"/>
      <c r="X111" s="537"/>
      <c r="Y111" s="537"/>
      <c r="Z111" s="537"/>
      <c r="AA111" s="537"/>
      <c r="AB111" s="537"/>
      <c r="AC111" s="537"/>
      <c r="AD111" s="537"/>
      <c r="AE111" s="537"/>
      <c r="AF111" s="537"/>
      <c r="AG111" s="537"/>
      <c r="AH111" s="537"/>
      <c r="AI111" s="537"/>
      <c r="AJ111" s="537"/>
      <c r="AK111" s="537"/>
      <c r="AL111" s="537"/>
      <c r="AM111" s="537"/>
      <c r="AN111" s="537"/>
      <c r="AO111" s="537"/>
      <c r="AP111" s="537"/>
      <c r="AQ111" s="537"/>
      <c r="AR111" s="537"/>
      <c r="AS111" s="537"/>
      <c r="AT111" s="537"/>
      <c r="AU111" s="537"/>
      <c r="AV111" s="537"/>
      <c r="AW111" s="537"/>
      <c r="AX111" s="537"/>
      <c r="AY111" s="537"/>
      <c r="AZ111" s="537"/>
      <c r="BA111" s="537"/>
      <c r="BB111" s="537"/>
      <c r="BC111" s="537"/>
      <c r="BD111" s="537"/>
      <c r="BE111" s="537"/>
      <c r="BF111" s="537"/>
      <c r="BG111" s="537"/>
      <c r="BH111" s="537"/>
      <c r="BI111" s="537"/>
      <c r="BJ111" s="537"/>
      <c r="BK111" s="537"/>
      <c r="BL111" s="537"/>
      <c r="BM111" s="537"/>
      <c r="BN111" s="537"/>
    </row>
    <row r="112" spans="1:66" s="442" customFormat="1" ht="15" customHeight="1">
      <c r="A112" s="440" t="s">
        <v>247</v>
      </c>
      <c r="B112" s="524" t="s">
        <v>1294</v>
      </c>
      <c r="C112" s="525"/>
      <c r="D112" s="525"/>
      <c r="E112" s="526"/>
      <c r="F112" s="509"/>
      <c r="G112" s="452"/>
      <c r="H112" s="443"/>
      <c r="I112" s="453"/>
      <c r="J112" s="443"/>
      <c r="K112" s="449">
        <f t="shared" si="4"/>
        <v>0</v>
      </c>
      <c r="L112" s="443"/>
      <c r="M112" s="441"/>
      <c r="N112" s="393" t="s">
        <v>1295</v>
      </c>
      <c r="P112" s="444"/>
      <c r="Q112" s="537"/>
      <c r="R112" s="537"/>
      <c r="S112" s="535"/>
      <c r="T112" s="537"/>
      <c r="U112" s="537"/>
      <c r="V112" s="537"/>
      <c r="W112" s="537"/>
      <c r="X112" s="537"/>
      <c r="Y112" s="537"/>
      <c r="Z112" s="537"/>
      <c r="AA112" s="537"/>
      <c r="AB112" s="537"/>
      <c r="AC112" s="537"/>
      <c r="AD112" s="537"/>
      <c r="AE112" s="537"/>
      <c r="AF112" s="537"/>
      <c r="AG112" s="537"/>
      <c r="AH112" s="537"/>
      <c r="AI112" s="537"/>
      <c r="AJ112" s="537"/>
      <c r="AK112" s="537"/>
      <c r="AL112" s="537"/>
      <c r="AM112" s="537"/>
      <c r="AN112" s="537"/>
      <c r="AO112" s="537"/>
      <c r="AP112" s="537"/>
      <c r="AQ112" s="537"/>
      <c r="AR112" s="537"/>
      <c r="AS112" s="537"/>
      <c r="AT112" s="537"/>
      <c r="AU112" s="537"/>
      <c r="AV112" s="537"/>
      <c r="AW112" s="537"/>
      <c r="AX112" s="537"/>
      <c r="AY112" s="537"/>
      <c r="AZ112" s="537"/>
      <c r="BA112" s="537"/>
      <c r="BB112" s="537"/>
      <c r="BC112" s="537"/>
      <c r="BD112" s="537"/>
      <c r="BE112" s="537"/>
      <c r="BF112" s="537"/>
      <c r="BG112" s="537"/>
      <c r="BH112" s="537"/>
      <c r="BI112" s="537"/>
      <c r="BJ112" s="537"/>
      <c r="BK112" s="537"/>
      <c r="BL112" s="537"/>
      <c r="BM112" s="537"/>
      <c r="BN112" s="537"/>
    </row>
    <row r="113" spans="1:66" s="442" customFormat="1" ht="27" customHeight="1">
      <c r="A113" s="440" t="s">
        <v>248</v>
      </c>
      <c r="B113" s="575" t="s">
        <v>1296</v>
      </c>
      <c r="C113" s="576"/>
      <c r="D113" s="576"/>
      <c r="E113" s="577"/>
      <c r="F113" s="509" t="s">
        <v>1134</v>
      </c>
      <c r="G113" s="450">
        <v>352.17</v>
      </c>
      <c r="H113" s="443"/>
      <c r="I113" s="451">
        <v>32.5</v>
      </c>
      <c r="J113" s="448"/>
      <c r="K113" s="449">
        <f t="shared" si="4"/>
        <v>11445.525</v>
      </c>
      <c r="L113" s="443"/>
      <c r="M113" s="441">
        <f>SUM(K111:K113)</f>
        <v>11445.525</v>
      </c>
      <c r="N113" s="393" t="s">
        <v>1297</v>
      </c>
      <c r="P113" s="444"/>
      <c r="Q113" s="537"/>
      <c r="R113" s="537"/>
      <c r="S113" s="537"/>
      <c r="T113" s="537"/>
      <c r="U113" s="537"/>
      <c r="V113" s="537"/>
      <c r="W113" s="537"/>
      <c r="X113" s="537"/>
      <c r="Y113" s="537"/>
      <c r="Z113" s="537"/>
      <c r="AA113" s="537"/>
      <c r="AB113" s="537"/>
      <c r="AC113" s="537"/>
      <c r="AD113" s="537"/>
      <c r="AE113" s="537"/>
      <c r="AF113" s="537"/>
      <c r="AG113" s="537"/>
      <c r="AH113" s="537"/>
      <c r="AI113" s="537"/>
      <c r="AJ113" s="537"/>
      <c r="AK113" s="537"/>
      <c r="AL113" s="537"/>
      <c r="AM113" s="537"/>
      <c r="AN113" s="537"/>
      <c r="AO113" s="537"/>
      <c r="AP113" s="537"/>
      <c r="AQ113" s="537"/>
      <c r="AR113" s="537"/>
      <c r="AS113" s="537"/>
      <c r="AT113" s="537"/>
      <c r="AU113" s="537"/>
      <c r="AV113" s="537"/>
      <c r="AW113" s="537"/>
      <c r="AX113" s="537"/>
      <c r="AY113" s="537"/>
      <c r="AZ113" s="537"/>
      <c r="BA113" s="537"/>
      <c r="BB113" s="537"/>
      <c r="BC113" s="537"/>
      <c r="BD113" s="537"/>
      <c r="BE113" s="537"/>
      <c r="BF113" s="537"/>
      <c r="BG113" s="537"/>
      <c r="BH113" s="537"/>
      <c r="BI113" s="537"/>
      <c r="BJ113" s="537"/>
      <c r="BK113" s="537"/>
      <c r="BL113" s="537"/>
      <c r="BM113" s="537"/>
      <c r="BN113" s="537"/>
    </row>
    <row r="114" spans="1:66" s="442" customFormat="1" ht="15" customHeight="1">
      <c r="A114" s="440" t="s">
        <v>284</v>
      </c>
      <c r="B114" s="524" t="s">
        <v>1075</v>
      </c>
      <c r="C114" s="525"/>
      <c r="D114" s="525"/>
      <c r="E114" s="526"/>
      <c r="F114" s="509"/>
      <c r="G114" s="452"/>
      <c r="H114" s="443"/>
      <c r="I114" s="453"/>
      <c r="J114" s="443"/>
      <c r="K114" s="449">
        <f t="shared" si="4"/>
        <v>0</v>
      </c>
      <c r="L114" s="443"/>
      <c r="M114" s="441"/>
      <c r="N114" s="393" t="s">
        <v>1188</v>
      </c>
      <c r="P114" s="444"/>
      <c r="Q114" s="537"/>
      <c r="R114" s="537"/>
      <c r="S114" s="535"/>
      <c r="T114" s="537"/>
      <c r="U114" s="537"/>
      <c r="V114" s="537"/>
      <c r="W114" s="537"/>
      <c r="X114" s="537"/>
      <c r="Y114" s="537"/>
      <c r="Z114" s="537"/>
      <c r="AA114" s="537"/>
      <c r="AB114" s="537"/>
      <c r="AC114" s="537"/>
      <c r="AD114" s="537"/>
      <c r="AE114" s="537"/>
      <c r="AF114" s="537"/>
      <c r="AG114" s="537"/>
      <c r="AH114" s="537"/>
      <c r="AI114" s="537"/>
      <c r="AJ114" s="537"/>
      <c r="AK114" s="537"/>
      <c r="AL114" s="537"/>
      <c r="AM114" s="537"/>
      <c r="AN114" s="537"/>
      <c r="AO114" s="537"/>
      <c r="AP114" s="537"/>
      <c r="AQ114" s="537"/>
      <c r="AR114" s="537"/>
      <c r="AS114" s="537"/>
      <c r="AT114" s="537"/>
      <c r="AU114" s="537"/>
      <c r="AV114" s="537"/>
      <c r="AW114" s="537"/>
      <c r="AX114" s="537"/>
      <c r="AY114" s="537"/>
      <c r="AZ114" s="537"/>
      <c r="BA114" s="537"/>
      <c r="BB114" s="537"/>
      <c r="BC114" s="537"/>
      <c r="BD114" s="537"/>
      <c r="BE114" s="537"/>
      <c r="BF114" s="537"/>
      <c r="BG114" s="537"/>
      <c r="BH114" s="537"/>
      <c r="BI114" s="537"/>
      <c r="BJ114" s="537"/>
      <c r="BK114" s="537"/>
      <c r="BL114" s="537"/>
      <c r="BM114" s="537"/>
      <c r="BN114" s="537"/>
    </row>
    <row r="115" spans="1:66" s="442" customFormat="1" ht="15" customHeight="1">
      <c r="A115" s="440" t="s">
        <v>285</v>
      </c>
      <c r="B115" s="524" t="s">
        <v>1158</v>
      </c>
      <c r="C115" s="525"/>
      <c r="D115" s="525"/>
      <c r="E115" s="526"/>
      <c r="F115" s="509"/>
      <c r="G115" s="452"/>
      <c r="H115" s="443"/>
      <c r="I115" s="453"/>
      <c r="J115" s="443"/>
      <c r="K115" s="449">
        <f t="shared" si="4"/>
        <v>0</v>
      </c>
      <c r="L115" s="443"/>
      <c r="M115" s="441"/>
      <c r="N115" s="393" t="s">
        <v>1189</v>
      </c>
      <c r="P115" s="444"/>
      <c r="Q115" s="537"/>
      <c r="R115" s="537"/>
      <c r="S115" s="535"/>
      <c r="T115" s="537"/>
      <c r="U115" s="537"/>
      <c r="V115" s="537"/>
      <c r="W115" s="537"/>
      <c r="X115" s="537"/>
      <c r="Y115" s="537"/>
      <c r="Z115" s="537"/>
      <c r="AA115" s="537"/>
      <c r="AB115" s="537"/>
      <c r="AC115" s="537"/>
      <c r="AD115" s="537"/>
      <c r="AE115" s="537"/>
      <c r="AF115" s="537"/>
      <c r="AG115" s="537"/>
      <c r="AH115" s="537"/>
      <c r="AI115" s="537"/>
      <c r="AJ115" s="537"/>
      <c r="AK115" s="537"/>
      <c r="AL115" s="537"/>
      <c r="AM115" s="537"/>
      <c r="AN115" s="537"/>
      <c r="AO115" s="537"/>
      <c r="AP115" s="537"/>
      <c r="AQ115" s="537"/>
      <c r="AR115" s="537"/>
      <c r="AS115" s="537"/>
      <c r="AT115" s="537"/>
      <c r="AU115" s="537"/>
      <c r="AV115" s="537"/>
      <c r="AW115" s="537"/>
      <c r="AX115" s="537"/>
      <c r="AY115" s="537"/>
      <c r="AZ115" s="537"/>
      <c r="BA115" s="537"/>
      <c r="BB115" s="537"/>
      <c r="BC115" s="537"/>
      <c r="BD115" s="537"/>
      <c r="BE115" s="537"/>
      <c r="BF115" s="537"/>
      <c r="BG115" s="537"/>
      <c r="BH115" s="537"/>
      <c r="BI115" s="537"/>
      <c r="BJ115" s="537"/>
      <c r="BK115" s="537"/>
      <c r="BL115" s="537"/>
      <c r="BM115" s="537"/>
      <c r="BN115" s="537"/>
    </row>
    <row r="116" spans="1:66" s="442" customFormat="1" ht="15" customHeight="1">
      <c r="A116" s="440" t="s">
        <v>286</v>
      </c>
      <c r="B116" s="527" t="s">
        <v>1298</v>
      </c>
      <c r="C116" s="528"/>
      <c r="D116" s="528"/>
      <c r="E116" s="529"/>
      <c r="F116" s="509" t="s">
        <v>1134</v>
      </c>
      <c r="G116" s="452">
        <v>61.15</v>
      </c>
      <c r="H116" s="443"/>
      <c r="I116" s="453">
        <v>46.4</v>
      </c>
      <c r="J116" s="443"/>
      <c r="K116" s="449">
        <f t="shared" si="4"/>
        <v>2837.3599999999997</v>
      </c>
      <c r="L116" s="443"/>
      <c r="M116" s="441">
        <f>SUM(K114:K116)</f>
        <v>2837.3599999999997</v>
      </c>
      <c r="N116" s="393" t="s">
        <v>1299</v>
      </c>
      <c r="P116" s="444"/>
      <c r="Q116" s="537"/>
      <c r="R116" s="537"/>
      <c r="S116" s="535"/>
      <c r="T116" s="537"/>
      <c r="U116" s="537"/>
      <c r="V116" s="537"/>
      <c r="W116" s="537"/>
      <c r="X116" s="537"/>
      <c r="Y116" s="537"/>
      <c r="Z116" s="537"/>
      <c r="AA116" s="537"/>
      <c r="AB116" s="537"/>
      <c r="AC116" s="537"/>
      <c r="AD116" s="537"/>
      <c r="AE116" s="537"/>
      <c r="AF116" s="537"/>
      <c r="AG116" s="537"/>
      <c r="AH116" s="537"/>
      <c r="AI116" s="537"/>
      <c r="AJ116" s="537"/>
      <c r="AK116" s="537"/>
      <c r="AL116" s="537"/>
      <c r="AM116" s="537"/>
      <c r="AN116" s="537"/>
      <c r="AO116" s="537"/>
      <c r="AP116" s="537"/>
      <c r="AQ116" s="537"/>
      <c r="AR116" s="537"/>
      <c r="AS116" s="537"/>
      <c r="AT116" s="537"/>
      <c r="AU116" s="537"/>
      <c r="AV116" s="537"/>
      <c r="AW116" s="537"/>
      <c r="AX116" s="537"/>
      <c r="AY116" s="537"/>
      <c r="AZ116" s="537"/>
      <c r="BA116" s="537"/>
      <c r="BB116" s="537"/>
      <c r="BC116" s="537"/>
      <c r="BD116" s="537"/>
      <c r="BE116" s="537"/>
      <c r="BF116" s="537"/>
      <c r="BG116" s="537"/>
      <c r="BH116" s="537"/>
      <c r="BI116" s="537"/>
      <c r="BJ116" s="537"/>
      <c r="BK116" s="537"/>
      <c r="BL116" s="537"/>
      <c r="BM116" s="537"/>
      <c r="BN116" s="537"/>
    </row>
    <row r="117" spans="1:66" s="442" customFormat="1" ht="15" customHeight="1">
      <c r="A117" s="440" t="s">
        <v>322</v>
      </c>
      <c r="B117" s="524" t="s">
        <v>1300</v>
      </c>
      <c r="C117" s="525"/>
      <c r="D117" s="525"/>
      <c r="E117" s="526"/>
      <c r="F117" s="509"/>
      <c r="G117" s="452"/>
      <c r="H117" s="443"/>
      <c r="I117" s="453"/>
      <c r="J117" s="443"/>
      <c r="K117" s="449">
        <f t="shared" si="4"/>
        <v>0</v>
      </c>
      <c r="L117" s="443"/>
      <c r="M117" s="441"/>
      <c r="N117" s="393" t="s">
        <v>1190</v>
      </c>
      <c r="P117" s="444"/>
      <c r="Q117" s="537"/>
      <c r="R117" s="537"/>
      <c r="S117" s="535"/>
      <c r="T117" s="537"/>
      <c r="U117" s="537"/>
      <c r="V117" s="537"/>
      <c r="W117" s="537"/>
      <c r="X117" s="537"/>
      <c r="Y117" s="537"/>
      <c r="Z117" s="537"/>
      <c r="AA117" s="537"/>
      <c r="AB117" s="537"/>
      <c r="AC117" s="537"/>
      <c r="AD117" s="537"/>
      <c r="AE117" s="537"/>
      <c r="AF117" s="537"/>
      <c r="AG117" s="537"/>
      <c r="AH117" s="537"/>
      <c r="AI117" s="537"/>
      <c r="AJ117" s="537"/>
      <c r="AK117" s="537"/>
      <c r="AL117" s="537"/>
      <c r="AM117" s="537"/>
      <c r="AN117" s="537"/>
      <c r="AO117" s="537"/>
      <c r="AP117" s="537"/>
      <c r="AQ117" s="537"/>
      <c r="AR117" s="537"/>
      <c r="AS117" s="537"/>
      <c r="AT117" s="537"/>
      <c r="AU117" s="537"/>
      <c r="AV117" s="537"/>
      <c r="AW117" s="537"/>
      <c r="AX117" s="537"/>
      <c r="AY117" s="537"/>
      <c r="AZ117" s="537"/>
      <c r="BA117" s="537"/>
      <c r="BB117" s="537"/>
      <c r="BC117" s="537"/>
      <c r="BD117" s="537"/>
      <c r="BE117" s="537"/>
      <c r="BF117" s="537"/>
      <c r="BG117" s="537"/>
      <c r="BH117" s="537"/>
      <c r="BI117" s="537"/>
      <c r="BJ117" s="537"/>
      <c r="BK117" s="537"/>
      <c r="BL117" s="537"/>
      <c r="BM117" s="537"/>
      <c r="BN117" s="537"/>
    </row>
    <row r="118" spans="1:66" s="442" customFormat="1" ht="15" customHeight="1">
      <c r="A118" s="440" t="s">
        <v>323</v>
      </c>
      <c r="B118" s="524" t="s">
        <v>1159</v>
      </c>
      <c r="C118" s="525"/>
      <c r="D118" s="525"/>
      <c r="E118" s="526"/>
      <c r="F118" s="509"/>
      <c r="G118" s="452"/>
      <c r="H118" s="443"/>
      <c r="I118" s="453"/>
      <c r="J118" s="443"/>
      <c r="K118" s="449">
        <f t="shared" si="4"/>
        <v>0</v>
      </c>
      <c r="L118" s="443"/>
      <c r="M118" s="441"/>
      <c r="N118" s="393" t="s">
        <v>1191</v>
      </c>
      <c r="P118" s="444"/>
      <c r="Q118" s="537"/>
      <c r="R118" s="537"/>
      <c r="S118" s="535"/>
      <c r="T118" s="537"/>
      <c r="U118" s="537"/>
      <c r="V118" s="537"/>
      <c r="W118" s="537"/>
      <c r="X118" s="537"/>
      <c r="Y118" s="537"/>
      <c r="Z118" s="537"/>
      <c r="AA118" s="537"/>
      <c r="AB118" s="537"/>
      <c r="AC118" s="537"/>
      <c r="AD118" s="537"/>
      <c r="AE118" s="537"/>
      <c r="AF118" s="537"/>
      <c r="AG118" s="537"/>
      <c r="AH118" s="537"/>
      <c r="AI118" s="537"/>
      <c r="AJ118" s="537"/>
      <c r="AK118" s="537"/>
      <c r="AL118" s="537"/>
      <c r="AM118" s="537"/>
      <c r="AN118" s="537"/>
      <c r="AO118" s="537"/>
      <c r="AP118" s="537"/>
      <c r="AQ118" s="537"/>
      <c r="AR118" s="537"/>
      <c r="AS118" s="537"/>
      <c r="AT118" s="537"/>
      <c r="AU118" s="537"/>
      <c r="AV118" s="537"/>
      <c r="AW118" s="537"/>
      <c r="AX118" s="537"/>
      <c r="AY118" s="537"/>
      <c r="AZ118" s="537"/>
      <c r="BA118" s="537"/>
      <c r="BB118" s="537"/>
      <c r="BC118" s="537"/>
      <c r="BD118" s="537"/>
      <c r="BE118" s="537"/>
      <c r="BF118" s="537"/>
      <c r="BG118" s="537"/>
      <c r="BH118" s="537"/>
      <c r="BI118" s="537"/>
      <c r="BJ118" s="537"/>
      <c r="BK118" s="537"/>
      <c r="BL118" s="537"/>
      <c r="BM118" s="537"/>
      <c r="BN118" s="537"/>
    </row>
    <row r="119" spans="1:66" s="442" customFormat="1" ht="27" customHeight="1">
      <c r="A119" s="440" t="s">
        <v>362</v>
      </c>
      <c r="B119" s="575" t="s">
        <v>1308</v>
      </c>
      <c r="C119" s="576"/>
      <c r="D119" s="576"/>
      <c r="E119" s="577"/>
      <c r="F119" s="509" t="s">
        <v>1134</v>
      </c>
      <c r="G119" s="450">
        <v>549.53</v>
      </c>
      <c r="H119" s="443"/>
      <c r="I119" s="451">
        <v>17.43</v>
      </c>
      <c r="J119" s="448"/>
      <c r="K119" s="449">
        <f>G119*I119</f>
        <v>9578.3079</v>
      </c>
      <c r="L119" s="443"/>
      <c r="M119" s="441">
        <f>SUM(K117:K119)</f>
        <v>9578.3079</v>
      </c>
      <c r="N119" s="393" t="s">
        <v>1307</v>
      </c>
      <c r="P119" s="456"/>
      <c r="Q119" s="537"/>
      <c r="R119" s="537"/>
      <c r="S119" s="537"/>
      <c r="T119" s="537"/>
      <c r="U119" s="537"/>
      <c r="V119" s="537"/>
      <c r="W119" s="537"/>
      <c r="X119" s="537"/>
      <c r="Y119" s="537"/>
      <c r="Z119" s="537"/>
      <c r="AA119" s="537"/>
      <c r="AB119" s="537"/>
      <c r="AC119" s="537"/>
      <c r="AD119" s="537"/>
      <c r="AE119" s="537"/>
      <c r="AF119" s="537"/>
      <c r="AG119" s="537"/>
      <c r="AH119" s="537"/>
      <c r="AI119" s="537"/>
      <c r="AJ119" s="537"/>
      <c r="AK119" s="537"/>
      <c r="AL119" s="537"/>
      <c r="AM119" s="537"/>
      <c r="AN119" s="537"/>
      <c r="AO119" s="537"/>
      <c r="AP119" s="537"/>
      <c r="AQ119" s="537"/>
      <c r="AR119" s="537"/>
      <c r="AS119" s="537"/>
      <c r="AT119" s="537"/>
      <c r="AU119" s="537"/>
      <c r="AV119" s="537"/>
      <c r="AW119" s="537"/>
      <c r="AX119" s="537"/>
      <c r="AY119" s="537"/>
      <c r="AZ119" s="537"/>
      <c r="BA119" s="537"/>
      <c r="BB119" s="537"/>
      <c r="BC119" s="537"/>
      <c r="BD119" s="537"/>
      <c r="BE119" s="537"/>
      <c r="BF119" s="537"/>
      <c r="BG119" s="537"/>
      <c r="BH119" s="537"/>
      <c r="BI119" s="537"/>
      <c r="BJ119" s="537"/>
      <c r="BK119" s="537"/>
      <c r="BL119" s="537"/>
      <c r="BM119" s="537"/>
      <c r="BN119" s="537"/>
    </row>
    <row r="120" spans="1:66" s="442" customFormat="1" ht="15" customHeight="1">
      <c r="A120" s="440" t="s">
        <v>360</v>
      </c>
      <c r="B120" s="578" t="s">
        <v>1160</v>
      </c>
      <c r="C120" s="579"/>
      <c r="D120" s="579"/>
      <c r="E120" s="580"/>
      <c r="F120" s="509"/>
      <c r="G120" s="452"/>
      <c r="H120" s="443"/>
      <c r="I120" s="453"/>
      <c r="J120" s="443"/>
      <c r="K120" s="449">
        <f t="shared" si="4"/>
        <v>0</v>
      </c>
      <c r="L120" s="443"/>
      <c r="M120" s="441"/>
      <c r="N120" s="393" t="s">
        <v>1192</v>
      </c>
      <c r="P120" s="444"/>
      <c r="Q120" s="537"/>
      <c r="R120" s="537"/>
      <c r="S120" s="535"/>
      <c r="T120" s="537"/>
      <c r="U120" s="537"/>
      <c r="V120" s="537"/>
      <c r="W120" s="537"/>
      <c r="X120" s="537"/>
      <c r="Y120" s="537"/>
      <c r="Z120" s="537"/>
      <c r="AA120" s="537"/>
      <c r="AB120" s="537"/>
      <c r="AC120" s="537"/>
      <c r="AD120" s="537"/>
      <c r="AE120" s="537"/>
      <c r="AF120" s="537"/>
      <c r="AG120" s="537"/>
      <c r="AH120" s="537"/>
      <c r="AI120" s="537"/>
      <c r="AJ120" s="537"/>
      <c r="AK120" s="537"/>
      <c r="AL120" s="537"/>
      <c r="AM120" s="537"/>
      <c r="AN120" s="537"/>
      <c r="AO120" s="537"/>
      <c r="AP120" s="537"/>
      <c r="AQ120" s="537"/>
      <c r="AR120" s="537"/>
      <c r="AS120" s="537"/>
      <c r="AT120" s="537"/>
      <c r="AU120" s="537"/>
      <c r="AV120" s="537"/>
      <c r="AW120" s="537"/>
      <c r="AX120" s="537"/>
      <c r="AY120" s="537"/>
      <c r="AZ120" s="537"/>
      <c r="BA120" s="537"/>
      <c r="BB120" s="537"/>
      <c r="BC120" s="537"/>
      <c r="BD120" s="537"/>
      <c r="BE120" s="537"/>
      <c r="BF120" s="537"/>
      <c r="BG120" s="537"/>
      <c r="BH120" s="537"/>
      <c r="BI120" s="537"/>
      <c r="BJ120" s="537"/>
      <c r="BK120" s="537"/>
      <c r="BL120" s="537"/>
      <c r="BM120" s="537"/>
      <c r="BN120" s="537"/>
    </row>
    <row r="121" spans="1:66" s="442" customFormat="1" ht="15" customHeight="1">
      <c r="A121" s="440" t="s">
        <v>361</v>
      </c>
      <c r="B121" s="578" t="s">
        <v>1161</v>
      </c>
      <c r="C121" s="579"/>
      <c r="D121" s="579"/>
      <c r="E121" s="580"/>
      <c r="F121" s="509"/>
      <c r="G121" s="452"/>
      <c r="H121" s="443"/>
      <c r="I121" s="453"/>
      <c r="J121" s="443"/>
      <c r="K121" s="449">
        <f t="shared" si="4"/>
        <v>0</v>
      </c>
      <c r="L121" s="443"/>
      <c r="M121" s="441"/>
      <c r="N121" s="393" t="s">
        <v>1193</v>
      </c>
      <c r="P121" s="444"/>
      <c r="Q121" s="537"/>
      <c r="R121" s="537"/>
      <c r="S121" s="535"/>
      <c r="T121" s="537"/>
      <c r="U121" s="537"/>
      <c r="V121" s="537"/>
      <c r="W121" s="537"/>
      <c r="X121" s="537"/>
      <c r="Y121" s="537"/>
      <c r="Z121" s="537"/>
      <c r="AA121" s="537"/>
      <c r="AB121" s="537"/>
      <c r="AC121" s="537"/>
      <c r="AD121" s="537"/>
      <c r="AE121" s="537"/>
      <c r="AF121" s="537"/>
      <c r="AG121" s="537"/>
      <c r="AH121" s="537"/>
      <c r="AI121" s="537"/>
      <c r="AJ121" s="537"/>
      <c r="AK121" s="537"/>
      <c r="AL121" s="537"/>
      <c r="AM121" s="537"/>
      <c r="AN121" s="537"/>
      <c r="AO121" s="537"/>
      <c r="AP121" s="537"/>
      <c r="AQ121" s="537"/>
      <c r="AR121" s="537"/>
      <c r="AS121" s="537"/>
      <c r="AT121" s="537"/>
      <c r="AU121" s="537"/>
      <c r="AV121" s="537"/>
      <c r="AW121" s="537"/>
      <c r="AX121" s="537"/>
      <c r="AY121" s="537"/>
      <c r="AZ121" s="537"/>
      <c r="BA121" s="537"/>
      <c r="BB121" s="537"/>
      <c r="BC121" s="537"/>
      <c r="BD121" s="537"/>
      <c r="BE121" s="537"/>
      <c r="BF121" s="537"/>
      <c r="BG121" s="537"/>
      <c r="BH121" s="537"/>
      <c r="BI121" s="537"/>
      <c r="BJ121" s="537"/>
      <c r="BK121" s="537"/>
      <c r="BL121" s="537"/>
      <c r="BM121" s="537"/>
      <c r="BN121" s="537"/>
    </row>
    <row r="122" spans="1:66" s="442" customFormat="1" ht="27" customHeight="1">
      <c r="A122" s="440" t="s">
        <v>362</v>
      </c>
      <c r="B122" s="575" t="s">
        <v>1308</v>
      </c>
      <c r="C122" s="576"/>
      <c r="D122" s="576"/>
      <c r="E122" s="577"/>
      <c r="F122" s="509" t="s">
        <v>1134</v>
      </c>
      <c r="G122" s="450">
        <v>549.53</v>
      </c>
      <c r="H122" s="443"/>
      <c r="I122" s="451">
        <v>17.43</v>
      </c>
      <c r="J122" s="448"/>
      <c r="K122" s="449">
        <f t="shared" si="4"/>
        <v>9578.3079</v>
      </c>
      <c r="L122" s="443"/>
      <c r="M122" s="441"/>
      <c r="N122" s="393" t="s">
        <v>1307</v>
      </c>
      <c r="P122" s="456"/>
      <c r="Q122" s="537"/>
      <c r="R122" s="537"/>
      <c r="S122" s="537"/>
      <c r="T122" s="537"/>
      <c r="U122" s="537"/>
      <c r="V122" s="537"/>
      <c r="W122" s="537"/>
      <c r="X122" s="537"/>
      <c r="Y122" s="537"/>
      <c r="Z122" s="537"/>
      <c r="AA122" s="537"/>
      <c r="AB122" s="537"/>
      <c r="AC122" s="537"/>
      <c r="AD122" s="537"/>
      <c r="AE122" s="537"/>
      <c r="AF122" s="537"/>
      <c r="AG122" s="537"/>
      <c r="AH122" s="537"/>
      <c r="AI122" s="537"/>
      <c r="AJ122" s="537"/>
      <c r="AK122" s="537"/>
      <c r="AL122" s="537"/>
      <c r="AM122" s="537"/>
      <c r="AN122" s="537"/>
      <c r="AO122" s="537"/>
      <c r="AP122" s="537"/>
      <c r="AQ122" s="537"/>
      <c r="AR122" s="537"/>
      <c r="AS122" s="537"/>
      <c r="AT122" s="537"/>
      <c r="AU122" s="537"/>
      <c r="AV122" s="537"/>
      <c r="AW122" s="537"/>
      <c r="AX122" s="537"/>
      <c r="AY122" s="537"/>
      <c r="AZ122" s="537"/>
      <c r="BA122" s="537"/>
      <c r="BB122" s="537"/>
      <c r="BC122" s="537"/>
      <c r="BD122" s="537"/>
      <c r="BE122" s="537"/>
      <c r="BF122" s="537"/>
      <c r="BG122" s="537"/>
      <c r="BH122" s="537"/>
      <c r="BI122" s="537"/>
      <c r="BJ122" s="537"/>
      <c r="BK122" s="537"/>
      <c r="BL122" s="537"/>
      <c r="BM122" s="537"/>
      <c r="BN122" s="537"/>
    </row>
    <row r="123" spans="1:66" s="442" customFormat="1" ht="15" customHeight="1">
      <c r="A123" s="440" t="s">
        <v>366</v>
      </c>
      <c r="B123" s="578" t="s">
        <v>1303</v>
      </c>
      <c r="C123" s="579"/>
      <c r="D123" s="579"/>
      <c r="E123" s="580"/>
      <c r="F123" s="509"/>
      <c r="G123" s="452"/>
      <c r="H123" s="443"/>
      <c r="I123" s="453"/>
      <c r="J123" s="443"/>
      <c r="K123" s="449">
        <f t="shared" si="4"/>
        <v>0</v>
      </c>
      <c r="L123" s="443"/>
      <c r="M123" s="441"/>
      <c r="N123" s="393" t="s">
        <v>1304</v>
      </c>
      <c r="P123" s="444"/>
      <c r="Q123" s="537"/>
      <c r="R123" s="537"/>
      <c r="S123" s="535"/>
      <c r="T123" s="537"/>
      <c r="U123" s="537"/>
      <c r="V123" s="537"/>
      <c r="W123" s="537"/>
      <c r="X123" s="537"/>
      <c r="Y123" s="537"/>
      <c r="Z123" s="537"/>
      <c r="AA123" s="537"/>
      <c r="AB123" s="537"/>
      <c r="AC123" s="537"/>
      <c r="AD123" s="537"/>
      <c r="AE123" s="537"/>
      <c r="AF123" s="537"/>
      <c r="AG123" s="537"/>
      <c r="AH123" s="537"/>
      <c r="AI123" s="537"/>
      <c r="AJ123" s="537"/>
      <c r="AK123" s="537"/>
      <c r="AL123" s="537"/>
      <c r="AM123" s="537"/>
      <c r="AN123" s="537"/>
      <c r="AO123" s="537"/>
      <c r="AP123" s="537"/>
      <c r="AQ123" s="537"/>
      <c r="AR123" s="537"/>
      <c r="AS123" s="537"/>
      <c r="AT123" s="537"/>
      <c r="AU123" s="537"/>
      <c r="AV123" s="537"/>
      <c r="AW123" s="537"/>
      <c r="AX123" s="537"/>
      <c r="AY123" s="537"/>
      <c r="AZ123" s="537"/>
      <c r="BA123" s="537"/>
      <c r="BB123" s="537"/>
      <c r="BC123" s="537"/>
      <c r="BD123" s="537"/>
      <c r="BE123" s="537"/>
      <c r="BF123" s="537"/>
      <c r="BG123" s="537"/>
      <c r="BH123" s="537"/>
      <c r="BI123" s="537"/>
      <c r="BJ123" s="537"/>
      <c r="BK123" s="537"/>
      <c r="BL123" s="537"/>
      <c r="BM123" s="537"/>
      <c r="BN123" s="537"/>
    </row>
    <row r="124" spans="1:66" s="442" customFormat="1" ht="15" customHeight="1">
      <c r="A124" s="440" t="s">
        <v>367</v>
      </c>
      <c r="B124" s="584" t="s">
        <v>1301</v>
      </c>
      <c r="C124" s="585"/>
      <c r="D124" s="585"/>
      <c r="E124" s="586"/>
      <c r="F124" s="509" t="s">
        <v>965</v>
      </c>
      <c r="G124" s="452">
        <v>217.01</v>
      </c>
      <c r="H124" s="443"/>
      <c r="I124" s="453">
        <v>10.39</v>
      </c>
      <c r="J124" s="443"/>
      <c r="K124" s="449">
        <f t="shared" si="4"/>
        <v>2254.7339</v>
      </c>
      <c r="L124" s="443"/>
      <c r="M124" s="441"/>
      <c r="N124" s="393" t="s">
        <v>1302</v>
      </c>
      <c r="P124" s="444"/>
      <c r="Q124" s="537"/>
      <c r="R124" s="537"/>
      <c r="S124" s="535"/>
      <c r="T124" s="537"/>
      <c r="U124" s="537"/>
      <c r="V124" s="537"/>
      <c r="W124" s="537"/>
      <c r="X124" s="537"/>
      <c r="Y124" s="537"/>
      <c r="Z124" s="537"/>
      <c r="AA124" s="537"/>
      <c r="AB124" s="537"/>
      <c r="AC124" s="537"/>
      <c r="AD124" s="537"/>
      <c r="AE124" s="537"/>
      <c r="AF124" s="537"/>
      <c r="AG124" s="537"/>
      <c r="AH124" s="537"/>
      <c r="AI124" s="537"/>
      <c r="AJ124" s="537"/>
      <c r="AK124" s="537"/>
      <c r="AL124" s="537"/>
      <c r="AM124" s="537"/>
      <c r="AN124" s="537"/>
      <c r="AO124" s="537"/>
      <c r="AP124" s="537"/>
      <c r="AQ124" s="537"/>
      <c r="AR124" s="537"/>
      <c r="AS124" s="537"/>
      <c r="AT124" s="537"/>
      <c r="AU124" s="537"/>
      <c r="AV124" s="537"/>
      <c r="AW124" s="537"/>
      <c r="AX124" s="537"/>
      <c r="AY124" s="537"/>
      <c r="AZ124" s="537"/>
      <c r="BA124" s="537"/>
      <c r="BB124" s="537"/>
      <c r="BC124" s="537"/>
      <c r="BD124" s="537"/>
      <c r="BE124" s="537"/>
      <c r="BF124" s="537"/>
      <c r="BG124" s="537"/>
      <c r="BH124" s="537"/>
      <c r="BI124" s="537"/>
      <c r="BJ124" s="537"/>
      <c r="BK124" s="537"/>
      <c r="BL124" s="537"/>
      <c r="BM124" s="537"/>
      <c r="BN124" s="537"/>
    </row>
    <row r="125" spans="1:66" s="442" customFormat="1" ht="15" customHeight="1">
      <c r="A125" s="440" t="s">
        <v>371</v>
      </c>
      <c r="B125" s="578" t="s">
        <v>1164</v>
      </c>
      <c r="C125" s="579"/>
      <c r="D125" s="579"/>
      <c r="E125" s="580"/>
      <c r="F125" s="509"/>
      <c r="G125" s="452"/>
      <c r="H125" s="443"/>
      <c r="I125" s="453"/>
      <c r="J125" s="443"/>
      <c r="K125" s="449">
        <f t="shared" si="4"/>
        <v>0</v>
      </c>
      <c r="L125" s="443"/>
      <c r="M125" s="441"/>
      <c r="N125" s="393" t="s">
        <v>1305</v>
      </c>
      <c r="P125" s="444"/>
      <c r="Q125" s="537"/>
      <c r="R125" s="537"/>
      <c r="S125" s="535"/>
      <c r="T125" s="537"/>
      <c r="U125" s="537"/>
      <c r="V125" s="537"/>
      <c r="W125" s="537"/>
      <c r="X125" s="537"/>
      <c r="Y125" s="537"/>
      <c r="Z125" s="537"/>
      <c r="AA125" s="537"/>
      <c r="AB125" s="537"/>
      <c r="AC125" s="537"/>
      <c r="AD125" s="537"/>
      <c r="AE125" s="537"/>
      <c r="AF125" s="537"/>
      <c r="AG125" s="537"/>
      <c r="AH125" s="537"/>
      <c r="AI125" s="537"/>
      <c r="AJ125" s="537"/>
      <c r="AK125" s="537"/>
      <c r="AL125" s="537"/>
      <c r="AM125" s="537"/>
      <c r="AN125" s="537"/>
      <c r="AO125" s="537"/>
      <c r="AP125" s="537"/>
      <c r="AQ125" s="537"/>
      <c r="AR125" s="537"/>
      <c r="AS125" s="537"/>
      <c r="AT125" s="537"/>
      <c r="AU125" s="537"/>
      <c r="AV125" s="537"/>
      <c r="AW125" s="537"/>
      <c r="AX125" s="537"/>
      <c r="AY125" s="537"/>
      <c r="AZ125" s="537"/>
      <c r="BA125" s="537"/>
      <c r="BB125" s="537"/>
      <c r="BC125" s="537"/>
      <c r="BD125" s="537"/>
      <c r="BE125" s="537"/>
      <c r="BF125" s="537"/>
      <c r="BG125" s="537"/>
      <c r="BH125" s="537"/>
      <c r="BI125" s="537"/>
      <c r="BJ125" s="537"/>
      <c r="BK125" s="537"/>
      <c r="BL125" s="537"/>
      <c r="BM125" s="537"/>
      <c r="BN125" s="537"/>
    </row>
    <row r="126" spans="1:66" s="442" customFormat="1" ht="27" customHeight="1" thickBot="1">
      <c r="A126" s="440" t="s">
        <v>372</v>
      </c>
      <c r="B126" s="575" t="s">
        <v>1162</v>
      </c>
      <c r="C126" s="576"/>
      <c r="D126" s="576"/>
      <c r="E126" s="577"/>
      <c r="F126" s="509" t="s">
        <v>1134</v>
      </c>
      <c r="G126" s="450">
        <v>22.5</v>
      </c>
      <c r="H126" s="443"/>
      <c r="I126" s="451">
        <v>92.13</v>
      </c>
      <c r="J126" s="448"/>
      <c r="K126" s="449">
        <f t="shared" si="4"/>
        <v>2072.9249999999997</v>
      </c>
      <c r="L126" s="443"/>
      <c r="M126" s="570">
        <f>SUM(K120:K126)</f>
        <v>13905.966799999998</v>
      </c>
      <c r="N126" s="393" t="s">
        <v>1194</v>
      </c>
      <c r="P126" s="444"/>
      <c r="Q126" s="537"/>
      <c r="R126" s="537"/>
      <c r="S126" s="537"/>
      <c r="T126" s="537"/>
      <c r="U126" s="537"/>
      <c r="V126" s="537"/>
      <c r="W126" s="537"/>
      <c r="X126" s="537"/>
      <c r="Y126" s="537"/>
      <c r="Z126" s="537"/>
      <c r="AA126" s="537"/>
      <c r="AB126" s="537"/>
      <c r="AC126" s="537"/>
      <c r="AD126" s="537"/>
      <c r="AE126" s="537"/>
      <c r="AF126" s="537"/>
      <c r="AG126" s="537"/>
      <c r="AH126" s="537"/>
      <c r="AI126" s="537"/>
      <c r="AJ126" s="537"/>
      <c r="AK126" s="537"/>
      <c r="AL126" s="537"/>
      <c r="AM126" s="537"/>
      <c r="AN126" s="537"/>
      <c r="AO126" s="537"/>
      <c r="AP126" s="537"/>
      <c r="AQ126" s="537"/>
      <c r="AR126" s="537"/>
      <c r="AS126" s="537"/>
      <c r="AT126" s="537"/>
      <c r="AU126" s="537"/>
      <c r="AV126" s="537"/>
      <c r="AW126" s="537"/>
      <c r="AX126" s="537"/>
      <c r="AY126" s="537"/>
      <c r="AZ126" s="537"/>
      <c r="BA126" s="537"/>
      <c r="BB126" s="537"/>
      <c r="BC126" s="537"/>
      <c r="BD126" s="537"/>
      <c r="BE126" s="537"/>
      <c r="BF126" s="537"/>
      <c r="BG126" s="537"/>
      <c r="BH126" s="537"/>
      <c r="BI126" s="537"/>
      <c r="BJ126" s="537"/>
      <c r="BK126" s="537"/>
      <c r="BL126" s="537"/>
      <c r="BM126" s="537"/>
      <c r="BN126" s="537"/>
    </row>
    <row r="127" spans="1:16" ht="18" customHeight="1" thickTop="1">
      <c r="A127" s="398" t="str">
        <f>A28</f>
        <v>DATA: 19/08/2014</v>
      </c>
      <c r="B127" s="385"/>
      <c r="C127" s="386" t="s">
        <v>941</v>
      </c>
      <c r="D127" s="385"/>
      <c r="E127" s="387"/>
      <c r="F127" s="504" t="s">
        <v>954</v>
      </c>
      <c r="G127" s="387"/>
      <c r="H127" s="385" t="s">
        <v>1132</v>
      </c>
      <c r="I127" s="387"/>
      <c r="J127" s="385"/>
      <c r="K127" s="426">
        <f>SUM(K102:K126)</f>
        <v>126749.29540000002</v>
      </c>
      <c r="L127" s="385"/>
      <c r="M127" s="426">
        <f>SUM(M102:M126)</f>
        <v>126749.29540000002</v>
      </c>
      <c r="N127" s="411"/>
      <c r="P127" s="400"/>
    </row>
    <row r="128" spans="1:16" ht="18" customHeight="1" thickBot="1">
      <c r="A128" s="427"/>
      <c r="B128" s="388"/>
      <c r="C128" s="389"/>
      <c r="D128" s="390"/>
      <c r="E128" s="391"/>
      <c r="F128" s="505"/>
      <c r="G128" s="391"/>
      <c r="H128" s="390" t="s">
        <v>962</v>
      </c>
      <c r="I128" s="391"/>
      <c r="J128" s="390"/>
      <c r="K128" s="428"/>
      <c r="L128" s="390"/>
      <c r="M128" s="429"/>
      <c r="N128" s="411"/>
      <c r="P128" s="574">
        <f>SUM(M102:M126)</f>
        <v>0</v>
      </c>
    </row>
    <row r="129" ht="16.5" customHeight="1" thickBot="1" thickTop="1">
      <c r="E129" s="371" t="s">
        <v>955</v>
      </c>
    </row>
    <row r="130" spans="1:16" ht="18" customHeight="1" thickTop="1">
      <c r="A130" s="397"/>
      <c r="B130" s="372" t="s">
        <v>946</v>
      </c>
      <c r="C130" s="373"/>
      <c r="D130" s="374" t="str">
        <f>D2</f>
        <v>OBRA/SERVIÇO: REFORMA DA FABRICA DE POLVINHO</v>
      </c>
      <c r="E130" s="374"/>
      <c r="F130" s="504"/>
      <c r="G130" s="374"/>
      <c r="H130" s="590" t="s">
        <v>1123</v>
      </c>
      <c r="I130" s="591"/>
      <c r="J130" s="591"/>
      <c r="K130" s="592"/>
      <c r="L130" s="398"/>
      <c r="M130" s="399" t="s">
        <v>942</v>
      </c>
      <c r="N130" s="400"/>
      <c r="P130" s="370"/>
    </row>
    <row r="131" spans="1:14" ht="18" customHeight="1" thickBot="1">
      <c r="A131" s="401"/>
      <c r="B131" s="375" t="s">
        <v>947</v>
      </c>
      <c r="C131" s="376"/>
      <c r="D131" s="377"/>
      <c r="E131" s="377"/>
      <c r="G131" s="377"/>
      <c r="H131" s="593" t="s">
        <v>1127</v>
      </c>
      <c r="I131" s="594"/>
      <c r="J131" s="594"/>
      <c r="K131" s="595"/>
      <c r="L131" s="402"/>
      <c r="M131" s="403" t="s">
        <v>1492</v>
      </c>
      <c r="N131" s="404"/>
    </row>
    <row r="132" spans="1:14" ht="18" customHeight="1" thickTop="1">
      <c r="A132" s="401"/>
      <c r="B132" s="378" t="s">
        <v>948</v>
      </c>
      <c r="C132" s="376"/>
      <c r="D132" s="377" t="str">
        <f>D4</f>
        <v>LOCAL: CACIMBINHA - PRESIDENTE KENNEDY - ES</v>
      </c>
      <c r="E132" s="377"/>
      <c r="G132" s="377"/>
      <c r="H132" s="401" t="s">
        <v>949</v>
      </c>
      <c r="J132" s="401"/>
      <c r="L132" s="401"/>
      <c r="M132" s="405"/>
      <c r="N132" s="406"/>
    </row>
    <row r="133" spans="1:14" ht="14.25" customHeight="1" thickBot="1">
      <c r="A133" s="407"/>
      <c r="B133" s="379"/>
      <c r="C133" s="380"/>
      <c r="D133" s="381"/>
      <c r="E133" s="381"/>
      <c r="F133" s="505"/>
      <c r="G133" s="381"/>
      <c r="H133" s="435" t="s">
        <v>950</v>
      </c>
      <c r="I133" s="381"/>
      <c r="J133" s="435"/>
      <c r="K133" s="433">
        <f>K127</f>
        <v>126749.29540000002</v>
      </c>
      <c r="L133" s="434"/>
      <c r="M133" s="433">
        <f>M127</f>
        <v>126749.29540000002</v>
      </c>
      <c r="N133" s="411"/>
    </row>
    <row r="134" spans="1:14" ht="12.75" customHeight="1" thickTop="1">
      <c r="A134" s="412"/>
      <c r="B134" s="382"/>
      <c r="C134" s="382"/>
      <c r="D134" s="382"/>
      <c r="E134" s="382"/>
      <c r="F134" s="506"/>
      <c r="G134" s="413"/>
      <c r="H134" s="414"/>
      <c r="I134" s="415"/>
      <c r="J134" s="415" t="s">
        <v>957</v>
      </c>
      <c r="K134" s="415"/>
      <c r="L134" s="415"/>
      <c r="M134" s="416"/>
      <c r="N134" s="393"/>
    </row>
    <row r="135" spans="1:15" ht="15" customHeight="1">
      <c r="A135" s="412" t="s">
        <v>951</v>
      </c>
      <c r="B135" s="382"/>
      <c r="C135" s="383" t="s">
        <v>952</v>
      </c>
      <c r="D135" s="382"/>
      <c r="E135" s="382"/>
      <c r="F135" s="507" t="s">
        <v>18</v>
      </c>
      <c r="G135" s="413" t="s">
        <v>958</v>
      </c>
      <c r="H135" s="417" t="s">
        <v>959</v>
      </c>
      <c r="I135" s="417"/>
      <c r="J135" s="597" t="s">
        <v>462</v>
      </c>
      <c r="K135" s="599"/>
      <c r="L135" s="566" t="s">
        <v>944</v>
      </c>
      <c r="M135" s="567"/>
      <c r="N135" s="418"/>
      <c r="O135" s="419"/>
    </row>
    <row r="136" spans="1:15" ht="5.25" customHeight="1" thickBot="1">
      <c r="A136" s="420"/>
      <c r="B136" s="384"/>
      <c r="C136" s="384"/>
      <c r="D136" s="384"/>
      <c r="E136" s="384"/>
      <c r="F136" s="508"/>
      <c r="G136" s="422"/>
      <c r="H136" s="384"/>
      <c r="I136" s="384"/>
      <c r="J136" s="421"/>
      <c r="K136" s="423"/>
      <c r="L136" s="384"/>
      <c r="M136" s="424"/>
      <c r="N136" s="425"/>
      <c r="O136" s="419"/>
    </row>
    <row r="137" spans="1:66" s="442" customFormat="1" ht="9.75" customHeight="1" thickTop="1">
      <c r="A137" s="502">
        <v>13</v>
      </c>
      <c r="B137" s="548" t="s">
        <v>1306</v>
      </c>
      <c r="C137" s="549"/>
      <c r="D137" s="549"/>
      <c r="E137" s="550"/>
      <c r="F137" s="509"/>
      <c r="G137" s="452"/>
      <c r="H137" s="443"/>
      <c r="I137" s="453"/>
      <c r="J137" s="443"/>
      <c r="K137" s="449">
        <f aca="true" t="shared" si="5" ref="K137:K170">G137*I137</f>
        <v>0</v>
      </c>
      <c r="L137" s="443"/>
      <c r="M137" s="441"/>
      <c r="N137" s="393" t="s">
        <v>1313</v>
      </c>
      <c r="P137" s="444"/>
      <c r="Q137" s="537"/>
      <c r="R137" s="537"/>
      <c r="S137" s="535"/>
      <c r="T137" s="537"/>
      <c r="U137" s="537"/>
      <c r="V137" s="537"/>
      <c r="W137" s="537"/>
      <c r="X137" s="537"/>
      <c r="Y137" s="537"/>
      <c r="Z137" s="537"/>
      <c r="AA137" s="537"/>
      <c r="AB137" s="537"/>
      <c r="AC137" s="537"/>
      <c r="AD137" s="537"/>
      <c r="AE137" s="537"/>
      <c r="AF137" s="537"/>
      <c r="AG137" s="537"/>
      <c r="AH137" s="537"/>
      <c r="AI137" s="537"/>
      <c r="AJ137" s="537"/>
      <c r="AK137" s="537"/>
      <c r="AL137" s="537"/>
      <c r="AM137" s="537"/>
      <c r="AN137" s="537"/>
      <c r="AO137" s="537"/>
      <c r="AP137" s="537"/>
      <c r="AQ137" s="537"/>
      <c r="AR137" s="537"/>
      <c r="AS137" s="537"/>
      <c r="AT137" s="537"/>
      <c r="AU137" s="537"/>
      <c r="AV137" s="537"/>
      <c r="AW137" s="537"/>
      <c r="AX137" s="537"/>
      <c r="AY137" s="537"/>
      <c r="AZ137" s="537"/>
      <c r="BA137" s="537"/>
      <c r="BB137" s="537"/>
      <c r="BC137" s="537"/>
      <c r="BD137" s="537"/>
      <c r="BE137" s="537"/>
      <c r="BF137" s="537"/>
      <c r="BG137" s="537"/>
      <c r="BH137" s="537"/>
      <c r="BI137" s="537"/>
      <c r="BJ137" s="537"/>
      <c r="BK137" s="537"/>
      <c r="BL137" s="537"/>
      <c r="BM137" s="537"/>
      <c r="BN137" s="537"/>
    </row>
    <row r="138" spans="1:66" s="442" customFormat="1" ht="9.75" customHeight="1">
      <c r="A138" s="502" t="s">
        <v>399</v>
      </c>
      <c r="B138" s="548" t="s">
        <v>1309</v>
      </c>
      <c r="C138" s="549"/>
      <c r="D138" s="549"/>
      <c r="E138" s="550"/>
      <c r="F138" s="509"/>
      <c r="G138" s="452"/>
      <c r="H138" s="443"/>
      <c r="I138" s="453"/>
      <c r="J138" s="443"/>
      <c r="K138" s="449">
        <f t="shared" si="5"/>
        <v>0</v>
      </c>
      <c r="L138" s="443"/>
      <c r="M138" s="441"/>
      <c r="N138" s="393" t="s">
        <v>1314</v>
      </c>
      <c r="P138" s="444"/>
      <c r="Q138" s="537"/>
      <c r="R138" s="537"/>
      <c r="S138" s="535"/>
      <c r="T138" s="537"/>
      <c r="U138" s="537"/>
      <c r="V138" s="537"/>
      <c r="W138" s="537"/>
      <c r="X138" s="537"/>
      <c r="Y138" s="537"/>
      <c r="Z138" s="537"/>
      <c r="AA138" s="537"/>
      <c r="AB138" s="537"/>
      <c r="AC138" s="537"/>
      <c r="AD138" s="537"/>
      <c r="AE138" s="537"/>
      <c r="AF138" s="537"/>
      <c r="AG138" s="537"/>
      <c r="AH138" s="537"/>
      <c r="AI138" s="537"/>
      <c r="AJ138" s="537"/>
      <c r="AK138" s="537"/>
      <c r="AL138" s="537"/>
      <c r="AM138" s="537"/>
      <c r="AN138" s="537"/>
      <c r="AO138" s="537"/>
      <c r="AP138" s="537"/>
      <c r="AQ138" s="537"/>
      <c r="AR138" s="537"/>
      <c r="AS138" s="537"/>
      <c r="AT138" s="537"/>
      <c r="AU138" s="537"/>
      <c r="AV138" s="537"/>
      <c r="AW138" s="537"/>
      <c r="AX138" s="537"/>
      <c r="AY138" s="537"/>
      <c r="AZ138" s="537"/>
      <c r="BA138" s="537"/>
      <c r="BB138" s="537"/>
      <c r="BC138" s="537"/>
      <c r="BD138" s="537"/>
      <c r="BE138" s="537"/>
      <c r="BF138" s="537"/>
      <c r="BG138" s="537"/>
      <c r="BH138" s="537"/>
      <c r="BI138" s="537"/>
      <c r="BJ138" s="537"/>
      <c r="BK138" s="537"/>
      <c r="BL138" s="537"/>
      <c r="BM138" s="537"/>
      <c r="BN138" s="537"/>
    </row>
    <row r="139" spans="1:66" s="442" customFormat="1" ht="23.25" customHeight="1">
      <c r="A139" s="440" t="s">
        <v>400</v>
      </c>
      <c r="B139" s="575" t="s">
        <v>1310</v>
      </c>
      <c r="C139" s="576"/>
      <c r="D139" s="576"/>
      <c r="E139" s="577"/>
      <c r="F139" s="509" t="s">
        <v>1126</v>
      </c>
      <c r="G139" s="450">
        <v>1</v>
      </c>
      <c r="H139" s="443"/>
      <c r="I139" s="451">
        <v>237.376</v>
      </c>
      <c r="J139" s="448"/>
      <c r="K139" s="449">
        <f t="shared" si="5"/>
        <v>237.376</v>
      </c>
      <c r="L139" s="443"/>
      <c r="M139" s="441"/>
      <c r="N139" s="393" t="s">
        <v>1315</v>
      </c>
      <c r="P139" s="444" t="s">
        <v>1311</v>
      </c>
      <c r="Q139" s="537">
        <f>(P139*28%)</f>
        <v>51.926</v>
      </c>
      <c r="R139" s="537">
        <f>P139+Q139</f>
        <v>237.37599999999998</v>
      </c>
      <c r="S139" s="537"/>
      <c r="T139" s="537"/>
      <c r="U139" s="537"/>
      <c r="V139" s="537"/>
      <c r="W139" s="537"/>
      <c r="X139" s="537"/>
      <c r="Y139" s="537"/>
      <c r="Z139" s="537"/>
      <c r="AA139" s="537"/>
      <c r="AB139" s="537"/>
      <c r="AC139" s="537"/>
      <c r="AD139" s="537"/>
      <c r="AE139" s="537"/>
      <c r="AF139" s="537"/>
      <c r="AG139" s="537"/>
      <c r="AH139" s="537"/>
      <c r="AI139" s="537"/>
      <c r="AJ139" s="537"/>
      <c r="AK139" s="537"/>
      <c r="AL139" s="537"/>
      <c r="AM139" s="537"/>
      <c r="AN139" s="537"/>
      <c r="AO139" s="537"/>
      <c r="AP139" s="537"/>
      <c r="AQ139" s="537"/>
      <c r="AR139" s="537"/>
      <c r="AS139" s="537"/>
      <c r="AT139" s="537"/>
      <c r="AU139" s="537"/>
      <c r="AV139" s="537"/>
      <c r="AW139" s="537"/>
      <c r="AX139" s="537"/>
      <c r="AY139" s="537"/>
      <c r="AZ139" s="537"/>
      <c r="BA139" s="537"/>
      <c r="BB139" s="537"/>
      <c r="BC139" s="537"/>
      <c r="BD139" s="537"/>
      <c r="BE139" s="537"/>
      <c r="BF139" s="537"/>
      <c r="BG139" s="537"/>
      <c r="BH139" s="537"/>
      <c r="BI139" s="537"/>
      <c r="BJ139" s="537"/>
      <c r="BK139" s="537"/>
      <c r="BL139" s="537"/>
      <c r="BM139" s="537"/>
      <c r="BN139" s="537"/>
    </row>
    <row r="140" spans="1:66" s="442" customFormat="1" ht="36" customHeight="1">
      <c r="A140" s="440" t="s">
        <v>401</v>
      </c>
      <c r="B140" s="575" t="s">
        <v>1312</v>
      </c>
      <c r="C140" s="576"/>
      <c r="D140" s="576"/>
      <c r="E140" s="577"/>
      <c r="F140" s="509" t="s">
        <v>1126</v>
      </c>
      <c r="G140" s="447">
        <v>1</v>
      </c>
      <c r="H140" s="443"/>
      <c r="I140" s="449" t="s">
        <v>1317</v>
      </c>
      <c r="J140" s="448"/>
      <c r="K140" s="449">
        <f t="shared" si="5"/>
        <v>141.94</v>
      </c>
      <c r="L140" s="443"/>
      <c r="M140" s="441"/>
      <c r="N140" s="393" t="s">
        <v>1318</v>
      </c>
      <c r="P140" s="457" t="s">
        <v>1316</v>
      </c>
      <c r="Q140" s="537">
        <f aca="true" t="shared" si="6" ref="Q140:Q151">(P140*28%)</f>
        <v>31.049200000000003</v>
      </c>
      <c r="R140" s="537">
        <f aca="true" t="shared" si="7" ref="R140:R151">P140+Q140</f>
        <v>141.9392</v>
      </c>
      <c r="S140" s="537"/>
      <c r="T140" s="537"/>
      <c r="U140" s="537"/>
      <c r="V140" s="537"/>
      <c r="W140" s="537"/>
      <c r="X140" s="537"/>
      <c r="Y140" s="537"/>
      <c r="Z140" s="537"/>
      <c r="AA140" s="537"/>
      <c r="AB140" s="537"/>
      <c r="AC140" s="537"/>
      <c r="AD140" s="537"/>
      <c r="AE140" s="537"/>
      <c r="AF140" s="537"/>
      <c r="AG140" s="537"/>
      <c r="AH140" s="537"/>
      <c r="AI140" s="537"/>
      <c r="AJ140" s="537"/>
      <c r="AK140" s="537"/>
      <c r="AL140" s="537"/>
      <c r="AM140" s="537"/>
      <c r="AN140" s="537"/>
      <c r="AO140" s="537"/>
      <c r="AP140" s="537"/>
      <c r="AQ140" s="537"/>
      <c r="AR140" s="537"/>
      <c r="AS140" s="537"/>
      <c r="AT140" s="537"/>
      <c r="AU140" s="537"/>
      <c r="AV140" s="537"/>
      <c r="AW140" s="537"/>
      <c r="AX140" s="537"/>
      <c r="AY140" s="537"/>
      <c r="AZ140" s="537"/>
      <c r="BA140" s="537"/>
      <c r="BB140" s="537"/>
      <c r="BC140" s="537"/>
      <c r="BD140" s="537"/>
      <c r="BE140" s="537"/>
      <c r="BF140" s="537"/>
      <c r="BG140" s="537"/>
      <c r="BH140" s="537"/>
      <c r="BI140" s="537"/>
      <c r="BJ140" s="537"/>
      <c r="BK140" s="537"/>
      <c r="BL140" s="537"/>
      <c r="BM140" s="537"/>
      <c r="BN140" s="537"/>
    </row>
    <row r="141" spans="1:66" s="442" customFormat="1" ht="9.75" customHeight="1">
      <c r="A141" s="502" t="s">
        <v>404</v>
      </c>
      <c r="B141" s="542" t="s">
        <v>1319</v>
      </c>
      <c r="C141" s="543"/>
      <c r="D141" s="543"/>
      <c r="E141" s="544"/>
      <c r="F141" s="509"/>
      <c r="G141" s="452"/>
      <c r="H141" s="443"/>
      <c r="I141" s="453"/>
      <c r="J141" s="443"/>
      <c r="K141" s="449">
        <f t="shared" si="5"/>
        <v>0</v>
      </c>
      <c r="L141" s="443"/>
      <c r="M141" s="441"/>
      <c r="N141" s="393" t="s">
        <v>1320</v>
      </c>
      <c r="P141" s="444"/>
      <c r="Q141" s="537">
        <f t="shared" si="6"/>
        <v>0</v>
      </c>
      <c r="R141" s="537">
        <f t="shared" si="7"/>
        <v>0</v>
      </c>
      <c r="S141" s="535"/>
      <c r="T141" s="537"/>
      <c r="U141" s="537"/>
      <c r="V141" s="537"/>
      <c r="W141" s="537"/>
      <c r="X141" s="537"/>
      <c r="Y141" s="537"/>
      <c r="Z141" s="537"/>
      <c r="AA141" s="537"/>
      <c r="AB141" s="537"/>
      <c r="AC141" s="537"/>
      <c r="AD141" s="537"/>
      <c r="AE141" s="537"/>
      <c r="AF141" s="537"/>
      <c r="AG141" s="537"/>
      <c r="AH141" s="537"/>
      <c r="AI141" s="537"/>
      <c r="AJ141" s="537"/>
      <c r="AK141" s="537"/>
      <c r="AL141" s="537"/>
      <c r="AM141" s="537"/>
      <c r="AN141" s="537"/>
      <c r="AO141" s="537"/>
      <c r="AP141" s="537"/>
      <c r="AQ141" s="537"/>
      <c r="AR141" s="537"/>
      <c r="AS141" s="537"/>
      <c r="AT141" s="537"/>
      <c r="AU141" s="537"/>
      <c r="AV141" s="537"/>
      <c r="AW141" s="537"/>
      <c r="AX141" s="537"/>
      <c r="AY141" s="537"/>
      <c r="AZ141" s="537"/>
      <c r="BA141" s="537"/>
      <c r="BB141" s="537"/>
      <c r="BC141" s="537"/>
      <c r="BD141" s="537"/>
      <c r="BE141" s="537"/>
      <c r="BF141" s="537"/>
      <c r="BG141" s="537"/>
      <c r="BH141" s="537"/>
      <c r="BI141" s="537"/>
      <c r="BJ141" s="537"/>
      <c r="BK141" s="537"/>
      <c r="BL141" s="537"/>
      <c r="BM141" s="537"/>
      <c r="BN141" s="537"/>
    </row>
    <row r="142" spans="1:66" s="442" customFormat="1" ht="11.25" customHeight="1">
      <c r="A142" s="440" t="s">
        <v>405</v>
      </c>
      <c r="B142" s="584" t="s">
        <v>1321</v>
      </c>
      <c r="C142" s="585"/>
      <c r="D142" s="585"/>
      <c r="E142" s="586"/>
      <c r="F142" s="509" t="s">
        <v>1126</v>
      </c>
      <c r="G142" s="452">
        <v>2</v>
      </c>
      <c r="H142" s="443"/>
      <c r="I142" s="453">
        <f>R142</f>
        <v>2124.7232000000004</v>
      </c>
      <c r="J142" s="443"/>
      <c r="K142" s="449">
        <f t="shared" si="5"/>
        <v>4249.446400000001</v>
      </c>
      <c r="L142" s="443"/>
      <c r="M142" s="441"/>
      <c r="N142" s="393" t="s">
        <v>1322</v>
      </c>
      <c r="P142" s="444" t="s">
        <v>1323</v>
      </c>
      <c r="Q142" s="537">
        <f t="shared" si="6"/>
        <v>464.7832000000001</v>
      </c>
      <c r="R142" s="537">
        <f t="shared" si="7"/>
        <v>2124.7232000000004</v>
      </c>
      <c r="S142" s="535"/>
      <c r="T142" s="537"/>
      <c r="U142" s="537"/>
      <c r="V142" s="537"/>
      <c r="W142" s="537"/>
      <c r="X142" s="537"/>
      <c r="Y142" s="537"/>
      <c r="Z142" s="537"/>
      <c r="AA142" s="537"/>
      <c r="AB142" s="537"/>
      <c r="AC142" s="537"/>
      <c r="AD142" s="537"/>
      <c r="AE142" s="537"/>
      <c r="AF142" s="537"/>
      <c r="AG142" s="537"/>
      <c r="AH142" s="537"/>
      <c r="AI142" s="537"/>
      <c r="AJ142" s="537"/>
      <c r="AK142" s="537"/>
      <c r="AL142" s="537"/>
      <c r="AM142" s="537"/>
      <c r="AN142" s="537"/>
      <c r="AO142" s="537"/>
      <c r="AP142" s="537"/>
      <c r="AQ142" s="537"/>
      <c r="AR142" s="537"/>
      <c r="AS142" s="537"/>
      <c r="AT142" s="537"/>
      <c r="AU142" s="537"/>
      <c r="AV142" s="537"/>
      <c r="AW142" s="537"/>
      <c r="AX142" s="537"/>
      <c r="AY142" s="537"/>
      <c r="AZ142" s="537"/>
      <c r="BA142" s="537"/>
      <c r="BB142" s="537"/>
      <c r="BC142" s="537"/>
      <c r="BD142" s="537"/>
      <c r="BE142" s="537"/>
      <c r="BF142" s="537"/>
      <c r="BG142" s="537"/>
      <c r="BH142" s="537"/>
      <c r="BI142" s="537"/>
      <c r="BJ142" s="537"/>
      <c r="BK142" s="537"/>
      <c r="BL142" s="537"/>
      <c r="BM142" s="537"/>
      <c r="BN142" s="537"/>
    </row>
    <row r="143" spans="1:66" s="442" customFormat="1" ht="11.25" customHeight="1">
      <c r="A143" s="440" t="s">
        <v>406</v>
      </c>
      <c r="B143" s="584" t="s">
        <v>1324</v>
      </c>
      <c r="C143" s="585"/>
      <c r="D143" s="585"/>
      <c r="E143" s="586"/>
      <c r="F143" s="509" t="s">
        <v>1126</v>
      </c>
      <c r="G143" s="452">
        <v>10</v>
      </c>
      <c r="H143" s="443"/>
      <c r="I143" s="453">
        <f>R143</f>
        <v>438.5664</v>
      </c>
      <c r="J143" s="443"/>
      <c r="K143" s="449">
        <f t="shared" si="5"/>
        <v>4385.664</v>
      </c>
      <c r="L143" s="443"/>
      <c r="M143" s="441"/>
      <c r="N143" s="393" t="s">
        <v>1328</v>
      </c>
      <c r="P143" s="444" t="s">
        <v>1325</v>
      </c>
      <c r="Q143" s="537">
        <f t="shared" si="6"/>
        <v>95.9364</v>
      </c>
      <c r="R143" s="537">
        <f t="shared" si="7"/>
        <v>438.5664</v>
      </c>
      <c r="S143" s="535"/>
      <c r="T143" s="537"/>
      <c r="U143" s="537"/>
      <c r="V143" s="537"/>
      <c r="W143" s="537"/>
      <c r="X143" s="537"/>
      <c r="Y143" s="537"/>
      <c r="Z143" s="537"/>
      <c r="AA143" s="537"/>
      <c r="AB143" s="537"/>
      <c r="AC143" s="537"/>
      <c r="AD143" s="537"/>
      <c r="AE143" s="537"/>
      <c r="AF143" s="537"/>
      <c r="AG143" s="537"/>
      <c r="AH143" s="537"/>
      <c r="AI143" s="537"/>
      <c r="AJ143" s="537"/>
      <c r="AK143" s="537"/>
      <c r="AL143" s="537"/>
      <c r="AM143" s="537"/>
      <c r="AN143" s="537"/>
      <c r="AO143" s="537"/>
      <c r="AP143" s="537"/>
      <c r="AQ143" s="537"/>
      <c r="AR143" s="537"/>
      <c r="AS143" s="537"/>
      <c r="AT143" s="537"/>
      <c r="AU143" s="537"/>
      <c r="AV143" s="537"/>
      <c r="AW143" s="537"/>
      <c r="AX143" s="537"/>
      <c r="AY143" s="537"/>
      <c r="AZ143" s="537"/>
      <c r="BA143" s="537"/>
      <c r="BB143" s="537"/>
      <c r="BC143" s="537"/>
      <c r="BD143" s="537"/>
      <c r="BE143" s="537"/>
      <c r="BF143" s="537"/>
      <c r="BG143" s="537"/>
      <c r="BH143" s="537"/>
      <c r="BI143" s="537"/>
      <c r="BJ143" s="537"/>
      <c r="BK143" s="537"/>
      <c r="BL143" s="537"/>
      <c r="BM143" s="537"/>
      <c r="BN143" s="537"/>
    </row>
    <row r="144" spans="1:66" s="442" customFormat="1" ht="11.25" customHeight="1">
      <c r="A144" s="572" t="s">
        <v>407</v>
      </c>
      <c r="B144" s="573" t="s">
        <v>1326</v>
      </c>
      <c r="C144" s="542"/>
      <c r="D144" s="543"/>
      <c r="E144" s="543"/>
      <c r="F144" s="509" t="s">
        <v>1126</v>
      </c>
      <c r="G144" s="452">
        <v>10</v>
      </c>
      <c r="H144" s="443"/>
      <c r="I144" s="453">
        <f>R144</f>
        <v>426.8416</v>
      </c>
      <c r="J144" s="443"/>
      <c r="K144" s="449">
        <f t="shared" si="5"/>
        <v>4268.416</v>
      </c>
      <c r="L144" s="443"/>
      <c r="M144" s="441"/>
      <c r="N144" s="393" t="s">
        <v>1329</v>
      </c>
      <c r="P144" s="444" t="s">
        <v>1327</v>
      </c>
      <c r="Q144" s="537">
        <f t="shared" si="6"/>
        <v>93.37160000000002</v>
      </c>
      <c r="R144" s="537">
        <f t="shared" si="7"/>
        <v>426.8416</v>
      </c>
      <c r="S144" s="535"/>
      <c r="T144" s="537"/>
      <c r="U144" s="537"/>
      <c r="V144" s="537"/>
      <c r="W144" s="537"/>
      <c r="X144" s="537"/>
      <c r="Y144" s="537"/>
      <c r="Z144" s="537"/>
      <c r="AA144" s="537"/>
      <c r="AB144" s="537"/>
      <c r="AC144" s="537"/>
      <c r="AD144" s="537"/>
      <c r="AE144" s="537"/>
      <c r="AF144" s="537"/>
      <c r="AG144" s="537"/>
      <c r="AH144" s="537"/>
      <c r="AI144" s="537"/>
      <c r="AJ144" s="537"/>
      <c r="AK144" s="537"/>
      <c r="AL144" s="537"/>
      <c r="AM144" s="537"/>
      <c r="AN144" s="537"/>
      <c r="AO144" s="537"/>
      <c r="AP144" s="537"/>
      <c r="AQ144" s="537"/>
      <c r="AR144" s="537"/>
      <c r="AS144" s="537"/>
      <c r="AT144" s="537"/>
      <c r="AU144" s="537"/>
      <c r="AV144" s="537"/>
      <c r="AW144" s="537"/>
      <c r="AX144" s="537"/>
      <c r="AY144" s="537"/>
      <c r="AZ144" s="537"/>
      <c r="BA144" s="537"/>
      <c r="BB144" s="537"/>
      <c r="BC144" s="537"/>
      <c r="BD144" s="537"/>
      <c r="BE144" s="537"/>
      <c r="BF144" s="537"/>
      <c r="BG144" s="537"/>
      <c r="BH144" s="537"/>
      <c r="BI144" s="537"/>
      <c r="BJ144" s="537"/>
      <c r="BK144" s="537"/>
      <c r="BL144" s="537"/>
      <c r="BM144" s="537"/>
      <c r="BN144" s="537"/>
    </row>
    <row r="145" spans="1:66" s="442" customFormat="1" ht="9.75" customHeight="1">
      <c r="A145" s="502" t="s">
        <v>409</v>
      </c>
      <c r="B145" s="548" t="s">
        <v>1330</v>
      </c>
      <c r="C145" s="549"/>
      <c r="D145" s="549"/>
      <c r="E145" s="550"/>
      <c r="F145" s="509"/>
      <c r="G145" s="452"/>
      <c r="H145" s="443"/>
      <c r="I145" s="453"/>
      <c r="J145" s="443"/>
      <c r="K145" s="449">
        <f t="shared" si="5"/>
        <v>0</v>
      </c>
      <c r="L145" s="443"/>
      <c r="M145" s="441"/>
      <c r="N145" s="393" t="s">
        <v>1331</v>
      </c>
      <c r="P145" s="444"/>
      <c r="Q145" s="537">
        <f t="shared" si="6"/>
        <v>0</v>
      </c>
      <c r="R145" s="537">
        <f t="shared" si="7"/>
        <v>0</v>
      </c>
      <c r="S145" s="535"/>
      <c r="T145" s="537"/>
      <c r="U145" s="537"/>
      <c r="V145" s="537"/>
      <c r="W145" s="537"/>
      <c r="X145" s="537"/>
      <c r="Y145" s="537"/>
      <c r="Z145" s="537"/>
      <c r="AA145" s="537"/>
      <c r="AB145" s="537"/>
      <c r="AC145" s="537"/>
      <c r="AD145" s="537"/>
      <c r="AE145" s="537"/>
      <c r="AF145" s="537"/>
      <c r="AG145" s="537"/>
      <c r="AH145" s="537"/>
      <c r="AI145" s="537"/>
      <c r="AJ145" s="537"/>
      <c r="AK145" s="537"/>
      <c r="AL145" s="537"/>
      <c r="AM145" s="537"/>
      <c r="AN145" s="537"/>
      <c r="AO145" s="537"/>
      <c r="AP145" s="537"/>
      <c r="AQ145" s="537"/>
      <c r="AR145" s="537"/>
      <c r="AS145" s="537"/>
      <c r="AT145" s="537"/>
      <c r="AU145" s="537"/>
      <c r="AV145" s="537"/>
      <c r="AW145" s="537"/>
      <c r="AX145" s="537"/>
      <c r="AY145" s="537"/>
      <c r="AZ145" s="537"/>
      <c r="BA145" s="537"/>
      <c r="BB145" s="537"/>
      <c r="BC145" s="537"/>
      <c r="BD145" s="537"/>
      <c r="BE145" s="537"/>
      <c r="BF145" s="537"/>
      <c r="BG145" s="537"/>
      <c r="BH145" s="537"/>
      <c r="BI145" s="537"/>
      <c r="BJ145" s="537"/>
      <c r="BK145" s="537"/>
      <c r="BL145" s="537"/>
      <c r="BM145" s="537"/>
      <c r="BN145" s="537"/>
    </row>
    <row r="146" spans="1:66" s="442" customFormat="1" ht="9.75" customHeight="1">
      <c r="A146" s="440" t="s">
        <v>410</v>
      </c>
      <c r="B146" s="584" t="s">
        <v>1333</v>
      </c>
      <c r="C146" s="585"/>
      <c r="D146" s="585"/>
      <c r="E146" s="586"/>
      <c r="F146" s="509" t="s">
        <v>965</v>
      </c>
      <c r="G146" s="452">
        <v>30</v>
      </c>
      <c r="H146" s="443"/>
      <c r="I146" s="453">
        <f aca="true" t="shared" si="8" ref="I146:I151">R146</f>
        <v>64.19200000000001</v>
      </c>
      <c r="J146" s="443"/>
      <c r="K146" s="449">
        <f t="shared" si="5"/>
        <v>1925.7600000000002</v>
      </c>
      <c r="L146" s="443"/>
      <c r="M146" s="441"/>
      <c r="N146" s="393" t="s">
        <v>1332</v>
      </c>
      <c r="P146" s="444" t="s">
        <v>1334</v>
      </c>
      <c r="Q146" s="537">
        <f t="shared" si="6"/>
        <v>14.042000000000002</v>
      </c>
      <c r="R146" s="537">
        <f t="shared" si="7"/>
        <v>64.19200000000001</v>
      </c>
      <c r="S146" s="535"/>
      <c r="T146" s="537"/>
      <c r="U146" s="537"/>
      <c r="V146" s="537"/>
      <c r="W146" s="537"/>
      <c r="X146" s="537"/>
      <c r="Y146" s="537"/>
      <c r="Z146" s="537"/>
      <c r="AA146" s="537"/>
      <c r="AB146" s="537"/>
      <c r="AC146" s="537"/>
      <c r="AD146" s="537"/>
      <c r="AE146" s="537"/>
      <c r="AF146" s="537"/>
      <c r="AG146" s="537"/>
      <c r="AH146" s="537"/>
      <c r="AI146" s="537"/>
      <c r="AJ146" s="537"/>
      <c r="AK146" s="537"/>
      <c r="AL146" s="537"/>
      <c r="AM146" s="537"/>
      <c r="AN146" s="537"/>
      <c r="AO146" s="537"/>
      <c r="AP146" s="537"/>
      <c r="AQ146" s="537"/>
      <c r="AR146" s="537"/>
      <c r="AS146" s="537"/>
      <c r="AT146" s="537"/>
      <c r="AU146" s="537"/>
      <c r="AV146" s="537"/>
      <c r="AW146" s="537"/>
      <c r="AX146" s="537"/>
      <c r="AY146" s="537"/>
      <c r="AZ146" s="537"/>
      <c r="BA146" s="537"/>
      <c r="BB146" s="537"/>
      <c r="BC146" s="537"/>
      <c r="BD146" s="537"/>
      <c r="BE146" s="537"/>
      <c r="BF146" s="537"/>
      <c r="BG146" s="537"/>
      <c r="BH146" s="537"/>
      <c r="BI146" s="537"/>
      <c r="BJ146" s="537"/>
      <c r="BK146" s="537"/>
      <c r="BL146" s="537"/>
      <c r="BM146" s="537"/>
      <c r="BN146" s="537"/>
    </row>
    <row r="147" spans="1:66" s="442" customFormat="1" ht="9.75" customHeight="1">
      <c r="A147" s="502" t="s">
        <v>411</v>
      </c>
      <c r="B147" s="548" t="s">
        <v>1164</v>
      </c>
      <c r="C147" s="549"/>
      <c r="D147" s="549"/>
      <c r="E147" s="550"/>
      <c r="F147" s="509"/>
      <c r="G147" s="452"/>
      <c r="H147" s="443"/>
      <c r="I147" s="453">
        <f t="shared" si="8"/>
        <v>0</v>
      </c>
      <c r="J147" s="443"/>
      <c r="K147" s="449">
        <f t="shared" si="5"/>
        <v>0</v>
      </c>
      <c r="L147" s="443"/>
      <c r="M147" s="441"/>
      <c r="N147" s="393" t="s">
        <v>1335</v>
      </c>
      <c r="P147" s="444"/>
      <c r="Q147" s="537">
        <f t="shared" si="6"/>
        <v>0</v>
      </c>
      <c r="R147" s="537">
        <f t="shared" si="7"/>
        <v>0</v>
      </c>
      <c r="S147" s="535"/>
      <c r="T147" s="537"/>
      <c r="U147" s="537"/>
      <c r="V147" s="537"/>
      <c r="W147" s="537"/>
      <c r="X147" s="537"/>
      <c r="Y147" s="537"/>
      <c r="Z147" s="537"/>
      <c r="AA147" s="537"/>
      <c r="AB147" s="537"/>
      <c r="AC147" s="537"/>
      <c r="AD147" s="537"/>
      <c r="AE147" s="537"/>
      <c r="AF147" s="537"/>
      <c r="AG147" s="537"/>
      <c r="AH147" s="537"/>
      <c r="AI147" s="537"/>
      <c r="AJ147" s="537"/>
      <c r="AK147" s="537"/>
      <c r="AL147" s="537"/>
      <c r="AM147" s="537"/>
      <c r="AN147" s="537"/>
      <c r="AO147" s="537"/>
      <c r="AP147" s="537"/>
      <c r="AQ147" s="537"/>
      <c r="AR147" s="537"/>
      <c r="AS147" s="537"/>
      <c r="AT147" s="537"/>
      <c r="AU147" s="537"/>
      <c r="AV147" s="537"/>
      <c r="AW147" s="537"/>
      <c r="AX147" s="537"/>
      <c r="AY147" s="537"/>
      <c r="AZ147" s="537"/>
      <c r="BA147" s="537"/>
      <c r="BB147" s="537"/>
      <c r="BC147" s="537"/>
      <c r="BD147" s="537"/>
      <c r="BE147" s="537"/>
      <c r="BF147" s="537"/>
      <c r="BG147" s="537"/>
      <c r="BH147" s="537"/>
      <c r="BI147" s="537"/>
      <c r="BJ147" s="537"/>
      <c r="BK147" s="537"/>
      <c r="BL147" s="537"/>
      <c r="BM147" s="537"/>
      <c r="BN147" s="537"/>
    </row>
    <row r="148" spans="1:66" s="442" customFormat="1" ht="11.25" customHeight="1">
      <c r="A148" s="440" t="s">
        <v>412</v>
      </c>
      <c r="B148" s="584" t="s">
        <v>1336</v>
      </c>
      <c r="C148" s="585"/>
      <c r="D148" s="585"/>
      <c r="E148" s="586"/>
      <c r="F148" s="509" t="s">
        <v>1126</v>
      </c>
      <c r="G148" s="452">
        <v>8</v>
      </c>
      <c r="H148" s="443"/>
      <c r="I148" s="453">
        <f t="shared" si="8"/>
        <v>13.747200000000001</v>
      </c>
      <c r="J148" s="443"/>
      <c r="K148" s="449">
        <f t="shared" si="5"/>
        <v>109.97760000000001</v>
      </c>
      <c r="L148" s="443"/>
      <c r="M148" s="441"/>
      <c r="N148" s="393" t="s">
        <v>1337</v>
      </c>
      <c r="P148" s="444" t="s">
        <v>1338</v>
      </c>
      <c r="Q148" s="537">
        <f t="shared" si="6"/>
        <v>3.0072000000000005</v>
      </c>
      <c r="R148" s="537">
        <f t="shared" si="7"/>
        <v>13.747200000000001</v>
      </c>
      <c r="S148" s="535"/>
      <c r="T148" s="537"/>
      <c r="U148" s="537"/>
      <c r="V148" s="537"/>
      <c r="W148" s="537"/>
      <c r="X148" s="537"/>
      <c r="Y148" s="537"/>
      <c r="Z148" s="537"/>
      <c r="AA148" s="537"/>
      <c r="AB148" s="537"/>
      <c r="AC148" s="537"/>
      <c r="AD148" s="537"/>
      <c r="AE148" s="537"/>
      <c r="AF148" s="537"/>
      <c r="AG148" s="537"/>
      <c r="AH148" s="537"/>
      <c r="AI148" s="537"/>
      <c r="AJ148" s="537"/>
      <c r="AK148" s="537"/>
      <c r="AL148" s="537"/>
      <c r="AM148" s="537"/>
      <c r="AN148" s="537"/>
      <c r="AO148" s="537"/>
      <c r="AP148" s="537"/>
      <c r="AQ148" s="537"/>
      <c r="AR148" s="537"/>
      <c r="AS148" s="537"/>
      <c r="AT148" s="537"/>
      <c r="AU148" s="537"/>
      <c r="AV148" s="537"/>
      <c r="AW148" s="537"/>
      <c r="AX148" s="537"/>
      <c r="AY148" s="537"/>
      <c r="AZ148" s="537"/>
      <c r="BA148" s="537"/>
      <c r="BB148" s="537"/>
      <c r="BC148" s="537"/>
      <c r="BD148" s="537"/>
      <c r="BE148" s="537"/>
      <c r="BF148" s="537"/>
      <c r="BG148" s="537"/>
      <c r="BH148" s="537"/>
      <c r="BI148" s="537"/>
      <c r="BJ148" s="537"/>
      <c r="BK148" s="537"/>
      <c r="BL148" s="537"/>
      <c r="BM148" s="537"/>
      <c r="BN148" s="537"/>
    </row>
    <row r="149" spans="1:66" s="442" customFormat="1" ht="11.25" customHeight="1">
      <c r="A149" s="440" t="s">
        <v>1439</v>
      </c>
      <c r="B149" s="584" t="s">
        <v>1339</v>
      </c>
      <c r="C149" s="585"/>
      <c r="D149" s="585"/>
      <c r="E149" s="586"/>
      <c r="F149" s="509" t="s">
        <v>1126</v>
      </c>
      <c r="G149" s="452">
        <v>5</v>
      </c>
      <c r="H149" s="443"/>
      <c r="I149" s="453">
        <f t="shared" si="8"/>
        <v>19.2384</v>
      </c>
      <c r="J149" s="443"/>
      <c r="K149" s="449">
        <f t="shared" si="5"/>
        <v>96.192</v>
      </c>
      <c r="L149" s="443"/>
      <c r="M149" s="441"/>
      <c r="N149" s="393" t="s">
        <v>1340</v>
      </c>
      <c r="P149" s="444" t="s">
        <v>1341</v>
      </c>
      <c r="Q149" s="537">
        <f t="shared" si="6"/>
        <v>4.2084</v>
      </c>
      <c r="R149" s="537">
        <f t="shared" si="7"/>
        <v>19.2384</v>
      </c>
      <c r="S149" s="535"/>
      <c r="T149" s="537"/>
      <c r="U149" s="537"/>
      <c r="V149" s="537"/>
      <c r="W149" s="537"/>
      <c r="X149" s="537"/>
      <c r="Y149" s="537"/>
      <c r="Z149" s="537"/>
      <c r="AA149" s="537"/>
      <c r="AB149" s="537"/>
      <c r="AC149" s="537"/>
      <c r="AD149" s="537"/>
      <c r="AE149" s="537"/>
      <c r="AF149" s="537"/>
      <c r="AG149" s="537"/>
      <c r="AH149" s="537"/>
      <c r="AI149" s="537"/>
      <c r="AJ149" s="537"/>
      <c r="AK149" s="537"/>
      <c r="AL149" s="537"/>
      <c r="AM149" s="537"/>
      <c r="AN149" s="537"/>
      <c r="AO149" s="537"/>
      <c r="AP149" s="537"/>
      <c r="AQ149" s="537"/>
      <c r="AR149" s="537"/>
      <c r="AS149" s="537"/>
      <c r="AT149" s="537"/>
      <c r="AU149" s="537"/>
      <c r="AV149" s="537"/>
      <c r="AW149" s="537"/>
      <c r="AX149" s="537"/>
      <c r="AY149" s="537"/>
      <c r="AZ149" s="537"/>
      <c r="BA149" s="537"/>
      <c r="BB149" s="537"/>
      <c r="BC149" s="537"/>
      <c r="BD149" s="537"/>
      <c r="BE149" s="537"/>
      <c r="BF149" s="537"/>
      <c r="BG149" s="537"/>
      <c r="BH149" s="537"/>
      <c r="BI149" s="537"/>
      <c r="BJ149" s="537"/>
      <c r="BK149" s="537"/>
      <c r="BL149" s="537"/>
      <c r="BM149" s="537"/>
      <c r="BN149" s="537"/>
    </row>
    <row r="150" spans="1:66" s="442" customFormat="1" ht="11.25" customHeight="1">
      <c r="A150" s="440" t="s">
        <v>1440</v>
      </c>
      <c r="B150" s="584" t="s">
        <v>1342</v>
      </c>
      <c r="C150" s="585"/>
      <c r="D150" s="585"/>
      <c r="E150" s="586"/>
      <c r="F150" s="509" t="s">
        <v>1126</v>
      </c>
      <c r="G150" s="452">
        <v>2</v>
      </c>
      <c r="H150" s="443"/>
      <c r="I150" s="453">
        <f t="shared" si="8"/>
        <v>13.747200000000001</v>
      </c>
      <c r="J150" s="443"/>
      <c r="K150" s="449">
        <f t="shared" si="5"/>
        <v>27.494400000000002</v>
      </c>
      <c r="L150" s="443"/>
      <c r="M150" s="441"/>
      <c r="N150" s="393" t="s">
        <v>1343</v>
      </c>
      <c r="P150" s="444" t="s">
        <v>1338</v>
      </c>
      <c r="Q150" s="537">
        <f t="shared" si="6"/>
        <v>3.0072000000000005</v>
      </c>
      <c r="R150" s="537">
        <f t="shared" si="7"/>
        <v>13.747200000000001</v>
      </c>
      <c r="S150" s="535"/>
      <c r="T150" s="537"/>
      <c r="U150" s="537"/>
      <c r="V150" s="537"/>
      <c r="W150" s="537"/>
      <c r="X150" s="537"/>
      <c r="Y150" s="537"/>
      <c r="Z150" s="537"/>
      <c r="AA150" s="537"/>
      <c r="AB150" s="537"/>
      <c r="AC150" s="537"/>
      <c r="AD150" s="537"/>
      <c r="AE150" s="537"/>
      <c r="AF150" s="537"/>
      <c r="AG150" s="537"/>
      <c r="AH150" s="537"/>
      <c r="AI150" s="537"/>
      <c r="AJ150" s="537"/>
      <c r="AK150" s="537"/>
      <c r="AL150" s="537"/>
      <c r="AM150" s="537"/>
      <c r="AN150" s="537"/>
      <c r="AO150" s="537"/>
      <c r="AP150" s="537"/>
      <c r="AQ150" s="537"/>
      <c r="AR150" s="537"/>
      <c r="AS150" s="537"/>
      <c r="AT150" s="537"/>
      <c r="AU150" s="537"/>
      <c r="AV150" s="537"/>
      <c r="AW150" s="537"/>
      <c r="AX150" s="537"/>
      <c r="AY150" s="537"/>
      <c r="AZ150" s="537"/>
      <c r="BA150" s="537"/>
      <c r="BB150" s="537"/>
      <c r="BC150" s="537"/>
      <c r="BD150" s="537"/>
      <c r="BE150" s="537"/>
      <c r="BF150" s="537"/>
      <c r="BG150" s="537"/>
      <c r="BH150" s="537"/>
      <c r="BI150" s="537"/>
      <c r="BJ150" s="537"/>
      <c r="BK150" s="537"/>
      <c r="BL150" s="537"/>
      <c r="BM150" s="537"/>
      <c r="BN150" s="537"/>
    </row>
    <row r="151" spans="1:66" s="442" customFormat="1" ht="11.25" customHeight="1">
      <c r="A151" s="440" t="s">
        <v>1441</v>
      </c>
      <c r="B151" s="584" t="s">
        <v>1344</v>
      </c>
      <c r="C151" s="585"/>
      <c r="D151" s="585"/>
      <c r="E151" s="586"/>
      <c r="F151" s="509" t="s">
        <v>1126</v>
      </c>
      <c r="G151" s="452">
        <v>20</v>
      </c>
      <c r="H151" s="443"/>
      <c r="I151" s="453">
        <f t="shared" si="8"/>
        <v>13.1328</v>
      </c>
      <c r="J151" s="443"/>
      <c r="K151" s="449">
        <f t="shared" si="5"/>
        <v>262.656</v>
      </c>
      <c r="L151" s="443"/>
      <c r="M151" s="441">
        <f>SUM(K137:K151)</f>
        <v>15704.922400000001</v>
      </c>
      <c r="N151" s="393" t="s">
        <v>1347</v>
      </c>
      <c r="P151" s="444" t="s">
        <v>1345</v>
      </c>
      <c r="Q151" s="537">
        <f t="shared" si="6"/>
        <v>2.8728000000000002</v>
      </c>
      <c r="R151" s="537">
        <f t="shared" si="7"/>
        <v>13.1328</v>
      </c>
      <c r="S151" s="535"/>
      <c r="T151" s="537"/>
      <c r="U151" s="537"/>
      <c r="V151" s="537"/>
      <c r="W151" s="537"/>
      <c r="X151" s="537"/>
      <c r="Y151" s="537"/>
      <c r="Z151" s="537"/>
      <c r="AA151" s="537"/>
      <c r="AB151" s="537"/>
      <c r="AC151" s="537"/>
      <c r="AD151" s="537"/>
      <c r="AE151" s="537"/>
      <c r="AF151" s="537"/>
      <c r="AG151" s="537"/>
      <c r="AH151" s="537"/>
      <c r="AI151" s="537"/>
      <c r="AJ151" s="537"/>
      <c r="AK151" s="537"/>
      <c r="AL151" s="537"/>
      <c r="AM151" s="537"/>
      <c r="AN151" s="537"/>
      <c r="AO151" s="537"/>
      <c r="AP151" s="537"/>
      <c r="AQ151" s="537"/>
      <c r="AR151" s="537"/>
      <c r="AS151" s="537"/>
      <c r="AT151" s="537"/>
      <c r="AU151" s="537"/>
      <c r="AV151" s="537"/>
      <c r="AW151" s="537"/>
      <c r="AX151" s="537"/>
      <c r="AY151" s="537"/>
      <c r="AZ151" s="537"/>
      <c r="BA151" s="537"/>
      <c r="BB151" s="537"/>
      <c r="BC151" s="537"/>
      <c r="BD151" s="537"/>
      <c r="BE151" s="537"/>
      <c r="BF151" s="537"/>
      <c r="BG151" s="537"/>
      <c r="BH151" s="537"/>
      <c r="BI151" s="537"/>
      <c r="BJ151" s="537"/>
      <c r="BK151" s="537"/>
      <c r="BL151" s="537"/>
      <c r="BM151" s="537"/>
      <c r="BN151" s="537"/>
    </row>
    <row r="152" spans="1:66" s="442" customFormat="1" ht="9.75" customHeight="1">
      <c r="A152" s="502">
        <v>14</v>
      </c>
      <c r="B152" s="548" t="s">
        <v>1001</v>
      </c>
      <c r="C152" s="549"/>
      <c r="D152" s="549"/>
      <c r="E152" s="550"/>
      <c r="F152" s="509"/>
      <c r="G152" s="452"/>
      <c r="H152" s="443"/>
      <c r="I152" s="453"/>
      <c r="J152" s="443"/>
      <c r="K152" s="449">
        <f t="shared" si="5"/>
        <v>0</v>
      </c>
      <c r="L152" s="443"/>
      <c r="M152" s="441"/>
      <c r="N152" s="393" t="s">
        <v>1447</v>
      </c>
      <c r="P152" s="444"/>
      <c r="Q152" s="537"/>
      <c r="R152" s="537"/>
      <c r="S152" s="535"/>
      <c r="T152" s="537"/>
      <c r="U152" s="537"/>
      <c r="V152" s="537"/>
      <c r="W152" s="537"/>
      <c r="X152" s="537"/>
      <c r="Y152" s="537"/>
      <c r="Z152" s="537"/>
      <c r="AA152" s="537"/>
      <c r="AB152" s="537"/>
      <c r="AC152" s="537"/>
      <c r="AD152" s="537"/>
      <c r="AE152" s="537"/>
      <c r="AF152" s="537"/>
      <c r="AG152" s="537"/>
      <c r="AH152" s="537"/>
      <c r="AI152" s="537"/>
      <c r="AJ152" s="537"/>
      <c r="AK152" s="537"/>
      <c r="AL152" s="537"/>
      <c r="AM152" s="537"/>
      <c r="AN152" s="537"/>
      <c r="AO152" s="537"/>
      <c r="AP152" s="537"/>
      <c r="AQ152" s="537"/>
      <c r="AR152" s="537"/>
      <c r="AS152" s="537"/>
      <c r="AT152" s="537"/>
      <c r="AU152" s="537"/>
      <c r="AV152" s="537"/>
      <c r="AW152" s="537"/>
      <c r="AX152" s="537"/>
      <c r="AY152" s="537"/>
      <c r="AZ152" s="537"/>
      <c r="BA152" s="537"/>
      <c r="BB152" s="537"/>
      <c r="BC152" s="537"/>
      <c r="BD152" s="537"/>
      <c r="BE152" s="537"/>
      <c r="BF152" s="537"/>
      <c r="BG152" s="537"/>
      <c r="BH152" s="537"/>
      <c r="BI152" s="537"/>
      <c r="BJ152" s="537"/>
      <c r="BK152" s="537"/>
      <c r="BL152" s="537"/>
      <c r="BM152" s="537"/>
      <c r="BN152" s="537"/>
    </row>
    <row r="153" spans="1:66" s="442" customFormat="1" ht="9.75" customHeight="1">
      <c r="A153" s="502" t="s">
        <v>437</v>
      </c>
      <c r="B153" s="548" t="s">
        <v>1499</v>
      </c>
      <c r="C153" s="549"/>
      <c r="D153" s="549"/>
      <c r="E153" s="550"/>
      <c r="F153" s="509"/>
      <c r="G153" s="452"/>
      <c r="H153" s="443"/>
      <c r="I153" s="453"/>
      <c r="J153" s="443"/>
      <c r="K153" s="449"/>
      <c r="L153" s="443"/>
      <c r="M153" s="441"/>
      <c r="N153" s="393"/>
      <c r="P153" s="444"/>
      <c r="Q153" s="537"/>
      <c r="R153" s="537"/>
      <c r="S153" s="535"/>
      <c r="T153" s="537"/>
      <c r="U153" s="537"/>
      <c r="V153" s="537"/>
      <c r="W153" s="537"/>
      <c r="X153" s="537"/>
      <c r="Y153" s="537"/>
      <c r="Z153" s="537"/>
      <c r="AA153" s="537"/>
      <c r="AB153" s="537"/>
      <c r="AC153" s="537"/>
      <c r="AD153" s="537"/>
      <c r="AE153" s="537"/>
      <c r="AF153" s="537"/>
      <c r="AG153" s="537"/>
      <c r="AH153" s="537"/>
      <c r="AI153" s="537"/>
      <c r="AJ153" s="537"/>
      <c r="AK153" s="537"/>
      <c r="AL153" s="537"/>
      <c r="AM153" s="537"/>
      <c r="AN153" s="537"/>
      <c r="AO153" s="537"/>
      <c r="AP153" s="537"/>
      <c r="AQ153" s="537"/>
      <c r="AR153" s="537"/>
      <c r="AS153" s="537"/>
      <c r="AT153" s="537"/>
      <c r="AU153" s="537"/>
      <c r="AV153" s="537"/>
      <c r="AW153" s="537"/>
      <c r="AX153" s="537"/>
      <c r="AY153" s="537"/>
      <c r="AZ153" s="537"/>
      <c r="BA153" s="537"/>
      <c r="BB153" s="537"/>
      <c r="BC153" s="537"/>
      <c r="BD153" s="537"/>
      <c r="BE153" s="537"/>
      <c r="BF153" s="537"/>
      <c r="BG153" s="537"/>
      <c r="BH153" s="537"/>
      <c r="BI153" s="537"/>
      <c r="BJ153" s="537"/>
      <c r="BK153" s="537"/>
      <c r="BL153" s="537"/>
      <c r="BM153" s="537"/>
      <c r="BN153" s="537"/>
    </row>
    <row r="154" spans="1:66" s="442" customFormat="1" ht="24" customHeight="1">
      <c r="A154" s="440" t="s">
        <v>438</v>
      </c>
      <c r="B154" s="601" t="s">
        <v>1500</v>
      </c>
      <c r="C154" s="602"/>
      <c r="D154" s="602"/>
      <c r="E154" s="603"/>
      <c r="F154" s="509" t="s">
        <v>1126</v>
      </c>
      <c r="G154" s="452">
        <v>2</v>
      </c>
      <c r="H154" s="443"/>
      <c r="I154" s="453">
        <v>209.48</v>
      </c>
      <c r="J154" s="443"/>
      <c r="K154" s="449">
        <f>G154*I154</f>
        <v>418.96</v>
      </c>
      <c r="L154" s="443"/>
      <c r="M154" s="441"/>
      <c r="N154" s="393"/>
      <c r="P154" s="444"/>
      <c r="Q154" s="537"/>
      <c r="R154" s="537"/>
      <c r="S154" s="535"/>
      <c r="T154" s="537"/>
      <c r="U154" s="537"/>
      <c r="V154" s="537"/>
      <c r="W154" s="537"/>
      <c r="X154" s="537"/>
      <c r="Y154" s="537"/>
      <c r="Z154" s="537"/>
      <c r="AA154" s="537"/>
      <c r="AB154" s="537"/>
      <c r="AC154" s="537"/>
      <c r="AD154" s="537"/>
      <c r="AE154" s="537"/>
      <c r="AF154" s="537"/>
      <c r="AG154" s="537"/>
      <c r="AH154" s="537"/>
      <c r="AI154" s="537"/>
      <c r="AJ154" s="537"/>
      <c r="AK154" s="537"/>
      <c r="AL154" s="537"/>
      <c r="AM154" s="537"/>
      <c r="AN154" s="537"/>
      <c r="AO154" s="537"/>
      <c r="AP154" s="537"/>
      <c r="AQ154" s="537"/>
      <c r="AR154" s="537"/>
      <c r="AS154" s="537"/>
      <c r="AT154" s="537"/>
      <c r="AU154" s="537"/>
      <c r="AV154" s="537"/>
      <c r="AW154" s="537"/>
      <c r="AX154" s="537"/>
      <c r="AY154" s="537"/>
      <c r="AZ154" s="537"/>
      <c r="BA154" s="537"/>
      <c r="BB154" s="537"/>
      <c r="BC154" s="537"/>
      <c r="BD154" s="537"/>
      <c r="BE154" s="537"/>
      <c r="BF154" s="537"/>
      <c r="BG154" s="537"/>
      <c r="BH154" s="537"/>
      <c r="BI154" s="537"/>
      <c r="BJ154" s="537"/>
      <c r="BK154" s="537"/>
      <c r="BL154" s="537"/>
      <c r="BM154" s="537"/>
      <c r="BN154" s="537"/>
    </row>
    <row r="155" spans="1:66" s="442" customFormat="1" ht="12" customHeight="1">
      <c r="A155" s="502" t="s">
        <v>441</v>
      </c>
      <c r="B155" s="571" t="s">
        <v>1443</v>
      </c>
      <c r="C155" s="549"/>
      <c r="D155" s="549"/>
      <c r="E155" s="550"/>
      <c r="F155" s="509"/>
      <c r="G155" s="452"/>
      <c r="H155" s="443"/>
      <c r="I155" s="453"/>
      <c r="J155" s="443"/>
      <c r="K155" s="449">
        <f t="shared" si="5"/>
        <v>0</v>
      </c>
      <c r="L155" s="443"/>
      <c r="M155" s="441"/>
      <c r="N155" s="393" t="s">
        <v>1448</v>
      </c>
      <c r="P155" s="444"/>
      <c r="Q155" s="537"/>
      <c r="R155" s="537"/>
      <c r="S155" s="535"/>
      <c r="T155" s="537"/>
      <c r="U155" s="537"/>
      <c r="V155" s="537"/>
      <c r="W155" s="537"/>
      <c r="X155" s="537"/>
      <c r="Y155" s="537"/>
      <c r="Z155" s="537"/>
      <c r="AA155" s="537"/>
      <c r="AB155" s="537"/>
      <c r="AC155" s="537"/>
      <c r="AD155" s="537"/>
      <c r="AE155" s="537"/>
      <c r="AF155" s="537"/>
      <c r="AG155" s="537"/>
      <c r="AH155" s="537"/>
      <c r="AI155" s="537"/>
      <c r="AJ155" s="537"/>
      <c r="AK155" s="537"/>
      <c r="AL155" s="537"/>
      <c r="AM155" s="537"/>
      <c r="AN155" s="537"/>
      <c r="AO155" s="537"/>
      <c r="AP155" s="537"/>
      <c r="AQ155" s="537"/>
      <c r="AR155" s="537"/>
      <c r="AS155" s="537"/>
      <c r="AT155" s="537"/>
      <c r="AU155" s="537"/>
      <c r="AV155" s="537"/>
      <c r="AW155" s="537"/>
      <c r="AX155" s="537"/>
      <c r="AY155" s="537"/>
      <c r="AZ155" s="537"/>
      <c r="BA155" s="537"/>
      <c r="BB155" s="537"/>
      <c r="BC155" s="537"/>
      <c r="BD155" s="537"/>
      <c r="BE155" s="537"/>
      <c r="BF155" s="537"/>
      <c r="BG155" s="537"/>
      <c r="BH155" s="537"/>
      <c r="BI155" s="537"/>
      <c r="BJ155" s="537"/>
      <c r="BK155" s="537"/>
      <c r="BL155" s="537"/>
      <c r="BM155" s="537"/>
      <c r="BN155" s="537"/>
    </row>
    <row r="156" spans="1:66" s="442" customFormat="1" ht="11.25" customHeight="1">
      <c r="A156" s="440" t="s">
        <v>442</v>
      </c>
      <c r="B156" s="584" t="s">
        <v>1444</v>
      </c>
      <c r="C156" s="585"/>
      <c r="D156" s="585"/>
      <c r="E156" s="586"/>
      <c r="F156" s="509" t="s">
        <v>965</v>
      </c>
      <c r="G156" s="452">
        <v>120</v>
      </c>
      <c r="H156" s="443"/>
      <c r="I156" s="453">
        <v>7.36</v>
      </c>
      <c r="J156" s="443"/>
      <c r="K156" s="449">
        <f t="shared" si="5"/>
        <v>883.2</v>
      </c>
      <c r="L156" s="443"/>
      <c r="M156" s="441"/>
      <c r="N156" s="393" t="s">
        <v>1449</v>
      </c>
      <c r="P156" s="444"/>
      <c r="Q156" s="537"/>
      <c r="R156" s="537"/>
      <c r="S156" s="535"/>
      <c r="T156" s="537"/>
      <c r="U156" s="537"/>
      <c r="V156" s="537"/>
      <c r="W156" s="537"/>
      <c r="X156" s="537"/>
      <c r="Y156" s="537"/>
      <c r="Z156" s="537"/>
      <c r="AA156" s="537"/>
      <c r="AB156" s="537"/>
      <c r="AC156" s="537"/>
      <c r="AD156" s="537"/>
      <c r="AE156" s="537"/>
      <c r="AF156" s="537"/>
      <c r="AG156" s="537"/>
      <c r="AH156" s="537"/>
      <c r="AI156" s="537"/>
      <c r="AJ156" s="537"/>
      <c r="AK156" s="537"/>
      <c r="AL156" s="537"/>
      <c r="AM156" s="537"/>
      <c r="AN156" s="537"/>
      <c r="AO156" s="537"/>
      <c r="AP156" s="537"/>
      <c r="AQ156" s="537"/>
      <c r="AR156" s="537"/>
      <c r="AS156" s="537"/>
      <c r="AT156" s="537"/>
      <c r="AU156" s="537"/>
      <c r="AV156" s="537"/>
      <c r="AW156" s="537"/>
      <c r="AX156" s="537"/>
      <c r="AY156" s="537"/>
      <c r="AZ156" s="537"/>
      <c r="BA156" s="537"/>
      <c r="BB156" s="537"/>
      <c r="BC156" s="537"/>
      <c r="BD156" s="537"/>
      <c r="BE156" s="537"/>
      <c r="BF156" s="537"/>
      <c r="BG156" s="537"/>
      <c r="BH156" s="537"/>
      <c r="BI156" s="537"/>
      <c r="BJ156" s="537"/>
      <c r="BK156" s="537"/>
      <c r="BL156" s="537"/>
      <c r="BM156" s="537"/>
      <c r="BN156" s="537"/>
    </row>
    <row r="157" spans="1:66" s="442" customFormat="1" ht="11.25" customHeight="1">
      <c r="A157" s="440" t="s">
        <v>443</v>
      </c>
      <c r="B157" s="584" t="s">
        <v>1445</v>
      </c>
      <c r="C157" s="585"/>
      <c r="D157" s="585"/>
      <c r="E157" s="586"/>
      <c r="F157" s="509" t="s">
        <v>1126</v>
      </c>
      <c r="G157" s="452">
        <v>40</v>
      </c>
      <c r="H157" s="443"/>
      <c r="I157" s="453">
        <v>1.89</v>
      </c>
      <c r="J157" s="443"/>
      <c r="K157" s="449">
        <f t="shared" si="5"/>
        <v>75.6</v>
      </c>
      <c r="L157" s="443"/>
      <c r="M157" s="441"/>
      <c r="N157" s="393" t="s">
        <v>1450</v>
      </c>
      <c r="P157" s="444"/>
      <c r="Q157" s="537"/>
      <c r="R157" s="537"/>
      <c r="S157" s="535"/>
      <c r="T157" s="537"/>
      <c r="U157" s="537"/>
      <c r="V157" s="537"/>
      <c r="W157" s="537"/>
      <c r="X157" s="537"/>
      <c r="Y157" s="537"/>
      <c r="Z157" s="537"/>
      <c r="AA157" s="537"/>
      <c r="AB157" s="537"/>
      <c r="AC157" s="537"/>
      <c r="AD157" s="537"/>
      <c r="AE157" s="537"/>
      <c r="AF157" s="537"/>
      <c r="AG157" s="537"/>
      <c r="AH157" s="537"/>
      <c r="AI157" s="537"/>
      <c r="AJ157" s="537"/>
      <c r="AK157" s="537"/>
      <c r="AL157" s="537"/>
      <c r="AM157" s="537"/>
      <c r="AN157" s="537"/>
      <c r="AO157" s="537"/>
      <c r="AP157" s="537"/>
      <c r="AQ157" s="537"/>
      <c r="AR157" s="537"/>
      <c r="AS157" s="537"/>
      <c r="AT157" s="537"/>
      <c r="AU157" s="537"/>
      <c r="AV157" s="537"/>
      <c r="AW157" s="537"/>
      <c r="AX157" s="537"/>
      <c r="AY157" s="537"/>
      <c r="AZ157" s="537"/>
      <c r="BA157" s="537"/>
      <c r="BB157" s="537"/>
      <c r="BC157" s="537"/>
      <c r="BD157" s="537"/>
      <c r="BE157" s="537"/>
      <c r="BF157" s="537"/>
      <c r="BG157" s="537"/>
      <c r="BH157" s="537"/>
      <c r="BI157" s="537"/>
      <c r="BJ157" s="537"/>
      <c r="BK157" s="537"/>
      <c r="BL157" s="537"/>
      <c r="BM157" s="537"/>
      <c r="BN157" s="537"/>
    </row>
    <row r="158" spans="1:66" s="442" customFormat="1" ht="11.25" customHeight="1">
      <c r="A158" s="440" t="s">
        <v>444</v>
      </c>
      <c r="B158" s="584" t="s">
        <v>1485</v>
      </c>
      <c r="C158" s="585"/>
      <c r="D158" s="585"/>
      <c r="E158" s="586"/>
      <c r="F158" s="509" t="s">
        <v>1475</v>
      </c>
      <c r="G158" s="452">
        <v>6</v>
      </c>
      <c r="H158" s="443"/>
      <c r="I158" s="453">
        <v>20.79</v>
      </c>
      <c r="J158" s="443"/>
      <c r="K158" s="449">
        <f t="shared" si="5"/>
        <v>124.74</v>
      </c>
      <c r="L158" s="443"/>
      <c r="M158" s="441"/>
      <c r="N158" s="393" t="s">
        <v>1476</v>
      </c>
      <c r="P158" s="444"/>
      <c r="Q158" s="537"/>
      <c r="R158" s="537"/>
      <c r="S158" s="535"/>
      <c r="T158" s="537"/>
      <c r="U158" s="537"/>
      <c r="V158" s="537"/>
      <c r="W158" s="537"/>
      <c r="X158" s="537"/>
      <c r="Y158" s="537"/>
      <c r="Z158" s="537"/>
      <c r="AA158" s="537"/>
      <c r="AB158" s="537"/>
      <c r="AC158" s="537"/>
      <c r="AD158" s="537"/>
      <c r="AE158" s="537"/>
      <c r="AF158" s="537"/>
      <c r="AG158" s="537"/>
      <c r="AH158" s="537"/>
      <c r="AI158" s="537"/>
      <c r="AJ158" s="537"/>
      <c r="AK158" s="537"/>
      <c r="AL158" s="537"/>
      <c r="AM158" s="537"/>
      <c r="AN158" s="537"/>
      <c r="AO158" s="537"/>
      <c r="AP158" s="537"/>
      <c r="AQ158" s="537"/>
      <c r="AR158" s="537"/>
      <c r="AS158" s="537"/>
      <c r="AT158" s="537"/>
      <c r="AU158" s="537"/>
      <c r="AV158" s="537"/>
      <c r="AW158" s="537"/>
      <c r="AX158" s="537"/>
      <c r="AY158" s="537"/>
      <c r="AZ158" s="537"/>
      <c r="BA158" s="537"/>
      <c r="BB158" s="537"/>
      <c r="BC158" s="537"/>
      <c r="BD158" s="537"/>
      <c r="BE158" s="537"/>
      <c r="BF158" s="537"/>
      <c r="BG158" s="537"/>
      <c r="BH158" s="537"/>
      <c r="BI158" s="537"/>
      <c r="BJ158" s="537"/>
      <c r="BK158" s="537"/>
      <c r="BL158" s="537"/>
      <c r="BM158" s="537"/>
      <c r="BN158" s="537"/>
    </row>
    <row r="159" spans="1:66" s="442" customFormat="1" ht="11.25" customHeight="1">
      <c r="A159" s="440" t="s">
        <v>445</v>
      </c>
      <c r="B159" s="584" t="s">
        <v>1486</v>
      </c>
      <c r="C159" s="585"/>
      <c r="D159" s="585"/>
      <c r="E159" s="586"/>
      <c r="F159" s="509" t="s">
        <v>1126</v>
      </c>
      <c r="G159" s="452">
        <v>4</v>
      </c>
      <c r="H159" s="443"/>
      <c r="I159" s="453">
        <v>3.76</v>
      </c>
      <c r="J159" s="443"/>
      <c r="K159" s="449">
        <f t="shared" si="5"/>
        <v>15.04</v>
      </c>
      <c r="L159" s="443"/>
      <c r="M159" s="441"/>
      <c r="N159" s="393" t="s">
        <v>1477</v>
      </c>
      <c r="P159" s="444"/>
      <c r="Q159" s="537"/>
      <c r="R159" s="537"/>
      <c r="S159" s="535"/>
      <c r="T159" s="537"/>
      <c r="U159" s="537"/>
      <c r="V159" s="537"/>
      <c r="W159" s="537"/>
      <c r="X159" s="537"/>
      <c r="Y159" s="537"/>
      <c r="Z159" s="537"/>
      <c r="AA159" s="537"/>
      <c r="AB159" s="537"/>
      <c r="AC159" s="537"/>
      <c r="AD159" s="537"/>
      <c r="AE159" s="537"/>
      <c r="AF159" s="537"/>
      <c r="AG159" s="537"/>
      <c r="AH159" s="537"/>
      <c r="AI159" s="537"/>
      <c r="AJ159" s="537"/>
      <c r="AK159" s="537"/>
      <c r="AL159" s="537"/>
      <c r="AM159" s="537"/>
      <c r="AN159" s="537"/>
      <c r="AO159" s="537"/>
      <c r="AP159" s="537"/>
      <c r="AQ159" s="537"/>
      <c r="AR159" s="537"/>
      <c r="AS159" s="537"/>
      <c r="AT159" s="537"/>
      <c r="AU159" s="537"/>
      <c r="AV159" s="537"/>
      <c r="AW159" s="537"/>
      <c r="AX159" s="537"/>
      <c r="AY159" s="537"/>
      <c r="AZ159" s="537"/>
      <c r="BA159" s="537"/>
      <c r="BB159" s="537"/>
      <c r="BC159" s="537"/>
      <c r="BD159" s="537"/>
      <c r="BE159" s="537"/>
      <c r="BF159" s="537"/>
      <c r="BG159" s="537"/>
      <c r="BH159" s="537"/>
      <c r="BI159" s="537"/>
      <c r="BJ159" s="537"/>
      <c r="BK159" s="537"/>
      <c r="BL159" s="537"/>
      <c r="BM159" s="537"/>
      <c r="BN159" s="537"/>
    </row>
    <row r="160" spans="1:66" s="442" customFormat="1" ht="11.25" customHeight="1">
      <c r="A160" s="440" t="s">
        <v>446</v>
      </c>
      <c r="B160" s="584" t="s">
        <v>1487</v>
      </c>
      <c r="C160" s="585"/>
      <c r="D160" s="585"/>
      <c r="E160" s="586"/>
      <c r="F160" s="509" t="s">
        <v>1126</v>
      </c>
      <c r="G160" s="452">
        <v>4</v>
      </c>
      <c r="H160" s="443"/>
      <c r="I160" s="453">
        <v>3.36</v>
      </c>
      <c r="J160" s="443"/>
      <c r="K160" s="449">
        <f t="shared" si="5"/>
        <v>13.44</v>
      </c>
      <c r="L160" s="443"/>
      <c r="M160" s="441"/>
      <c r="N160" s="393" t="s">
        <v>1478</v>
      </c>
      <c r="P160" s="444"/>
      <c r="Q160" s="537"/>
      <c r="R160" s="537"/>
      <c r="S160" s="535"/>
      <c r="T160" s="537"/>
      <c r="U160" s="537"/>
      <c r="V160" s="537"/>
      <c r="W160" s="537"/>
      <c r="X160" s="537"/>
      <c r="Y160" s="537"/>
      <c r="Z160" s="537"/>
      <c r="AA160" s="537"/>
      <c r="AB160" s="537"/>
      <c r="AC160" s="537"/>
      <c r="AD160" s="537"/>
      <c r="AE160" s="537"/>
      <c r="AF160" s="537"/>
      <c r="AG160" s="537"/>
      <c r="AH160" s="537"/>
      <c r="AI160" s="537"/>
      <c r="AJ160" s="537"/>
      <c r="AK160" s="537"/>
      <c r="AL160" s="537"/>
      <c r="AM160" s="537"/>
      <c r="AN160" s="537"/>
      <c r="AO160" s="537"/>
      <c r="AP160" s="537"/>
      <c r="AQ160" s="537"/>
      <c r="AR160" s="537"/>
      <c r="AS160" s="537"/>
      <c r="AT160" s="537"/>
      <c r="AU160" s="537"/>
      <c r="AV160" s="537"/>
      <c r="AW160" s="537"/>
      <c r="AX160" s="537"/>
      <c r="AY160" s="537"/>
      <c r="AZ160" s="537"/>
      <c r="BA160" s="537"/>
      <c r="BB160" s="537"/>
      <c r="BC160" s="537"/>
      <c r="BD160" s="537"/>
      <c r="BE160" s="537"/>
      <c r="BF160" s="537"/>
      <c r="BG160" s="537"/>
      <c r="BH160" s="537"/>
      <c r="BI160" s="537"/>
      <c r="BJ160" s="537"/>
      <c r="BK160" s="537"/>
      <c r="BL160" s="537"/>
      <c r="BM160" s="537"/>
      <c r="BN160" s="537"/>
    </row>
    <row r="161" spans="1:66" s="442" customFormat="1" ht="11.25" customHeight="1">
      <c r="A161" s="440" t="s">
        <v>447</v>
      </c>
      <c r="B161" s="584" t="s">
        <v>1446</v>
      </c>
      <c r="C161" s="585"/>
      <c r="D161" s="585"/>
      <c r="E161" s="586"/>
      <c r="F161" s="509" t="s">
        <v>965</v>
      </c>
      <c r="G161" s="452">
        <v>30</v>
      </c>
      <c r="H161" s="443"/>
      <c r="I161" s="453">
        <v>38.58</v>
      </c>
      <c r="J161" s="443"/>
      <c r="K161" s="449">
        <f t="shared" si="5"/>
        <v>1157.3999999999999</v>
      </c>
      <c r="L161" s="443"/>
      <c r="M161" s="441"/>
      <c r="N161" s="393" t="s">
        <v>1451</v>
      </c>
      <c r="P161" s="444"/>
      <c r="Q161" s="537"/>
      <c r="R161" s="537"/>
      <c r="S161" s="535"/>
      <c r="T161" s="537"/>
      <c r="U161" s="537"/>
      <c r="V161" s="537"/>
      <c r="W161" s="537"/>
      <c r="X161" s="537"/>
      <c r="Y161" s="537"/>
      <c r="Z161" s="537"/>
      <c r="AA161" s="537"/>
      <c r="AB161" s="537"/>
      <c r="AC161" s="537"/>
      <c r="AD161" s="537"/>
      <c r="AE161" s="537"/>
      <c r="AF161" s="537"/>
      <c r="AG161" s="537"/>
      <c r="AH161" s="537"/>
      <c r="AI161" s="537"/>
      <c r="AJ161" s="537"/>
      <c r="AK161" s="537"/>
      <c r="AL161" s="537"/>
      <c r="AM161" s="537"/>
      <c r="AN161" s="537"/>
      <c r="AO161" s="537"/>
      <c r="AP161" s="537"/>
      <c r="AQ161" s="537"/>
      <c r="AR161" s="537"/>
      <c r="AS161" s="537"/>
      <c r="AT161" s="537"/>
      <c r="AU161" s="537"/>
      <c r="AV161" s="537"/>
      <c r="AW161" s="537"/>
      <c r="AX161" s="537"/>
      <c r="AY161" s="537"/>
      <c r="AZ161" s="537"/>
      <c r="BA161" s="537"/>
      <c r="BB161" s="537"/>
      <c r="BC161" s="537"/>
      <c r="BD161" s="537"/>
      <c r="BE161" s="537"/>
      <c r="BF161" s="537"/>
      <c r="BG161" s="537"/>
      <c r="BH161" s="537"/>
      <c r="BI161" s="537"/>
      <c r="BJ161" s="537"/>
      <c r="BK161" s="537"/>
      <c r="BL161" s="537"/>
      <c r="BM161" s="537"/>
      <c r="BN161" s="537"/>
    </row>
    <row r="162" spans="1:66" s="442" customFormat="1" ht="9.75" customHeight="1">
      <c r="A162" s="502" t="s">
        <v>455</v>
      </c>
      <c r="B162" s="548" t="s">
        <v>1452</v>
      </c>
      <c r="C162" s="549"/>
      <c r="D162" s="549"/>
      <c r="E162" s="550"/>
      <c r="F162" s="509"/>
      <c r="G162" s="452"/>
      <c r="H162" s="443"/>
      <c r="I162" s="453"/>
      <c r="J162" s="443"/>
      <c r="K162" s="449">
        <f t="shared" si="5"/>
        <v>0</v>
      </c>
      <c r="L162" s="443"/>
      <c r="M162" s="441"/>
      <c r="N162" s="393" t="s">
        <v>1460</v>
      </c>
      <c r="P162" s="444"/>
      <c r="Q162" s="537"/>
      <c r="R162" s="537"/>
      <c r="S162" s="535"/>
      <c r="T162" s="537"/>
      <c r="U162" s="537"/>
      <c r="V162" s="537"/>
      <c r="W162" s="537"/>
      <c r="X162" s="537"/>
      <c r="Y162" s="537"/>
      <c r="Z162" s="537"/>
      <c r="AA162" s="537"/>
      <c r="AB162" s="537"/>
      <c r="AC162" s="537"/>
      <c r="AD162" s="537"/>
      <c r="AE162" s="537"/>
      <c r="AF162" s="537"/>
      <c r="AG162" s="537"/>
      <c r="AH162" s="537"/>
      <c r="AI162" s="537"/>
      <c r="AJ162" s="537"/>
      <c r="AK162" s="537"/>
      <c r="AL162" s="537"/>
      <c r="AM162" s="537"/>
      <c r="AN162" s="537"/>
      <c r="AO162" s="537"/>
      <c r="AP162" s="537"/>
      <c r="AQ162" s="537"/>
      <c r="AR162" s="537"/>
      <c r="AS162" s="537"/>
      <c r="AT162" s="537"/>
      <c r="AU162" s="537"/>
      <c r="AV162" s="537"/>
      <c r="AW162" s="537"/>
      <c r="AX162" s="537"/>
      <c r="AY162" s="537"/>
      <c r="AZ162" s="537"/>
      <c r="BA162" s="537"/>
      <c r="BB162" s="537"/>
      <c r="BC162" s="537"/>
      <c r="BD162" s="537"/>
      <c r="BE162" s="537"/>
      <c r="BF162" s="537"/>
      <c r="BG162" s="537"/>
      <c r="BH162" s="537"/>
      <c r="BI162" s="537"/>
      <c r="BJ162" s="537"/>
      <c r="BK162" s="537"/>
      <c r="BL162" s="537"/>
      <c r="BM162" s="537"/>
      <c r="BN162" s="537"/>
    </row>
    <row r="163" spans="1:66" s="442" customFormat="1" ht="11.25" customHeight="1">
      <c r="A163" s="440" t="s">
        <v>456</v>
      </c>
      <c r="B163" s="584" t="s">
        <v>1453</v>
      </c>
      <c r="C163" s="585"/>
      <c r="D163" s="585"/>
      <c r="E163" s="586"/>
      <c r="F163" s="509" t="s">
        <v>965</v>
      </c>
      <c r="G163" s="452">
        <v>96</v>
      </c>
      <c r="H163" s="443"/>
      <c r="I163" s="453">
        <v>52.42</v>
      </c>
      <c r="J163" s="443"/>
      <c r="K163" s="449">
        <f t="shared" si="5"/>
        <v>5032.32</v>
      </c>
      <c r="L163" s="443"/>
      <c r="M163" s="441"/>
      <c r="N163" s="393" t="s">
        <v>1457</v>
      </c>
      <c r="P163" s="444"/>
      <c r="Q163" s="537"/>
      <c r="R163" s="537"/>
      <c r="S163" s="535"/>
      <c r="T163" s="537"/>
      <c r="U163" s="537"/>
      <c r="V163" s="537"/>
      <c r="W163" s="537"/>
      <c r="X163" s="537"/>
      <c r="Y163" s="537"/>
      <c r="Z163" s="537"/>
      <c r="AA163" s="537"/>
      <c r="AB163" s="537"/>
      <c r="AC163" s="537"/>
      <c r="AD163" s="537"/>
      <c r="AE163" s="537"/>
      <c r="AF163" s="537"/>
      <c r="AG163" s="537"/>
      <c r="AH163" s="537"/>
      <c r="AI163" s="537"/>
      <c r="AJ163" s="537"/>
      <c r="AK163" s="537"/>
      <c r="AL163" s="537"/>
      <c r="AM163" s="537"/>
      <c r="AN163" s="537"/>
      <c r="AO163" s="537"/>
      <c r="AP163" s="537"/>
      <c r="AQ163" s="537"/>
      <c r="AR163" s="537"/>
      <c r="AS163" s="537"/>
      <c r="AT163" s="537"/>
      <c r="AU163" s="537"/>
      <c r="AV163" s="537"/>
      <c r="AW163" s="537"/>
      <c r="AX163" s="537"/>
      <c r="AY163" s="537"/>
      <c r="AZ163" s="537"/>
      <c r="BA163" s="537"/>
      <c r="BB163" s="537"/>
      <c r="BC163" s="537"/>
      <c r="BD163" s="537"/>
      <c r="BE163" s="537"/>
      <c r="BF163" s="537"/>
      <c r="BG163" s="537"/>
      <c r="BH163" s="537"/>
      <c r="BI163" s="537"/>
      <c r="BJ163" s="537"/>
      <c r="BK163" s="537"/>
      <c r="BL163" s="537"/>
      <c r="BM163" s="537"/>
      <c r="BN163" s="537"/>
    </row>
    <row r="164" spans="1:66" s="442" customFormat="1" ht="11.25" customHeight="1">
      <c r="A164" s="440" t="s">
        <v>457</v>
      </c>
      <c r="B164" s="584" t="s">
        <v>1454</v>
      </c>
      <c r="C164" s="585"/>
      <c r="D164" s="585"/>
      <c r="E164" s="586"/>
      <c r="F164" s="509" t="s">
        <v>965</v>
      </c>
      <c r="G164" s="452">
        <v>96</v>
      </c>
      <c r="H164" s="443"/>
      <c r="I164" s="453">
        <v>99.88</v>
      </c>
      <c r="J164" s="443"/>
      <c r="K164" s="449">
        <f t="shared" si="5"/>
        <v>9588.48</v>
      </c>
      <c r="L164" s="443"/>
      <c r="M164" s="441"/>
      <c r="N164" s="393" t="s">
        <v>1458</v>
      </c>
      <c r="P164" s="444"/>
      <c r="Q164" s="537"/>
      <c r="R164" s="537"/>
      <c r="S164" s="535"/>
      <c r="T164" s="537"/>
      <c r="U164" s="537"/>
      <c r="V164" s="537"/>
      <c r="W164" s="537"/>
      <c r="X164" s="537"/>
      <c r="Y164" s="537"/>
      <c r="Z164" s="537"/>
      <c r="AA164" s="537"/>
      <c r="AB164" s="537"/>
      <c r="AC164" s="537"/>
      <c r="AD164" s="537"/>
      <c r="AE164" s="537"/>
      <c r="AF164" s="537"/>
      <c r="AG164" s="537"/>
      <c r="AH164" s="537"/>
      <c r="AI164" s="537"/>
      <c r="AJ164" s="537"/>
      <c r="AK164" s="537"/>
      <c r="AL164" s="537"/>
      <c r="AM164" s="537"/>
      <c r="AN164" s="537"/>
      <c r="AO164" s="537"/>
      <c r="AP164" s="537"/>
      <c r="AQ164" s="537"/>
      <c r="AR164" s="537"/>
      <c r="AS164" s="537"/>
      <c r="AT164" s="537"/>
      <c r="AU164" s="537"/>
      <c r="AV164" s="537"/>
      <c r="AW164" s="537"/>
      <c r="AX164" s="537"/>
      <c r="AY164" s="537"/>
      <c r="AZ164" s="537"/>
      <c r="BA164" s="537"/>
      <c r="BB164" s="537"/>
      <c r="BC164" s="537"/>
      <c r="BD164" s="537"/>
      <c r="BE164" s="537"/>
      <c r="BF164" s="537"/>
      <c r="BG164" s="537"/>
      <c r="BH164" s="537"/>
      <c r="BI164" s="537"/>
      <c r="BJ164" s="537"/>
      <c r="BK164" s="537"/>
      <c r="BL164" s="537"/>
      <c r="BM164" s="537"/>
      <c r="BN164" s="537"/>
    </row>
    <row r="165" spans="1:66" s="442" customFormat="1" ht="9.75" customHeight="1">
      <c r="A165" s="502" t="s">
        <v>458</v>
      </c>
      <c r="B165" s="548" t="s">
        <v>1455</v>
      </c>
      <c r="C165" s="549"/>
      <c r="D165" s="549"/>
      <c r="E165" s="550"/>
      <c r="F165" s="509"/>
      <c r="G165" s="452"/>
      <c r="H165" s="443"/>
      <c r="I165" s="453"/>
      <c r="J165" s="443"/>
      <c r="K165" s="449">
        <f t="shared" si="5"/>
        <v>0</v>
      </c>
      <c r="L165" s="443"/>
      <c r="M165" s="441"/>
      <c r="N165" s="393" t="s">
        <v>1459</v>
      </c>
      <c r="P165" s="444"/>
      <c r="Q165" s="537"/>
      <c r="R165" s="537"/>
      <c r="S165" s="535"/>
      <c r="T165" s="537"/>
      <c r="U165" s="537"/>
      <c r="V165" s="537"/>
      <c r="W165" s="537"/>
      <c r="X165" s="537"/>
      <c r="Y165" s="537"/>
      <c r="Z165" s="537"/>
      <c r="AA165" s="537"/>
      <c r="AB165" s="537"/>
      <c r="AC165" s="537"/>
      <c r="AD165" s="537"/>
      <c r="AE165" s="537"/>
      <c r="AF165" s="537"/>
      <c r="AG165" s="537"/>
      <c r="AH165" s="537"/>
      <c r="AI165" s="537"/>
      <c r="AJ165" s="537"/>
      <c r="AK165" s="537"/>
      <c r="AL165" s="537"/>
      <c r="AM165" s="537"/>
      <c r="AN165" s="537"/>
      <c r="AO165" s="537"/>
      <c r="AP165" s="537"/>
      <c r="AQ165" s="537"/>
      <c r="AR165" s="537"/>
      <c r="AS165" s="537"/>
      <c r="AT165" s="537"/>
      <c r="AU165" s="537"/>
      <c r="AV165" s="537"/>
      <c r="AW165" s="537"/>
      <c r="AX165" s="537"/>
      <c r="AY165" s="537"/>
      <c r="AZ165" s="537"/>
      <c r="BA165" s="537"/>
      <c r="BB165" s="537"/>
      <c r="BC165" s="537"/>
      <c r="BD165" s="537"/>
      <c r="BE165" s="537"/>
      <c r="BF165" s="537"/>
      <c r="BG165" s="537"/>
      <c r="BH165" s="537"/>
      <c r="BI165" s="537"/>
      <c r="BJ165" s="537"/>
      <c r="BK165" s="537"/>
      <c r="BL165" s="537"/>
      <c r="BM165" s="537"/>
      <c r="BN165" s="537"/>
    </row>
    <row r="166" spans="1:66" s="442" customFormat="1" ht="36" customHeight="1">
      <c r="A166" s="440" t="s">
        <v>459</v>
      </c>
      <c r="B166" s="581" t="s">
        <v>1456</v>
      </c>
      <c r="C166" s="582"/>
      <c r="D166" s="582"/>
      <c r="E166" s="583"/>
      <c r="F166" s="509" t="s">
        <v>1126</v>
      </c>
      <c r="G166" s="447">
        <v>1</v>
      </c>
      <c r="H166" s="443"/>
      <c r="I166" s="533" t="s">
        <v>1473</v>
      </c>
      <c r="J166" s="448"/>
      <c r="K166" s="449">
        <f t="shared" si="5"/>
        <v>27651.99</v>
      </c>
      <c r="L166" s="443"/>
      <c r="M166" s="441"/>
      <c r="N166" s="393" t="s">
        <v>1474</v>
      </c>
      <c r="P166" s="444"/>
      <c r="Q166" s="538"/>
      <c r="R166" s="539"/>
      <c r="S166" s="537"/>
      <c r="T166" s="537"/>
      <c r="U166" s="537"/>
      <c r="V166" s="537"/>
      <c r="W166" s="537"/>
      <c r="X166" s="537"/>
      <c r="Y166" s="537"/>
      <c r="Z166" s="537"/>
      <c r="AA166" s="537"/>
      <c r="AB166" s="537"/>
      <c r="AC166" s="537"/>
      <c r="AD166" s="537"/>
      <c r="AE166" s="537"/>
      <c r="AF166" s="537"/>
      <c r="AG166" s="537"/>
      <c r="AH166" s="537"/>
      <c r="AI166" s="537"/>
      <c r="AJ166" s="537"/>
      <c r="AK166" s="537"/>
      <c r="AL166" s="537"/>
      <c r="AM166" s="537"/>
      <c r="AN166" s="537"/>
      <c r="AO166" s="537"/>
      <c r="AP166" s="537"/>
      <c r="AQ166" s="537"/>
      <c r="AR166" s="537"/>
      <c r="AS166" s="537"/>
      <c r="AT166" s="537"/>
      <c r="AU166" s="537"/>
      <c r="AV166" s="537"/>
      <c r="AW166" s="537"/>
      <c r="AX166" s="537"/>
      <c r="AY166" s="537"/>
      <c r="AZ166" s="537"/>
      <c r="BA166" s="537"/>
      <c r="BB166" s="537"/>
      <c r="BC166" s="537"/>
      <c r="BD166" s="537"/>
      <c r="BE166" s="537"/>
      <c r="BF166" s="537"/>
      <c r="BG166" s="537"/>
      <c r="BH166" s="537"/>
      <c r="BI166" s="537"/>
      <c r="BJ166" s="537"/>
      <c r="BK166" s="537"/>
      <c r="BL166" s="537"/>
      <c r="BM166" s="537"/>
      <c r="BN166" s="537"/>
    </row>
    <row r="167" spans="1:66" s="442" customFormat="1" ht="11.25" customHeight="1">
      <c r="A167" s="440" t="s">
        <v>460</v>
      </c>
      <c r="B167" s="584" t="s">
        <v>1479</v>
      </c>
      <c r="C167" s="585"/>
      <c r="D167" s="585"/>
      <c r="E167" s="586"/>
      <c r="F167" s="509" t="s">
        <v>1126</v>
      </c>
      <c r="G167" s="452">
        <v>1</v>
      </c>
      <c r="H167" s="443"/>
      <c r="I167" s="453">
        <v>5723</v>
      </c>
      <c r="J167" s="443"/>
      <c r="K167" s="449">
        <f t="shared" si="5"/>
        <v>5723</v>
      </c>
      <c r="L167" s="443"/>
      <c r="M167" s="441"/>
      <c r="N167" s="393" t="s">
        <v>1480</v>
      </c>
      <c r="P167" s="444"/>
      <c r="Q167" s="537"/>
      <c r="R167" s="537"/>
      <c r="S167" s="535"/>
      <c r="T167" s="537"/>
      <c r="U167" s="537"/>
      <c r="V167" s="537"/>
      <c r="W167" s="537"/>
      <c r="X167" s="537"/>
      <c r="Y167" s="537"/>
      <c r="Z167" s="537"/>
      <c r="AA167" s="537"/>
      <c r="AB167" s="537"/>
      <c r="AC167" s="537"/>
      <c r="AD167" s="537"/>
      <c r="AE167" s="537"/>
      <c r="AF167" s="537"/>
      <c r="AG167" s="537"/>
      <c r="AH167" s="537"/>
      <c r="AI167" s="537"/>
      <c r="AJ167" s="537"/>
      <c r="AK167" s="537"/>
      <c r="AL167" s="537"/>
      <c r="AM167" s="537"/>
      <c r="AN167" s="537"/>
      <c r="AO167" s="537"/>
      <c r="AP167" s="537"/>
      <c r="AQ167" s="537"/>
      <c r="AR167" s="537"/>
      <c r="AS167" s="537"/>
      <c r="AT167" s="537"/>
      <c r="AU167" s="537"/>
      <c r="AV167" s="537"/>
      <c r="AW167" s="537"/>
      <c r="AX167" s="537"/>
      <c r="AY167" s="537"/>
      <c r="AZ167" s="537"/>
      <c r="BA167" s="537"/>
      <c r="BB167" s="537"/>
      <c r="BC167" s="537"/>
      <c r="BD167" s="537"/>
      <c r="BE167" s="537"/>
      <c r="BF167" s="537"/>
      <c r="BG167" s="537"/>
      <c r="BH167" s="537"/>
      <c r="BI167" s="537"/>
      <c r="BJ167" s="537"/>
      <c r="BK167" s="537"/>
      <c r="BL167" s="537"/>
      <c r="BM167" s="537"/>
      <c r="BN167" s="537"/>
    </row>
    <row r="168" spans="1:66" s="442" customFormat="1" ht="9.75" customHeight="1">
      <c r="A168" s="502" t="s">
        <v>464</v>
      </c>
      <c r="B168" s="548" t="s">
        <v>1461</v>
      </c>
      <c r="C168" s="549"/>
      <c r="D168" s="549"/>
      <c r="E168" s="550"/>
      <c r="F168" s="509"/>
      <c r="G168" s="452"/>
      <c r="H168" s="443"/>
      <c r="I168" s="453"/>
      <c r="J168" s="443"/>
      <c r="K168" s="449">
        <f t="shared" si="5"/>
        <v>0</v>
      </c>
      <c r="L168" s="443"/>
      <c r="M168" s="441"/>
      <c r="N168" s="393" t="s">
        <v>1462</v>
      </c>
      <c r="P168" s="444"/>
      <c r="Q168" s="537"/>
      <c r="R168" s="537">
        <f>P168+Q168</f>
        <v>0</v>
      </c>
      <c r="S168" s="535"/>
      <c r="T168" s="537"/>
      <c r="U168" s="537"/>
      <c r="V168" s="537"/>
      <c r="W168" s="537"/>
      <c r="X168" s="537"/>
      <c r="Y168" s="537"/>
      <c r="Z168" s="537"/>
      <c r="AA168" s="537"/>
      <c r="AB168" s="537"/>
      <c r="AC168" s="537"/>
      <c r="AD168" s="537"/>
      <c r="AE168" s="537"/>
      <c r="AF168" s="537"/>
      <c r="AG168" s="537"/>
      <c r="AH168" s="537"/>
      <c r="AI168" s="537"/>
      <c r="AJ168" s="537"/>
      <c r="AK168" s="537"/>
      <c r="AL168" s="537"/>
      <c r="AM168" s="537"/>
      <c r="AN168" s="537"/>
      <c r="AO168" s="537"/>
      <c r="AP168" s="537"/>
      <c r="AQ168" s="537"/>
      <c r="AR168" s="537"/>
      <c r="AS168" s="537"/>
      <c r="AT168" s="537"/>
      <c r="AU168" s="537"/>
      <c r="AV168" s="537"/>
      <c r="AW168" s="537"/>
      <c r="AX168" s="537"/>
      <c r="AY168" s="537"/>
      <c r="AZ168" s="537"/>
      <c r="BA168" s="537"/>
      <c r="BB168" s="537"/>
      <c r="BC168" s="537"/>
      <c r="BD168" s="537"/>
      <c r="BE168" s="537"/>
      <c r="BF168" s="537"/>
      <c r="BG168" s="537"/>
      <c r="BH168" s="537"/>
      <c r="BI168" s="537"/>
      <c r="BJ168" s="537"/>
      <c r="BK168" s="537"/>
      <c r="BL168" s="537"/>
      <c r="BM168" s="537"/>
      <c r="BN168" s="537"/>
    </row>
    <row r="169" spans="1:66" s="442" customFormat="1" ht="9.75" customHeight="1">
      <c r="A169" s="440" t="s">
        <v>465</v>
      </c>
      <c r="B169" s="584" t="s">
        <v>1463</v>
      </c>
      <c r="C169" s="585"/>
      <c r="D169" s="585"/>
      <c r="E169" s="586"/>
      <c r="F169" s="509" t="s">
        <v>1126</v>
      </c>
      <c r="G169" s="452">
        <v>4</v>
      </c>
      <c r="H169" s="443"/>
      <c r="I169" s="453">
        <f>R169</f>
        <v>26.240000000000002</v>
      </c>
      <c r="J169" s="443"/>
      <c r="K169" s="449">
        <f t="shared" si="5"/>
        <v>104.96000000000001</v>
      </c>
      <c r="L169" s="443"/>
      <c r="M169" s="441"/>
      <c r="N169" s="393" t="s">
        <v>1464</v>
      </c>
      <c r="P169" s="444" t="s">
        <v>1465</v>
      </c>
      <c r="Q169" s="537">
        <f>(P169*28%)</f>
        <v>5.74</v>
      </c>
      <c r="R169" s="537">
        <f>P169+Q169</f>
        <v>26.240000000000002</v>
      </c>
      <c r="S169" s="535"/>
      <c r="T169" s="537"/>
      <c r="U169" s="537"/>
      <c r="V169" s="537"/>
      <c r="W169" s="537"/>
      <c r="X169" s="537"/>
      <c r="Y169" s="537"/>
      <c r="Z169" s="537"/>
      <c r="AA169" s="537"/>
      <c r="AB169" s="537"/>
      <c r="AC169" s="537"/>
      <c r="AD169" s="537"/>
      <c r="AE169" s="537"/>
      <c r="AF169" s="537"/>
      <c r="AG169" s="537"/>
      <c r="AH169" s="537"/>
      <c r="AI169" s="537"/>
      <c r="AJ169" s="537"/>
      <c r="AK169" s="537"/>
      <c r="AL169" s="537"/>
      <c r="AM169" s="537"/>
      <c r="AN169" s="537"/>
      <c r="AO169" s="537"/>
      <c r="AP169" s="537"/>
      <c r="AQ169" s="537"/>
      <c r="AR169" s="537"/>
      <c r="AS169" s="537"/>
      <c r="AT169" s="537"/>
      <c r="AU169" s="537"/>
      <c r="AV169" s="537"/>
      <c r="AW169" s="537"/>
      <c r="AX169" s="537"/>
      <c r="AY169" s="537"/>
      <c r="AZ169" s="537"/>
      <c r="BA169" s="537"/>
      <c r="BB169" s="537"/>
      <c r="BC169" s="537"/>
      <c r="BD169" s="537"/>
      <c r="BE169" s="537"/>
      <c r="BF169" s="537"/>
      <c r="BG169" s="537"/>
      <c r="BH169" s="537"/>
      <c r="BI169" s="537"/>
      <c r="BJ169" s="537"/>
      <c r="BK169" s="537"/>
      <c r="BL169" s="537"/>
      <c r="BM169" s="537"/>
      <c r="BN169" s="537"/>
    </row>
    <row r="170" spans="1:66" s="442" customFormat="1" ht="11.25" customHeight="1" thickBot="1">
      <c r="A170" s="440" t="s">
        <v>466</v>
      </c>
      <c r="B170" s="530" t="s">
        <v>1466</v>
      </c>
      <c r="C170" s="531"/>
      <c r="D170" s="531"/>
      <c r="E170" s="532"/>
      <c r="F170" s="509" t="s">
        <v>1126</v>
      </c>
      <c r="G170" s="452">
        <v>6</v>
      </c>
      <c r="H170" s="443"/>
      <c r="I170" s="453">
        <f>R170</f>
        <v>47.80800000000001</v>
      </c>
      <c r="J170" s="443"/>
      <c r="K170" s="449">
        <f t="shared" si="5"/>
        <v>286.84800000000007</v>
      </c>
      <c r="L170" s="443"/>
      <c r="M170" s="441">
        <f>SUM(K152:K170)</f>
        <v>51075.977999999996</v>
      </c>
      <c r="N170" s="393" t="s">
        <v>1464</v>
      </c>
      <c r="P170" s="444" t="s">
        <v>1467</v>
      </c>
      <c r="Q170" s="538">
        <f>(P170*28%)</f>
        <v>10.458000000000002</v>
      </c>
      <c r="R170" s="539">
        <f>P170+Q170</f>
        <v>47.80800000000001</v>
      </c>
      <c r="S170" s="535"/>
      <c r="T170" s="537"/>
      <c r="U170" s="537"/>
      <c r="V170" s="537"/>
      <c r="W170" s="537"/>
      <c r="X170" s="537"/>
      <c r="Y170" s="537"/>
      <c r="Z170" s="537"/>
      <c r="AA170" s="537"/>
      <c r="AB170" s="537"/>
      <c r="AC170" s="537"/>
      <c r="AD170" s="537"/>
      <c r="AE170" s="537"/>
      <c r="AF170" s="537"/>
      <c r="AG170" s="537"/>
      <c r="AH170" s="537"/>
      <c r="AI170" s="537"/>
      <c r="AJ170" s="537"/>
      <c r="AK170" s="537"/>
      <c r="AL170" s="537"/>
      <c r="AM170" s="537"/>
      <c r="AN170" s="537"/>
      <c r="AO170" s="537"/>
      <c r="AP170" s="537"/>
      <c r="AQ170" s="537"/>
      <c r="AR170" s="537"/>
      <c r="AS170" s="537"/>
      <c r="AT170" s="537"/>
      <c r="AU170" s="537"/>
      <c r="AV170" s="537"/>
      <c r="AW170" s="537"/>
      <c r="AX170" s="537"/>
      <c r="AY170" s="537"/>
      <c r="AZ170" s="537"/>
      <c r="BA170" s="537"/>
      <c r="BB170" s="537"/>
      <c r="BC170" s="537"/>
      <c r="BD170" s="537"/>
      <c r="BE170" s="537"/>
      <c r="BF170" s="537"/>
      <c r="BG170" s="537"/>
      <c r="BH170" s="537"/>
      <c r="BI170" s="537"/>
      <c r="BJ170" s="537"/>
      <c r="BK170" s="537"/>
      <c r="BL170" s="537"/>
      <c r="BM170" s="537"/>
      <c r="BN170" s="537"/>
    </row>
    <row r="171" spans="1:16" ht="15.75" customHeight="1" thickTop="1">
      <c r="A171" s="398" t="str">
        <f>A28</f>
        <v>DATA: 19/08/2014</v>
      </c>
      <c r="B171" s="385"/>
      <c r="C171" s="386" t="s">
        <v>941</v>
      </c>
      <c r="D171" s="385"/>
      <c r="E171" s="387"/>
      <c r="F171" s="504" t="s">
        <v>954</v>
      </c>
      <c r="G171" s="387"/>
      <c r="H171" s="385" t="s">
        <v>1132</v>
      </c>
      <c r="I171" s="387"/>
      <c r="J171" s="385"/>
      <c r="K171" s="426">
        <f>SUM(K133:K170)</f>
        <v>193530.19580000002</v>
      </c>
      <c r="L171" s="385"/>
      <c r="M171" s="426">
        <f>SUM(M133:M170)</f>
        <v>193530.19580000002</v>
      </c>
      <c r="N171" s="411"/>
      <c r="P171" s="400"/>
    </row>
    <row r="172" spans="1:16" ht="15.75" customHeight="1" thickBot="1">
      <c r="A172" s="427"/>
      <c r="B172" s="388"/>
      <c r="C172" s="389"/>
      <c r="D172" s="390"/>
      <c r="E172" s="391"/>
      <c r="F172" s="505"/>
      <c r="G172" s="391"/>
      <c r="H172" s="390" t="s">
        <v>962</v>
      </c>
      <c r="I172" s="391"/>
      <c r="J172" s="390"/>
      <c r="K172" s="428"/>
      <c r="L172" s="390"/>
      <c r="M172" s="429"/>
      <c r="N172" s="411"/>
      <c r="P172" s="400"/>
    </row>
    <row r="173" ht="15.75" customHeight="1" thickBot="1" thickTop="1">
      <c r="E173" s="371" t="s">
        <v>955</v>
      </c>
    </row>
    <row r="174" spans="1:14" ht="16.5" customHeight="1" thickTop="1">
      <c r="A174" s="397"/>
      <c r="B174" s="372" t="s">
        <v>946</v>
      </c>
      <c r="C174" s="373"/>
      <c r="D174" s="374" t="str">
        <f>D2</f>
        <v>OBRA/SERVIÇO: REFORMA DA FABRICA DE POLVINHO</v>
      </c>
      <c r="E174" s="374"/>
      <c r="F174" s="504"/>
      <c r="G174" s="374"/>
      <c r="H174" s="590" t="s">
        <v>1123</v>
      </c>
      <c r="I174" s="591"/>
      <c r="J174" s="591"/>
      <c r="K174" s="592"/>
      <c r="L174" s="398"/>
      <c r="M174" s="399" t="s">
        <v>942</v>
      </c>
      <c r="N174" s="400"/>
    </row>
    <row r="175" spans="1:14" ht="15.75" customHeight="1" thickBot="1">
      <c r="A175" s="401"/>
      <c r="B175" s="375" t="s">
        <v>947</v>
      </c>
      <c r="C175" s="376"/>
      <c r="D175" s="377"/>
      <c r="E175" s="377"/>
      <c r="G175" s="377"/>
      <c r="H175" s="593" t="s">
        <v>1127</v>
      </c>
      <c r="I175" s="594"/>
      <c r="J175" s="594"/>
      <c r="K175" s="595"/>
      <c r="L175" s="402"/>
      <c r="M175" s="403" t="s">
        <v>1491</v>
      </c>
      <c r="N175" s="404"/>
    </row>
    <row r="176" spans="1:14" ht="18" customHeight="1" thickTop="1">
      <c r="A176" s="401"/>
      <c r="B176" s="378" t="s">
        <v>948</v>
      </c>
      <c r="C176" s="376"/>
      <c r="D176" s="377" t="str">
        <f>D4</f>
        <v>LOCAL: CACIMBINHA - PRESIDENTE KENNEDY - ES</v>
      </c>
      <c r="E176" s="377"/>
      <c r="G176" s="377"/>
      <c r="H176" s="401" t="s">
        <v>949</v>
      </c>
      <c r="J176" s="401"/>
      <c r="L176" s="401"/>
      <c r="M176" s="405"/>
      <c r="N176" s="406"/>
    </row>
    <row r="177" spans="1:14" ht="14.25" customHeight="1" thickBot="1">
      <c r="A177" s="407"/>
      <c r="B177" s="379"/>
      <c r="C177" s="380"/>
      <c r="D177" s="381"/>
      <c r="E177" s="381"/>
      <c r="F177" s="505"/>
      <c r="G177" s="381"/>
      <c r="H177" s="435" t="s">
        <v>950</v>
      </c>
      <c r="I177" s="381"/>
      <c r="J177" s="435"/>
      <c r="K177" s="433">
        <f>K171</f>
        <v>193530.19580000002</v>
      </c>
      <c r="L177" s="434"/>
      <c r="M177" s="428">
        <f>SUM(M139:M176)</f>
        <v>193530.19580000002</v>
      </c>
      <c r="N177" s="411"/>
    </row>
    <row r="178" spans="1:14" ht="13.5" customHeight="1" thickTop="1">
      <c r="A178" s="412"/>
      <c r="B178" s="382"/>
      <c r="C178" s="382"/>
      <c r="D178" s="382"/>
      <c r="E178" s="382"/>
      <c r="F178" s="506"/>
      <c r="G178" s="413"/>
      <c r="H178" s="414"/>
      <c r="I178" s="415"/>
      <c r="J178" s="415" t="s">
        <v>957</v>
      </c>
      <c r="K178" s="415"/>
      <c r="L178" s="415"/>
      <c r="M178" s="416"/>
      <c r="N178" s="393"/>
    </row>
    <row r="179" spans="1:15" ht="15" customHeight="1">
      <c r="A179" s="412" t="s">
        <v>951</v>
      </c>
      <c r="B179" s="382"/>
      <c r="C179" s="383" t="s">
        <v>952</v>
      </c>
      <c r="D179" s="382"/>
      <c r="E179" s="382"/>
      <c r="F179" s="507" t="s">
        <v>18</v>
      </c>
      <c r="G179" s="413" t="s">
        <v>958</v>
      </c>
      <c r="H179" s="417" t="s">
        <v>959</v>
      </c>
      <c r="I179" s="417"/>
      <c r="J179" s="597" t="s">
        <v>462</v>
      </c>
      <c r="K179" s="599"/>
      <c r="L179" s="597" t="s">
        <v>944</v>
      </c>
      <c r="M179" s="598"/>
      <c r="N179" s="418"/>
      <c r="O179" s="419"/>
    </row>
    <row r="180" spans="1:15" ht="4.5" customHeight="1" thickBot="1">
      <c r="A180" s="420"/>
      <c r="B180" s="384"/>
      <c r="C180" s="384"/>
      <c r="D180" s="384"/>
      <c r="E180" s="384"/>
      <c r="F180" s="508"/>
      <c r="G180" s="422"/>
      <c r="H180" s="384"/>
      <c r="I180" s="384"/>
      <c r="J180" s="421"/>
      <c r="K180" s="423"/>
      <c r="L180" s="384"/>
      <c r="M180" s="424"/>
      <c r="N180" s="425"/>
      <c r="O180" s="419"/>
    </row>
    <row r="181" spans="1:66" s="442" customFormat="1" ht="12.75" customHeight="1" thickTop="1">
      <c r="A181" s="440" t="s">
        <v>478</v>
      </c>
      <c r="B181" s="578" t="s">
        <v>1468</v>
      </c>
      <c r="C181" s="579"/>
      <c r="D181" s="579"/>
      <c r="E181" s="580"/>
      <c r="F181" s="509"/>
      <c r="G181" s="452"/>
      <c r="H181" s="443"/>
      <c r="I181" s="453"/>
      <c r="J181" s="443"/>
      <c r="K181" s="449"/>
      <c r="L181" s="443"/>
      <c r="M181" s="441"/>
      <c r="N181" s="393" t="s">
        <v>1469</v>
      </c>
      <c r="P181" s="444"/>
      <c r="Q181" s="537"/>
      <c r="R181" s="537"/>
      <c r="S181" s="535"/>
      <c r="T181" s="537"/>
      <c r="U181" s="537"/>
      <c r="V181" s="537"/>
      <c r="W181" s="537"/>
      <c r="X181" s="537"/>
      <c r="Y181" s="537"/>
      <c r="Z181" s="537"/>
      <c r="AA181" s="537"/>
      <c r="AB181" s="537"/>
      <c r="AC181" s="537"/>
      <c r="AD181" s="537"/>
      <c r="AE181" s="537"/>
      <c r="AF181" s="537"/>
      <c r="AG181" s="537"/>
      <c r="AH181" s="537"/>
      <c r="AI181" s="537"/>
      <c r="AJ181" s="537"/>
      <c r="AK181" s="537"/>
      <c r="AL181" s="537"/>
      <c r="AM181" s="537"/>
      <c r="AN181" s="537"/>
      <c r="AO181" s="537"/>
      <c r="AP181" s="537"/>
      <c r="AQ181" s="537"/>
      <c r="AR181" s="537"/>
      <c r="AS181" s="537"/>
      <c r="AT181" s="537"/>
      <c r="AU181" s="537"/>
      <c r="AV181" s="537"/>
      <c r="AW181" s="537"/>
      <c r="AX181" s="537"/>
      <c r="AY181" s="537"/>
      <c r="AZ181" s="537"/>
      <c r="BA181" s="537"/>
      <c r="BB181" s="537"/>
      <c r="BC181" s="537"/>
      <c r="BD181" s="537"/>
      <c r="BE181" s="537"/>
      <c r="BF181" s="537"/>
      <c r="BG181" s="537"/>
      <c r="BH181" s="537"/>
      <c r="BI181" s="537"/>
      <c r="BJ181" s="537"/>
      <c r="BK181" s="537"/>
      <c r="BL181" s="537"/>
      <c r="BM181" s="537"/>
      <c r="BN181" s="537"/>
    </row>
    <row r="182" spans="1:66" s="442" customFormat="1" ht="12.75" customHeight="1">
      <c r="A182" s="440" t="s">
        <v>479</v>
      </c>
      <c r="B182" s="578" t="s">
        <v>1346</v>
      </c>
      <c r="C182" s="579"/>
      <c r="D182" s="579"/>
      <c r="E182" s="580"/>
      <c r="F182" s="509"/>
      <c r="G182" s="452"/>
      <c r="H182" s="443"/>
      <c r="I182" s="453">
        <f>R182</f>
        <v>0</v>
      </c>
      <c r="J182" s="443"/>
      <c r="K182" s="449">
        <f aca="true" t="shared" si="9" ref="K182:K190">G182*I182</f>
        <v>0</v>
      </c>
      <c r="L182" s="443"/>
      <c r="M182" s="441"/>
      <c r="N182" s="393" t="s">
        <v>1348</v>
      </c>
      <c r="P182" s="444"/>
      <c r="Q182" s="537">
        <f>(P182*28%)</f>
        <v>0</v>
      </c>
      <c r="R182" s="537">
        <f>P182+Q182</f>
        <v>0</v>
      </c>
      <c r="S182" s="535"/>
      <c r="T182" s="537"/>
      <c r="U182" s="537"/>
      <c r="V182" s="537"/>
      <c r="W182" s="537"/>
      <c r="X182" s="537"/>
      <c r="Y182" s="537"/>
      <c r="Z182" s="537"/>
      <c r="AA182" s="537"/>
      <c r="AB182" s="537"/>
      <c r="AC182" s="537"/>
      <c r="AD182" s="537"/>
      <c r="AE182" s="537"/>
      <c r="AF182" s="537"/>
      <c r="AG182" s="537"/>
      <c r="AH182" s="537"/>
      <c r="AI182" s="537"/>
      <c r="AJ182" s="537"/>
      <c r="AK182" s="537"/>
      <c r="AL182" s="537"/>
      <c r="AM182" s="537"/>
      <c r="AN182" s="537"/>
      <c r="AO182" s="537"/>
      <c r="AP182" s="537"/>
      <c r="AQ182" s="537"/>
      <c r="AR182" s="537"/>
      <c r="AS182" s="537"/>
      <c r="AT182" s="537"/>
      <c r="AU182" s="537"/>
      <c r="AV182" s="537"/>
      <c r="AW182" s="537"/>
      <c r="AX182" s="537"/>
      <c r="AY182" s="537"/>
      <c r="AZ182" s="537"/>
      <c r="BA182" s="537"/>
      <c r="BB182" s="537"/>
      <c r="BC182" s="537"/>
      <c r="BD182" s="537"/>
      <c r="BE182" s="537"/>
      <c r="BF182" s="537"/>
      <c r="BG182" s="537"/>
      <c r="BH182" s="537"/>
      <c r="BI182" s="537"/>
      <c r="BJ182" s="537"/>
      <c r="BK182" s="537"/>
      <c r="BL182" s="537"/>
      <c r="BM182" s="537"/>
      <c r="BN182" s="537"/>
    </row>
    <row r="183" spans="1:66" s="442" customFormat="1" ht="25.5" customHeight="1">
      <c r="A183" s="440" t="s">
        <v>480</v>
      </c>
      <c r="B183" s="575" t="s">
        <v>1349</v>
      </c>
      <c r="C183" s="576"/>
      <c r="D183" s="576"/>
      <c r="E183" s="577"/>
      <c r="F183" s="509" t="s">
        <v>1126</v>
      </c>
      <c r="G183" s="450">
        <v>3</v>
      </c>
      <c r="H183" s="443"/>
      <c r="I183" s="451">
        <f>R183</f>
        <v>164.94080000000002</v>
      </c>
      <c r="J183" s="448"/>
      <c r="K183" s="449">
        <f t="shared" si="9"/>
        <v>494.8224000000001</v>
      </c>
      <c r="L183" s="443"/>
      <c r="M183" s="441"/>
      <c r="N183" s="393" t="s">
        <v>1350</v>
      </c>
      <c r="P183" s="444" t="s">
        <v>1351</v>
      </c>
      <c r="Q183" s="537">
        <f>(P183*28%)</f>
        <v>36.08080000000001</v>
      </c>
      <c r="R183" s="537">
        <f>P183+Q183</f>
        <v>164.94080000000002</v>
      </c>
      <c r="S183" s="537"/>
      <c r="T183" s="537"/>
      <c r="U183" s="537"/>
      <c r="V183" s="537"/>
      <c r="W183" s="537"/>
      <c r="X183" s="537"/>
      <c r="Y183" s="537"/>
      <c r="Z183" s="537"/>
      <c r="AA183" s="537"/>
      <c r="AB183" s="537"/>
      <c r="AC183" s="537"/>
      <c r="AD183" s="537"/>
      <c r="AE183" s="537"/>
      <c r="AF183" s="537"/>
      <c r="AG183" s="537"/>
      <c r="AH183" s="537"/>
      <c r="AI183" s="537"/>
      <c r="AJ183" s="537"/>
      <c r="AK183" s="537"/>
      <c r="AL183" s="537"/>
      <c r="AM183" s="537"/>
      <c r="AN183" s="537"/>
      <c r="AO183" s="537"/>
      <c r="AP183" s="537"/>
      <c r="AQ183" s="537"/>
      <c r="AR183" s="537"/>
      <c r="AS183" s="537"/>
      <c r="AT183" s="537"/>
      <c r="AU183" s="537"/>
      <c r="AV183" s="537"/>
      <c r="AW183" s="537"/>
      <c r="AX183" s="537"/>
      <c r="AY183" s="537"/>
      <c r="AZ183" s="537"/>
      <c r="BA183" s="537"/>
      <c r="BB183" s="537"/>
      <c r="BC183" s="537"/>
      <c r="BD183" s="537"/>
      <c r="BE183" s="537"/>
      <c r="BF183" s="537"/>
      <c r="BG183" s="537"/>
      <c r="BH183" s="537"/>
      <c r="BI183" s="537"/>
      <c r="BJ183" s="537"/>
      <c r="BK183" s="537"/>
      <c r="BL183" s="537"/>
      <c r="BM183" s="537"/>
      <c r="BN183" s="537"/>
    </row>
    <row r="184" spans="1:66" s="442" customFormat="1" ht="25.5" customHeight="1">
      <c r="A184" s="440" t="s">
        <v>481</v>
      </c>
      <c r="B184" s="575" t="s">
        <v>1470</v>
      </c>
      <c r="C184" s="576"/>
      <c r="D184" s="576"/>
      <c r="E184" s="577"/>
      <c r="F184" s="509" t="s">
        <v>1126</v>
      </c>
      <c r="G184" s="450">
        <v>3</v>
      </c>
      <c r="H184" s="443"/>
      <c r="I184" s="451">
        <f>R184</f>
        <v>160.9728</v>
      </c>
      <c r="J184" s="448"/>
      <c r="K184" s="449">
        <f t="shared" si="9"/>
        <v>482.9184</v>
      </c>
      <c r="L184" s="443"/>
      <c r="M184" s="441">
        <f>SUM(K181:K184)</f>
        <v>977.7408</v>
      </c>
      <c r="N184" s="393" t="s">
        <v>1352</v>
      </c>
      <c r="P184" s="444" t="s">
        <v>1353</v>
      </c>
      <c r="Q184" s="537">
        <f>(P184*28%)</f>
        <v>35.2128</v>
      </c>
      <c r="R184" s="537">
        <f>P184+Q184</f>
        <v>160.9728</v>
      </c>
      <c r="S184" s="537"/>
      <c r="T184" s="537"/>
      <c r="U184" s="537"/>
      <c r="V184" s="537"/>
      <c r="W184" s="537"/>
      <c r="X184" s="537"/>
      <c r="Y184" s="537"/>
      <c r="Z184" s="537"/>
      <c r="AA184" s="537"/>
      <c r="AB184" s="537"/>
      <c r="AC184" s="537"/>
      <c r="AD184" s="537"/>
      <c r="AE184" s="537"/>
      <c r="AF184" s="537"/>
      <c r="AG184" s="537"/>
      <c r="AH184" s="537"/>
      <c r="AI184" s="537"/>
      <c r="AJ184" s="537"/>
      <c r="AK184" s="537"/>
      <c r="AL184" s="537"/>
      <c r="AM184" s="537"/>
      <c r="AN184" s="537"/>
      <c r="AO184" s="537"/>
      <c r="AP184" s="537"/>
      <c r="AQ184" s="537"/>
      <c r="AR184" s="537"/>
      <c r="AS184" s="537"/>
      <c r="AT184" s="537"/>
      <c r="AU184" s="537"/>
      <c r="AV184" s="537"/>
      <c r="AW184" s="537"/>
      <c r="AX184" s="537"/>
      <c r="AY184" s="537"/>
      <c r="AZ184" s="537"/>
      <c r="BA184" s="537"/>
      <c r="BB184" s="537"/>
      <c r="BC184" s="537"/>
      <c r="BD184" s="537"/>
      <c r="BE184" s="537"/>
      <c r="BF184" s="537"/>
      <c r="BG184" s="537"/>
      <c r="BH184" s="537"/>
      <c r="BI184" s="537"/>
      <c r="BJ184" s="537"/>
      <c r="BK184" s="537"/>
      <c r="BL184" s="537"/>
      <c r="BM184" s="537"/>
      <c r="BN184" s="537"/>
    </row>
    <row r="185" spans="1:66" s="442" customFormat="1" ht="12.75" customHeight="1">
      <c r="A185" s="440">
        <v>16</v>
      </c>
      <c r="B185" s="578" t="s">
        <v>1354</v>
      </c>
      <c r="C185" s="579"/>
      <c r="D185" s="579"/>
      <c r="E185" s="580"/>
      <c r="F185" s="509"/>
      <c r="G185" s="452"/>
      <c r="H185" s="443"/>
      <c r="I185" s="453"/>
      <c r="J185" s="443"/>
      <c r="K185" s="449">
        <f t="shared" si="9"/>
        <v>0</v>
      </c>
      <c r="L185" s="443"/>
      <c r="M185" s="441"/>
      <c r="N185" s="393" t="s">
        <v>1360</v>
      </c>
      <c r="P185" s="444" t="s">
        <v>1357</v>
      </c>
      <c r="Q185" s="537">
        <f aca="true" t="shared" si="10" ref="Q185:Q191">(P185*28%)</f>
        <v>35.2156</v>
      </c>
      <c r="R185" s="537">
        <f aca="true" t="shared" si="11" ref="R185:R199">P185+Q185</f>
        <v>160.9856</v>
      </c>
      <c r="S185" s="535"/>
      <c r="T185" s="537"/>
      <c r="U185" s="537"/>
      <c r="V185" s="537"/>
      <c r="W185" s="537"/>
      <c r="X185" s="537"/>
      <c r="Y185" s="537"/>
      <c r="Z185" s="537"/>
      <c r="AA185" s="537"/>
      <c r="AB185" s="537"/>
      <c r="AC185" s="537"/>
      <c r="AD185" s="537"/>
      <c r="AE185" s="537"/>
      <c r="AF185" s="537"/>
      <c r="AG185" s="537"/>
      <c r="AH185" s="537"/>
      <c r="AI185" s="537"/>
      <c r="AJ185" s="537"/>
      <c r="AK185" s="537"/>
      <c r="AL185" s="537"/>
      <c r="AM185" s="537"/>
      <c r="AN185" s="537"/>
      <c r="AO185" s="537"/>
      <c r="AP185" s="537"/>
      <c r="AQ185" s="537"/>
      <c r="AR185" s="537"/>
      <c r="AS185" s="537"/>
      <c r="AT185" s="537"/>
      <c r="AU185" s="537"/>
      <c r="AV185" s="537"/>
      <c r="AW185" s="537"/>
      <c r="AX185" s="537"/>
      <c r="AY185" s="537"/>
      <c r="AZ185" s="537"/>
      <c r="BA185" s="537"/>
      <c r="BB185" s="537"/>
      <c r="BC185" s="537"/>
      <c r="BD185" s="537"/>
      <c r="BE185" s="537"/>
      <c r="BF185" s="537"/>
      <c r="BG185" s="537"/>
      <c r="BH185" s="537"/>
      <c r="BI185" s="537"/>
      <c r="BJ185" s="537"/>
      <c r="BK185" s="537"/>
      <c r="BL185" s="537"/>
      <c r="BM185" s="537"/>
      <c r="BN185" s="537"/>
    </row>
    <row r="186" spans="1:66" s="442" customFormat="1" ht="12.75" customHeight="1">
      <c r="A186" s="440" t="s">
        <v>529</v>
      </c>
      <c r="B186" s="578" t="s">
        <v>1355</v>
      </c>
      <c r="C186" s="579"/>
      <c r="D186" s="579"/>
      <c r="E186" s="580"/>
      <c r="F186" s="509"/>
      <c r="G186" s="452"/>
      <c r="H186" s="443"/>
      <c r="I186" s="453"/>
      <c r="J186" s="443"/>
      <c r="K186" s="449">
        <f t="shared" si="9"/>
        <v>0</v>
      </c>
      <c r="L186" s="443"/>
      <c r="M186" s="441">
        <f>K186</f>
        <v>0</v>
      </c>
      <c r="N186" s="393" t="s">
        <v>1361</v>
      </c>
      <c r="P186" s="444" t="s">
        <v>1358</v>
      </c>
      <c r="Q186" s="537">
        <f t="shared" si="10"/>
        <v>35.2184</v>
      </c>
      <c r="R186" s="537">
        <f t="shared" si="11"/>
        <v>160.9984</v>
      </c>
      <c r="S186" s="535"/>
      <c r="T186" s="537"/>
      <c r="U186" s="537"/>
      <c r="V186" s="537"/>
      <c r="W186" s="537"/>
      <c r="X186" s="537"/>
      <c r="Y186" s="537"/>
      <c r="Z186" s="537"/>
      <c r="AA186" s="537"/>
      <c r="AB186" s="537"/>
      <c r="AC186" s="537"/>
      <c r="AD186" s="537"/>
      <c r="AE186" s="537"/>
      <c r="AF186" s="537"/>
      <c r="AG186" s="537"/>
      <c r="AH186" s="537"/>
      <c r="AI186" s="537"/>
      <c r="AJ186" s="537"/>
      <c r="AK186" s="537"/>
      <c r="AL186" s="537"/>
      <c r="AM186" s="537"/>
      <c r="AN186" s="537"/>
      <c r="AO186" s="537"/>
      <c r="AP186" s="537"/>
      <c r="AQ186" s="537"/>
      <c r="AR186" s="537"/>
      <c r="AS186" s="537"/>
      <c r="AT186" s="537"/>
      <c r="AU186" s="537"/>
      <c r="AV186" s="537"/>
      <c r="AW186" s="537"/>
      <c r="AX186" s="537"/>
      <c r="AY186" s="537"/>
      <c r="AZ186" s="537"/>
      <c r="BA186" s="537"/>
      <c r="BB186" s="537"/>
      <c r="BC186" s="537"/>
      <c r="BD186" s="537"/>
      <c r="BE186" s="537"/>
      <c r="BF186" s="537"/>
      <c r="BG186" s="537"/>
      <c r="BH186" s="537"/>
      <c r="BI186" s="537"/>
      <c r="BJ186" s="537"/>
      <c r="BK186" s="537"/>
      <c r="BL186" s="537"/>
      <c r="BM186" s="537"/>
      <c r="BN186" s="537"/>
    </row>
    <row r="187" spans="1:66" s="442" customFormat="1" ht="25.5" customHeight="1">
      <c r="A187" s="440" t="s">
        <v>530</v>
      </c>
      <c r="B187" s="575" t="s">
        <v>1356</v>
      </c>
      <c r="C187" s="576"/>
      <c r="D187" s="576"/>
      <c r="E187" s="577"/>
      <c r="F187" s="509" t="s">
        <v>1126</v>
      </c>
      <c r="G187" s="450">
        <v>3</v>
      </c>
      <c r="H187" s="443"/>
      <c r="I187" s="451">
        <f>R187</f>
        <v>286.8736</v>
      </c>
      <c r="J187" s="448"/>
      <c r="K187" s="449">
        <f t="shared" si="9"/>
        <v>860.6208</v>
      </c>
      <c r="L187" s="443"/>
      <c r="M187" s="441"/>
      <c r="N187" s="393" t="s">
        <v>1362</v>
      </c>
      <c r="P187" s="444" t="s">
        <v>1359</v>
      </c>
      <c r="Q187" s="537">
        <f t="shared" si="10"/>
        <v>62.753600000000006</v>
      </c>
      <c r="R187" s="537">
        <f t="shared" si="11"/>
        <v>286.8736</v>
      </c>
      <c r="S187" s="537"/>
      <c r="T187" s="537"/>
      <c r="U187" s="537"/>
      <c r="V187" s="537"/>
      <c r="W187" s="537"/>
      <c r="X187" s="537"/>
      <c r="Y187" s="537"/>
      <c r="Z187" s="537"/>
      <c r="AA187" s="537"/>
      <c r="AB187" s="537"/>
      <c r="AC187" s="537"/>
      <c r="AD187" s="537"/>
      <c r="AE187" s="537"/>
      <c r="AF187" s="537"/>
      <c r="AG187" s="537"/>
      <c r="AH187" s="537"/>
      <c r="AI187" s="537"/>
      <c r="AJ187" s="537"/>
      <c r="AK187" s="537"/>
      <c r="AL187" s="537"/>
      <c r="AM187" s="537"/>
      <c r="AN187" s="537"/>
      <c r="AO187" s="537"/>
      <c r="AP187" s="537"/>
      <c r="AQ187" s="537"/>
      <c r="AR187" s="537"/>
      <c r="AS187" s="537"/>
      <c r="AT187" s="537"/>
      <c r="AU187" s="537"/>
      <c r="AV187" s="537"/>
      <c r="AW187" s="537"/>
      <c r="AX187" s="537"/>
      <c r="AY187" s="537"/>
      <c r="AZ187" s="537"/>
      <c r="BA187" s="537"/>
      <c r="BB187" s="537"/>
      <c r="BC187" s="537"/>
      <c r="BD187" s="537"/>
      <c r="BE187" s="537"/>
      <c r="BF187" s="537"/>
      <c r="BG187" s="537"/>
      <c r="BH187" s="537"/>
      <c r="BI187" s="537"/>
      <c r="BJ187" s="537"/>
      <c r="BK187" s="537"/>
      <c r="BL187" s="537"/>
      <c r="BM187" s="537"/>
      <c r="BN187" s="537"/>
    </row>
    <row r="188" spans="1:66" s="442" customFormat="1" ht="25.5" customHeight="1">
      <c r="A188" s="440" t="s">
        <v>531</v>
      </c>
      <c r="B188" s="575" t="s">
        <v>1471</v>
      </c>
      <c r="C188" s="576"/>
      <c r="D188" s="576"/>
      <c r="E188" s="577"/>
      <c r="F188" s="509" t="s">
        <v>1126</v>
      </c>
      <c r="G188" s="450">
        <v>3</v>
      </c>
      <c r="H188" s="443"/>
      <c r="I188" s="451">
        <f>R188</f>
        <v>152.32</v>
      </c>
      <c r="J188" s="448"/>
      <c r="K188" s="449">
        <f t="shared" si="9"/>
        <v>456.96</v>
      </c>
      <c r="L188" s="443"/>
      <c r="M188" s="441"/>
      <c r="N188" s="393" t="s">
        <v>1363</v>
      </c>
      <c r="P188" s="444" t="s">
        <v>1364</v>
      </c>
      <c r="Q188" s="537">
        <f t="shared" si="10"/>
        <v>33.32</v>
      </c>
      <c r="R188" s="537">
        <f t="shared" si="11"/>
        <v>152.32</v>
      </c>
      <c r="S188" s="537"/>
      <c r="T188" s="537"/>
      <c r="U188" s="537"/>
      <c r="V188" s="537"/>
      <c r="W188" s="537"/>
      <c r="X188" s="537"/>
      <c r="Y188" s="537"/>
      <c r="Z188" s="537"/>
      <c r="AA188" s="537"/>
      <c r="AB188" s="537"/>
      <c r="AC188" s="537"/>
      <c r="AD188" s="537"/>
      <c r="AE188" s="537"/>
      <c r="AF188" s="537"/>
      <c r="AG188" s="537"/>
      <c r="AH188" s="537"/>
      <c r="AI188" s="537"/>
      <c r="AJ188" s="537"/>
      <c r="AK188" s="537"/>
      <c r="AL188" s="537"/>
      <c r="AM188" s="537"/>
      <c r="AN188" s="537"/>
      <c r="AO188" s="537"/>
      <c r="AP188" s="537"/>
      <c r="AQ188" s="537"/>
      <c r="AR188" s="537"/>
      <c r="AS188" s="537"/>
      <c r="AT188" s="537"/>
      <c r="AU188" s="537"/>
      <c r="AV188" s="537"/>
      <c r="AW188" s="537"/>
      <c r="AX188" s="537"/>
      <c r="AY188" s="537"/>
      <c r="AZ188" s="537"/>
      <c r="BA188" s="537"/>
      <c r="BB188" s="537"/>
      <c r="BC188" s="537"/>
      <c r="BD188" s="537"/>
      <c r="BE188" s="537"/>
      <c r="BF188" s="537"/>
      <c r="BG188" s="537"/>
      <c r="BH188" s="537"/>
      <c r="BI188" s="537"/>
      <c r="BJ188" s="537"/>
      <c r="BK188" s="537"/>
      <c r="BL188" s="537"/>
      <c r="BM188" s="537"/>
      <c r="BN188" s="537"/>
    </row>
    <row r="189" spans="1:66" s="442" customFormat="1" ht="25.5" customHeight="1">
      <c r="A189" s="440" t="s">
        <v>532</v>
      </c>
      <c r="B189" s="575" t="s">
        <v>1472</v>
      </c>
      <c r="C189" s="576"/>
      <c r="D189" s="576"/>
      <c r="E189" s="577"/>
      <c r="F189" s="509" t="s">
        <v>1126</v>
      </c>
      <c r="G189" s="450">
        <v>5</v>
      </c>
      <c r="H189" s="443"/>
      <c r="I189" s="451">
        <f>R189</f>
        <v>89.22879999999999</v>
      </c>
      <c r="J189" s="448"/>
      <c r="K189" s="449">
        <f t="shared" si="9"/>
        <v>446.14399999999995</v>
      </c>
      <c r="L189" s="443"/>
      <c r="M189" s="441"/>
      <c r="N189" s="393" t="s">
        <v>1365</v>
      </c>
      <c r="P189" s="444" t="s">
        <v>1366</v>
      </c>
      <c r="Q189" s="537">
        <f t="shared" si="10"/>
        <v>19.5188</v>
      </c>
      <c r="R189" s="537">
        <f t="shared" si="11"/>
        <v>89.22879999999999</v>
      </c>
      <c r="S189" s="537"/>
      <c r="T189" s="537"/>
      <c r="U189" s="537"/>
      <c r="V189" s="537"/>
      <c r="W189" s="537"/>
      <c r="X189" s="537"/>
      <c r="Y189" s="537"/>
      <c r="Z189" s="537"/>
      <c r="AA189" s="537"/>
      <c r="AB189" s="537"/>
      <c r="AC189" s="537"/>
      <c r="AD189" s="537"/>
      <c r="AE189" s="537"/>
      <c r="AF189" s="537"/>
      <c r="AG189" s="537"/>
      <c r="AH189" s="537"/>
      <c r="AI189" s="537"/>
      <c r="AJ189" s="537"/>
      <c r="AK189" s="537"/>
      <c r="AL189" s="537"/>
      <c r="AM189" s="537"/>
      <c r="AN189" s="537"/>
      <c r="AO189" s="537"/>
      <c r="AP189" s="537"/>
      <c r="AQ189" s="537"/>
      <c r="AR189" s="537"/>
      <c r="AS189" s="537"/>
      <c r="AT189" s="537"/>
      <c r="AU189" s="537"/>
      <c r="AV189" s="537"/>
      <c r="AW189" s="537"/>
      <c r="AX189" s="537"/>
      <c r="AY189" s="537"/>
      <c r="AZ189" s="537"/>
      <c r="BA189" s="537"/>
      <c r="BB189" s="537"/>
      <c r="BC189" s="537"/>
      <c r="BD189" s="537"/>
      <c r="BE189" s="537"/>
      <c r="BF189" s="537"/>
      <c r="BG189" s="537"/>
      <c r="BH189" s="537"/>
      <c r="BI189" s="537"/>
      <c r="BJ189" s="537"/>
      <c r="BK189" s="537"/>
      <c r="BL189" s="537"/>
      <c r="BM189" s="537"/>
      <c r="BN189" s="537"/>
    </row>
    <row r="190" spans="1:66" s="442" customFormat="1" ht="12.75" customHeight="1">
      <c r="A190" s="440" t="s">
        <v>534</v>
      </c>
      <c r="B190" s="578" t="s">
        <v>1367</v>
      </c>
      <c r="C190" s="579"/>
      <c r="D190" s="579"/>
      <c r="E190" s="580"/>
      <c r="F190" s="509"/>
      <c r="G190" s="452"/>
      <c r="H190" s="443"/>
      <c r="I190" s="453">
        <f>R190</f>
        <v>0</v>
      </c>
      <c r="J190" s="443"/>
      <c r="K190" s="449">
        <f t="shared" si="9"/>
        <v>0</v>
      </c>
      <c r="L190" s="443"/>
      <c r="M190" s="441"/>
      <c r="N190" s="393" t="s">
        <v>1368</v>
      </c>
      <c r="P190" s="444"/>
      <c r="Q190" s="537">
        <f t="shared" si="10"/>
        <v>0</v>
      </c>
      <c r="R190" s="537">
        <f t="shared" si="11"/>
        <v>0</v>
      </c>
      <c r="S190" s="535"/>
      <c r="T190" s="537"/>
      <c r="U190" s="537"/>
      <c r="V190" s="537"/>
      <c r="W190" s="537"/>
      <c r="X190" s="537"/>
      <c r="Y190" s="537"/>
      <c r="Z190" s="537"/>
      <c r="AA190" s="537"/>
      <c r="AB190" s="537"/>
      <c r="AC190" s="537"/>
      <c r="AD190" s="537"/>
      <c r="AE190" s="537"/>
      <c r="AF190" s="537"/>
      <c r="AG190" s="537"/>
      <c r="AH190" s="537"/>
      <c r="AI190" s="537"/>
      <c r="AJ190" s="537"/>
      <c r="AK190" s="537"/>
      <c r="AL190" s="537"/>
      <c r="AM190" s="537"/>
      <c r="AN190" s="537"/>
      <c r="AO190" s="537"/>
      <c r="AP190" s="537"/>
      <c r="AQ190" s="537"/>
      <c r="AR190" s="537"/>
      <c r="AS190" s="537"/>
      <c r="AT190" s="537"/>
      <c r="AU190" s="537"/>
      <c r="AV190" s="537"/>
      <c r="AW190" s="537"/>
      <c r="AX190" s="537"/>
      <c r="AY190" s="537"/>
      <c r="AZ190" s="537"/>
      <c r="BA190" s="537"/>
      <c r="BB190" s="537"/>
      <c r="BC190" s="537"/>
      <c r="BD190" s="537"/>
      <c r="BE190" s="537"/>
      <c r="BF190" s="537"/>
      <c r="BG190" s="537"/>
      <c r="BH190" s="537"/>
      <c r="BI190" s="537"/>
      <c r="BJ190" s="537"/>
      <c r="BK190" s="537"/>
      <c r="BL190" s="537"/>
      <c r="BM190" s="537"/>
      <c r="BN190" s="537"/>
    </row>
    <row r="191" spans="1:66" s="442" customFormat="1" ht="38.25" customHeight="1">
      <c r="A191" s="440" t="s">
        <v>535</v>
      </c>
      <c r="B191" s="581" t="s">
        <v>1370</v>
      </c>
      <c r="C191" s="582"/>
      <c r="D191" s="582"/>
      <c r="E191" s="583"/>
      <c r="F191" s="509" t="s">
        <v>1126</v>
      </c>
      <c r="G191" s="447">
        <v>1</v>
      </c>
      <c r="H191" s="443"/>
      <c r="I191" s="519">
        <f>R191</f>
        <v>1099.0848</v>
      </c>
      <c r="J191" s="448"/>
      <c r="K191" s="449">
        <f>G191*I191</f>
        <v>1099.0848</v>
      </c>
      <c r="L191" s="443"/>
      <c r="M191" s="441">
        <f>SUM(K185:K191)</f>
        <v>2862.8096</v>
      </c>
      <c r="N191" s="393" t="s">
        <v>1371</v>
      </c>
      <c r="P191" s="444" t="s">
        <v>1372</v>
      </c>
      <c r="Q191" s="538">
        <f t="shared" si="10"/>
        <v>240.4248</v>
      </c>
      <c r="R191" s="539">
        <f t="shared" si="11"/>
        <v>1099.0848</v>
      </c>
      <c r="S191" s="537"/>
      <c r="T191" s="537"/>
      <c r="U191" s="537"/>
      <c r="V191" s="537"/>
      <c r="W191" s="537"/>
      <c r="X191" s="537"/>
      <c r="Y191" s="537"/>
      <c r="Z191" s="537"/>
      <c r="AA191" s="537"/>
      <c r="AB191" s="537"/>
      <c r="AC191" s="537"/>
      <c r="AD191" s="537"/>
      <c r="AE191" s="537"/>
      <c r="AF191" s="537"/>
      <c r="AG191" s="537"/>
      <c r="AH191" s="537"/>
      <c r="AI191" s="537"/>
      <c r="AJ191" s="537"/>
      <c r="AK191" s="537"/>
      <c r="AL191" s="537"/>
      <c r="AM191" s="537"/>
      <c r="AN191" s="537"/>
      <c r="AO191" s="537"/>
      <c r="AP191" s="537"/>
      <c r="AQ191" s="537"/>
      <c r="AR191" s="537"/>
      <c r="AS191" s="537"/>
      <c r="AT191" s="537"/>
      <c r="AU191" s="537"/>
      <c r="AV191" s="537"/>
      <c r="AW191" s="537"/>
      <c r="AX191" s="537"/>
      <c r="AY191" s="537"/>
      <c r="AZ191" s="537"/>
      <c r="BA191" s="537"/>
      <c r="BB191" s="537"/>
      <c r="BC191" s="537"/>
      <c r="BD191" s="537"/>
      <c r="BE191" s="537"/>
      <c r="BF191" s="537"/>
      <c r="BG191" s="537"/>
      <c r="BH191" s="537"/>
      <c r="BI191" s="537"/>
      <c r="BJ191" s="537"/>
      <c r="BK191" s="537"/>
      <c r="BL191" s="537"/>
      <c r="BM191" s="537"/>
      <c r="BN191" s="537"/>
    </row>
    <row r="192" spans="1:66" s="442" customFormat="1" ht="15" customHeight="1">
      <c r="A192" s="445">
        <v>17</v>
      </c>
      <c r="B192" s="578" t="s">
        <v>966</v>
      </c>
      <c r="C192" s="579"/>
      <c r="D192" s="579"/>
      <c r="E192" s="580"/>
      <c r="F192" s="509"/>
      <c r="G192" s="450"/>
      <c r="H192" s="443"/>
      <c r="I192" s="449"/>
      <c r="J192" s="443"/>
      <c r="K192" s="449">
        <f>G192*I192</f>
        <v>0</v>
      </c>
      <c r="L192" s="443"/>
      <c r="M192" s="441"/>
      <c r="N192" s="393" t="s">
        <v>1373</v>
      </c>
      <c r="P192" s="458"/>
      <c r="Q192" s="538">
        <f aca="true" t="shared" si="12" ref="Q192:Q201">(P192*28%)</f>
        <v>0</v>
      </c>
      <c r="R192" s="539">
        <f t="shared" si="11"/>
        <v>0</v>
      </c>
      <c r="S192" s="535"/>
      <c r="T192" s="537"/>
      <c r="U192" s="537"/>
      <c r="V192" s="537"/>
      <c r="W192" s="537"/>
      <c r="X192" s="537"/>
      <c r="Y192" s="537"/>
      <c r="Z192" s="537"/>
      <c r="AA192" s="537"/>
      <c r="AB192" s="537"/>
      <c r="AC192" s="537"/>
      <c r="AD192" s="537"/>
      <c r="AE192" s="537"/>
      <c r="AF192" s="537"/>
      <c r="AG192" s="537"/>
      <c r="AH192" s="537"/>
      <c r="AI192" s="537"/>
      <c r="AJ192" s="537"/>
      <c r="AK192" s="537"/>
      <c r="AL192" s="537"/>
      <c r="AM192" s="537"/>
      <c r="AN192" s="537"/>
      <c r="AO192" s="537"/>
      <c r="AP192" s="537"/>
      <c r="AQ192" s="537"/>
      <c r="AR192" s="537"/>
      <c r="AS192" s="537"/>
      <c r="AT192" s="537"/>
      <c r="AU192" s="537"/>
      <c r="AV192" s="537"/>
      <c r="AW192" s="537"/>
      <c r="AX192" s="537"/>
      <c r="AY192" s="537"/>
      <c r="AZ192" s="537"/>
      <c r="BA192" s="537"/>
      <c r="BB192" s="537"/>
      <c r="BC192" s="537"/>
      <c r="BD192" s="537"/>
      <c r="BE192" s="537"/>
      <c r="BF192" s="537"/>
      <c r="BG192" s="537"/>
      <c r="BH192" s="537"/>
      <c r="BI192" s="537"/>
      <c r="BJ192" s="537"/>
      <c r="BK192" s="537"/>
      <c r="BL192" s="537"/>
      <c r="BM192" s="537"/>
      <c r="BN192" s="537"/>
    </row>
    <row r="193" spans="1:66" s="442" customFormat="1" ht="15" customHeight="1">
      <c r="A193" s="445" t="s">
        <v>577</v>
      </c>
      <c r="B193" s="578" t="s">
        <v>1374</v>
      </c>
      <c r="C193" s="579"/>
      <c r="D193" s="579"/>
      <c r="E193" s="580"/>
      <c r="F193" s="509"/>
      <c r="G193" s="450"/>
      <c r="H193" s="443"/>
      <c r="I193" s="449"/>
      <c r="J193" s="443"/>
      <c r="K193" s="449">
        <f>G193*I193</f>
        <v>0</v>
      </c>
      <c r="L193" s="443"/>
      <c r="M193" s="441"/>
      <c r="N193" s="393" t="s">
        <v>1375</v>
      </c>
      <c r="P193" s="458"/>
      <c r="Q193" s="538">
        <f t="shared" si="12"/>
        <v>0</v>
      </c>
      <c r="R193" s="539">
        <f t="shared" si="11"/>
        <v>0</v>
      </c>
      <c r="S193" s="535"/>
      <c r="T193" s="537"/>
      <c r="U193" s="537"/>
      <c r="V193" s="537"/>
      <c r="W193" s="537"/>
      <c r="X193" s="537"/>
      <c r="Y193" s="537"/>
      <c r="Z193" s="537"/>
      <c r="AA193" s="537"/>
      <c r="AB193" s="537"/>
      <c r="AC193" s="537"/>
      <c r="AD193" s="537"/>
      <c r="AE193" s="537"/>
      <c r="AF193" s="537"/>
      <c r="AG193" s="537"/>
      <c r="AH193" s="537"/>
      <c r="AI193" s="537"/>
      <c r="AJ193" s="537"/>
      <c r="AK193" s="537"/>
      <c r="AL193" s="537"/>
      <c r="AM193" s="537"/>
      <c r="AN193" s="537"/>
      <c r="AO193" s="537"/>
      <c r="AP193" s="537"/>
      <c r="AQ193" s="537"/>
      <c r="AR193" s="537"/>
      <c r="AS193" s="537"/>
      <c r="AT193" s="537"/>
      <c r="AU193" s="537"/>
      <c r="AV193" s="537"/>
      <c r="AW193" s="537"/>
      <c r="AX193" s="537"/>
      <c r="AY193" s="537"/>
      <c r="AZ193" s="537"/>
      <c r="BA193" s="537"/>
      <c r="BB193" s="537"/>
      <c r="BC193" s="537"/>
      <c r="BD193" s="537"/>
      <c r="BE193" s="537"/>
      <c r="BF193" s="537"/>
      <c r="BG193" s="537"/>
      <c r="BH193" s="537"/>
      <c r="BI193" s="537"/>
      <c r="BJ193" s="537"/>
      <c r="BK193" s="537"/>
      <c r="BL193" s="537"/>
      <c r="BM193" s="537"/>
      <c r="BN193" s="537"/>
    </row>
    <row r="194" spans="1:66" s="442" customFormat="1" ht="27" customHeight="1">
      <c r="A194" s="440" t="s">
        <v>578</v>
      </c>
      <c r="B194" s="575" t="s">
        <v>1376</v>
      </c>
      <c r="C194" s="576"/>
      <c r="D194" s="576"/>
      <c r="E194" s="577"/>
      <c r="F194" s="509" t="s">
        <v>1134</v>
      </c>
      <c r="G194" s="450">
        <v>775.01</v>
      </c>
      <c r="H194" s="443"/>
      <c r="I194" s="515">
        <f aca="true" t="shared" si="13" ref="I194:I201">R194</f>
        <v>14.259200000000002</v>
      </c>
      <c r="J194" s="448"/>
      <c r="K194" s="449">
        <f>G194*P194</f>
        <v>8633.6114</v>
      </c>
      <c r="L194" s="443"/>
      <c r="M194" s="441"/>
      <c r="N194" s="393" t="s">
        <v>1377</v>
      </c>
      <c r="P194" s="518">
        <v>11.14</v>
      </c>
      <c r="Q194" s="538">
        <f t="shared" si="12"/>
        <v>3.1192000000000006</v>
      </c>
      <c r="R194" s="539">
        <f t="shared" si="11"/>
        <v>14.259200000000002</v>
      </c>
      <c r="S194" s="537"/>
      <c r="T194" s="537"/>
      <c r="U194" s="537"/>
      <c r="V194" s="537"/>
      <c r="W194" s="537"/>
      <c r="X194" s="537"/>
      <c r="Y194" s="537"/>
      <c r="Z194" s="537"/>
      <c r="AA194" s="537"/>
      <c r="AB194" s="537"/>
      <c r="AC194" s="537"/>
      <c r="AD194" s="537"/>
      <c r="AE194" s="537"/>
      <c r="AF194" s="537"/>
      <c r="AG194" s="537"/>
      <c r="AH194" s="537"/>
      <c r="AI194" s="537"/>
      <c r="AJ194" s="537"/>
      <c r="AK194" s="537"/>
      <c r="AL194" s="537"/>
      <c r="AM194" s="537"/>
      <c r="AN194" s="537"/>
      <c r="AO194" s="537"/>
      <c r="AP194" s="537"/>
      <c r="AQ194" s="537"/>
      <c r="AR194" s="537"/>
      <c r="AS194" s="537"/>
      <c r="AT194" s="537"/>
      <c r="AU194" s="537"/>
      <c r="AV194" s="537"/>
      <c r="AW194" s="537"/>
      <c r="AX194" s="537"/>
      <c r="AY194" s="537"/>
      <c r="AZ194" s="537"/>
      <c r="BA194" s="537"/>
      <c r="BB194" s="537"/>
      <c r="BC194" s="537"/>
      <c r="BD194" s="537"/>
      <c r="BE194" s="537"/>
      <c r="BF194" s="537"/>
      <c r="BG194" s="537"/>
      <c r="BH194" s="537"/>
      <c r="BI194" s="537"/>
      <c r="BJ194" s="537"/>
      <c r="BK194" s="537"/>
      <c r="BL194" s="537"/>
      <c r="BM194" s="537"/>
      <c r="BN194" s="537"/>
    </row>
    <row r="195" spans="1:66" s="442" customFormat="1" ht="27" customHeight="1">
      <c r="A195" s="440" t="s">
        <v>579</v>
      </c>
      <c r="B195" s="575" t="s">
        <v>1378</v>
      </c>
      <c r="C195" s="576"/>
      <c r="D195" s="576"/>
      <c r="E195" s="577"/>
      <c r="F195" s="509" t="s">
        <v>1134</v>
      </c>
      <c r="G195" s="450">
        <v>538.21</v>
      </c>
      <c r="H195" s="443"/>
      <c r="I195" s="519">
        <f t="shared" si="13"/>
        <v>14.182400000000001</v>
      </c>
      <c r="J195" s="448"/>
      <c r="K195" s="449">
        <f aca="true" t="shared" si="14" ref="K195:K201">G195*I195</f>
        <v>7633.109504000001</v>
      </c>
      <c r="L195" s="443"/>
      <c r="M195" s="441"/>
      <c r="N195" s="393" t="s">
        <v>1381</v>
      </c>
      <c r="P195" s="444" t="s">
        <v>1380</v>
      </c>
      <c r="Q195" s="538">
        <f t="shared" si="12"/>
        <v>3.1024000000000003</v>
      </c>
      <c r="R195" s="539">
        <f t="shared" si="11"/>
        <v>14.182400000000001</v>
      </c>
      <c r="S195" s="537"/>
      <c r="T195" s="537"/>
      <c r="U195" s="537"/>
      <c r="V195" s="537"/>
      <c r="W195" s="537"/>
      <c r="X195" s="537"/>
      <c r="Y195" s="537"/>
      <c r="Z195" s="537"/>
      <c r="AA195" s="537"/>
      <c r="AB195" s="537"/>
      <c r="AC195" s="537"/>
      <c r="AD195" s="537"/>
      <c r="AE195" s="537"/>
      <c r="AF195" s="537"/>
      <c r="AG195" s="537"/>
      <c r="AH195" s="537"/>
      <c r="AI195" s="537"/>
      <c r="AJ195" s="537"/>
      <c r="AK195" s="537"/>
      <c r="AL195" s="537"/>
      <c r="AM195" s="537"/>
      <c r="AN195" s="537"/>
      <c r="AO195" s="537"/>
      <c r="AP195" s="537"/>
      <c r="AQ195" s="537"/>
      <c r="AR195" s="537"/>
      <c r="AS195" s="537"/>
      <c r="AT195" s="537"/>
      <c r="AU195" s="537"/>
      <c r="AV195" s="537"/>
      <c r="AW195" s="537"/>
      <c r="AX195" s="537"/>
      <c r="AY195" s="537"/>
      <c r="AZ195" s="537"/>
      <c r="BA195" s="537"/>
      <c r="BB195" s="537"/>
      <c r="BC195" s="537"/>
      <c r="BD195" s="537"/>
      <c r="BE195" s="537"/>
      <c r="BF195" s="537"/>
      <c r="BG195" s="537"/>
      <c r="BH195" s="537"/>
      <c r="BI195" s="537"/>
      <c r="BJ195" s="537"/>
      <c r="BK195" s="537"/>
      <c r="BL195" s="537"/>
      <c r="BM195" s="537"/>
      <c r="BN195" s="537"/>
    </row>
    <row r="196" spans="1:66" s="442" customFormat="1" ht="15" customHeight="1">
      <c r="A196" s="445" t="s">
        <v>581</v>
      </c>
      <c r="B196" s="578" t="s">
        <v>1379</v>
      </c>
      <c r="C196" s="579"/>
      <c r="D196" s="579"/>
      <c r="E196" s="580"/>
      <c r="F196" s="509"/>
      <c r="G196" s="450"/>
      <c r="H196" s="443"/>
      <c r="I196" s="519">
        <f t="shared" si="13"/>
        <v>0</v>
      </c>
      <c r="J196" s="443"/>
      <c r="K196" s="449">
        <f t="shared" si="14"/>
        <v>0</v>
      </c>
      <c r="L196" s="443"/>
      <c r="M196" s="441"/>
      <c r="N196" s="393" t="s">
        <v>1382</v>
      </c>
      <c r="P196" s="458"/>
      <c r="Q196" s="538">
        <f t="shared" si="12"/>
        <v>0</v>
      </c>
      <c r="R196" s="539">
        <f t="shared" si="11"/>
        <v>0</v>
      </c>
      <c r="S196" s="535"/>
      <c r="T196" s="537"/>
      <c r="U196" s="537"/>
      <c r="V196" s="537"/>
      <c r="W196" s="537"/>
      <c r="X196" s="537"/>
      <c r="Y196" s="537"/>
      <c r="Z196" s="537"/>
      <c r="AA196" s="537"/>
      <c r="AB196" s="537"/>
      <c r="AC196" s="537"/>
      <c r="AD196" s="537"/>
      <c r="AE196" s="537"/>
      <c r="AF196" s="537"/>
      <c r="AG196" s="537"/>
      <c r="AH196" s="537"/>
      <c r="AI196" s="537"/>
      <c r="AJ196" s="537"/>
      <c r="AK196" s="537"/>
      <c r="AL196" s="537"/>
      <c r="AM196" s="537"/>
      <c r="AN196" s="537"/>
      <c r="AO196" s="537"/>
      <c r="AP196" s="537"/>
      <c r="AQ196" s="537"/>
      <c r="AR196" s="537"/>
      <c r="AS196" s="537"/>
      <c r="AT196" s="537"/>
      <c r="AU196" s="537"/>
      <c r="AV196" s="537"/>
      <c r="AW196" s="537"/>
      <c r="AX196" s="537"/>
      <c r="AY196" s="537"/>
      <c r="AZ196" s="537"/>
      <c r="BA196" s="537"/>
      <c r="BB196" s="537"/>
      <c r="BC196" s="537"/>
      <c r="BD196" s="537"/>
      <c r="BE196" s="537"/>
      <c r="BF196" s="537"/>
      <c r="BG196" s="537"/>
      <c r="BH196" s="537"/>
      <c r="BI196" s="537"/>
      <c r="BJ196" s="537"/>
      <c r="BK196" s="537"/>
      <c r="BL196" s="537"/>
      <c r="BM196" s="537"/>
      <c r="BN196" s="537"/>
    </row>
    <row r="197" spans="1:66" s="442" customFormat="1" ht="24.75" customHeight="1">
      <c r="A197" s="440" t="s">
        <v>582</v>
      </c>
      <c r="B197" s="575" t="s">
        <v>1383</v>
      </c>
      <c r="C197" s="576"/>
      <c r="D197" s="576"/>
      <c r="E197" s="577"/>
      <c r="F197" s="509" t="s">
        <v>1134</v>
      </c>
      <c r="G197" s="450">
        <v>20.16</v>
      </c>
      <c r="H197" s="443"/>
      <c r="I197" s="519">
        <f t="shared" si="13"/>
        <v>16.8576</v>
      </c>
      <c r="J197" s="448"/>
      <c r="K197" s="449">
        <f t="shared" si="14"/>
        <v>339.849216</v>
      </c>
      <c r="L197" s="443"/>
      <c r="M197" s="441"/>
      <c r="N197" s="393" t="s">
        <v>1386</v>
      </c>
      <c r="P197" s="444" t="s">
        <v>1384</v>
      </c>
      <c r="Q197" s="538">
        <f t="shared" si="12"/>
        <v>3.6876</v>
      </c>
      <c r="R197" s="539">
        <f t="shared" si="11"/>
        <v>16.8576</v>
      </c>
      <c r="S197" s="537"/>
      <c r="T197" s="537"/>
      <c r="U197" s="537"/>
      <c r="V197" s="537"/>
      <c r="W197" s="537"/>
      <c r="X197" s="537"/>
      <c r="Y197" s="537"/>
      <c r="Z197" s="537"/>
      <c r="AA197" s="537"/>
      <c r="AB197" s="537"/>
      <c r="AC197" s="537"/>
      <c r="AD197" s="537"/>
      <c r="AE197" s="537"/>
      <c r="AF197" s="537"/>
      <c r="AG197" s="537"/>
      <c r="AH197" s="537"/>
      <c r="AI197" s="537"/>
      <c r="AJ197" s="537"/>
      <c r="AK197" s="537"/>
      <c r="AL197" s="537"/>
      <c r="AM197" s="537"/>
      <c r="AN197" s="537"/>
      <c r="AO197" s="537"/>
      <c r="AP197" s="537"/>
      <c r="AQ197" s="537"/>
      <c r="AR197" s="537"/>
      <c r="AS197" s="537"/>
      <c r="AT197" s="537"/>
      <c r="AU197" s="537"/>
      <c r="AV197" s="537"/>
      <c r="AW197" s="537"/>
      <c r="AX197" s="537"/>
      <c r="AY197" s="537"/>
      <c r="AZ197" s="537"/>
      <c r="BA197" s="537"/>
      <c r="BB197" s="537"/>
      <c r="BC197" s="537"/>
      <c r="BD197" s="537"/>
      <c r="BE197" s="537"/>
      <c r="BF197" s="537"/>
      <c r="BG197" s="537"/>
      <c r="BH197" s="537"/>
      <c r="BI197" s="537"/>
      <c r="BJ197" s="537"/>
      <c r="BK197" s="537"/>
      <c r="BL197" s="537"/>
      <c r="BM197" s="537"/>
      <c r="BN197" s="537"/>
    </row>
    <row r="198" spans="1:66" s="442" customFormat="1" ht="15" customHeight="1">
      <c r="A198" s="445" t="s">
        <v>585</v>
      </c>
      <c r="B198" s="578" t="s">
        <v>1385</v>
      </c>
      <c r="C198" s="579"/>
      <c r="D198" s="579"/>
      <c r="E198" s="580"/>
      <c r="F198" s="509"/>
      <c r="G198" s="450"/>
      <c r="H198" s="443"/>
      <c r="I198" s="519">
        <f t="shared" si="13"/>
        <v>0</v>
      </c>
      <c r="J198" s="443"/>
      <c r="K198" s="449">
        <f t="shared" si="14"/>
        <v>0</v>
      </c>
      <c r="L198" s="443"/>
      <c r="M198" s="441"/>
      <c r="N198" s="393" t="s">
        <v>1387</v>
      </c>
      <c r="P198" s="458"/>
      <c r="Q198" s="538">
        <f t="shared" si="12"/>
        <v>0</v>
      </c>
      <c r="R198" s="539">
        <f t="shared" si="11"/>
        <v>0</v>
      </c>
      <c r="S198" s="535"/>
      <c r="T198" s="537"/>
      <c r="U198" s="537"/>
      <c r="V198" s="537"/>
      <c r="W198" s="537"/>
      <c r="X198" s="537"/>
      <c r="Y198" s="537"/>
      <c r="Z198" s="537"/>
      <c r="AA198" s="537"/>
      <c r="AB198" s="537"/>
      <c r="AC198" s="537"/>
      <c r="AD198" s="537"/>
      <c r="AE198" s="537"/>
      <c r="AF198" s="537"/>
      <c r="AG198" s="537"/>
      <c r="AH198" s="537"/>
      <c r="AI198" s="537"/>
      <c r="AJ198" s="537"/>
      <c r="AK198" s="537"/>
      <c r="AL198" s="537"/>
      <c r="AM198" s="537"/>
      <c r="AN198" s="537"/>
      <c r="AO198" s="537"/>
      <c r="AP198" s="537"/>
      <c r="AQ198" s="537"/>
      <c r="AR198" s="537"/>
      <c r="AS198" s="537"/>
      <c r="AT198" s="537"/>
      <c r="AU198" s="537"/>
      <c r="AV198" s="537"/>
      <c r="AW198" s="537"/>
      <c r="AX198" s="537"/>
      <c r="AY198" s="537"/>
      <c r="AZ198" s="537"/>
      <c r="BA198" s="537"/>
      <c r="BB198" s="537"/>
      <c r="BC198" s="537"/>
      <c r="BD198" s="537"/>
      <c r="BE198" s="537"/>
      <c r="BF198" s="537"/>
      <c r="BG198" s="537"/>
      <c r="BH198" s="537"/>
      <c r="BI198" s="537"/>
      <c r="BJ198" s="537"/>
      <c r="BK198" s="537"/>
      <c r="BL198" s="537"/>
      <c r="BM198" s="537"/>
      <c r="BN198" s="537"/>
    </row>
    <row r="199" spans="1:66" s="442" customFormat="1" ht="27" customHeight="1">
      <c r="A199" s="440" t="s">
        <v>586</v>
      </c>
      <c r="B199" s="581" t="s">
        <v>1388</v>
      </c>
      <c r="C199" s="576"/>
      <c r="D199" s="576"/>
      <c r="E199" s="577"/>
      <c r="F199" s="509" t="s">
        <v>1134</v>
      </c>
      <c r="G199" s="450">
        <v>73.08</v>
      </c>
      <c r="H199" s="443"/>
      <c r="I199" s="519">
        <f t="shared" si="13"/>
        <v>13.952000000000002</v>
      </c>
      <c r="J199" s="448"/>
      <c r="K199" s="449">
        <f t="shared" si="14"/>
        <v>1019.6121600000001</v>
      </c>
      <c r="L199" s="443"/>
      <c r="M199" s="441"/>
      <c r="N199" s="393" t="s">
        <v>1389</v>
      </c>
      <c r="P199" s="444" t="s">
        <v>1390</v>
      </c>
      <c r="Q199" s="538">
        <f t="shared" si="12"/>
        <v>3.0520000000000005</v>
      </c>
      <c r="R199" s="539">
        <f t="shared" si="11"/>
        <v>13.952000000000002</v>
      </c>
      <c r="S199" s="537"/>
      <c r="T199" s="537"/>
      <c r="U199" s="537"/>
      <c r="V199" s="537"/>
      <c r="W199" s="537"/>
      <c r="X199" s="537"/>
      <c r="Y199" s="537"/>
      <c r="Z199" s="537"/>
      <c r="AA199" s="537"/>
      <c r="AB199" s="537"/>
      <c r="AC199" s="537"/>
      <c r="AD199" s="537"/>
      <c r="AE199" s="537"/>
      <c r="AF199" s="537"/>
      <c r="AG199" s="537"/>
      <c r="AH199" s="537"/>
      <c r="AI199" s="537"/>
      <c r="AJ199" s="537"/>
      <c r="AK199" s="537"/>
      <c r="AL199" s="537"/>
      <c r="AM199" s="537"/>
      <c r="AN199" s="537"/>
      <c r="AO199" s="537"/>
      <c r="AP199" s="537"/>
      <c r="AQ199" s="537"/>
      <c r="AR199" s="537"/>
      <c r="AS199" s="537"/>
      <c r="AT199" s="537"/>
      <c r="AU199" s="537"/>
      <c r="AV199" s="537"/>
      <c r="AW199" s="537"/>
      <c r="AX199" s="537"/>
      <c r="AY199" s="537"/>
      <c r="AZ199" s="537"/>
      <c r="BA199" s="537"/>
      <c r="BB199" s="537"/>
      <c r="BC199" s="537"/>
      <c r="BD199" s="537"/>
      <c r="BE199" s="537"/>
      <c r="BF199" s="537"/>
      <c r="BG199" s="537"/>
      <c r="BH199" s="537"/>
      <c r="BI199" s="537"/>
      <c r="BJ199" s="537"/>
      <c r="BK199" s="537"/>
      <c r="BL199" s="537"/>
      <c r="BM199" s="537"/>
      <c r="BN199" s="537"/>
    </row>
    <row r="200" spans="1:66" s="442" customFormat="1" ht="15" customHeight="1">
      <c r="A200" s="445" t="s">
        <v>1488</v>
      </c>
      <c r="B200" s="578" t="s">
        <v>1164</v>
      </c>
      <c r="C200" s="579"/>
      <c r="D200" s="579"/>
      <c r="E200" s="580"/>
      <c r="F200" s="509"/>
      <c r="G200" s="450"/>
      <c r="H200" s="443"/>
      <c r="I200" s="519">
        <f t="shared" si="13"/>
        <v>0</v>
      </c>
      <c r="J200" s="443"/>
      <c r="K200" s="449">
        <f t="shared" si="14"/>
        <v>0</v>
      </c>
      <c r="L200" s="443"/>
      <c r="M200" s="441"/>
      <c r="N200" s="393" t="s">
        <v>1391</v>
      </c>
      <c r="P200" s="458"/>
      <c r="Q200" s="538">
        <f t="shared" si="12"/>
        <v>0</v>
      </c>
      <c r="R200" s="539">
        <f>P200+Q200</f>
        <v>0</v>
      </c>
      <c r="S200" s="535"/>
      <c r="T200" s="537"/>
      <c r="U200" s="537"/>
      <c r="V200" s="537"/>
      <c r="W200" s="537"/>
      <c r="X200" s="537"/>
      <c r="Y200" s="537"/>
      <c r="Z200" s="537"/>
      <c r="AA200" s="537"/>
      <c r="AB200" s="537"/>
      <c r="AC200" s="537"/>
      <c r="AD200" s="537"/>
      <c r="AE200" s="537"/>
      <c r="AF200" s="537"/>
      <c r="AG200" s="537"/>
      <c r="AH200" s="537"/>
      <c r="AI200" s="537"/>
      <c r="AJ200" s="537"/>
      <c r="AK200" s="537"/>
      <c r="AL200" s="537"/>
      <c r="AM200" s="537"/>
      <c r="AN200" s="537"/>
      <c r="AO200" s="537"/>
      <c r="AP200" s="537"/>
      <c r="AQ200" s="537"/>
      <c r="AR200" s="537"/>
      <c r="AS200" s="537"/>
      <c r="AT200" s="537"/>
      <c r="AU200" s="537"/>
      <c r="AV200" s="537"/>
      <c r="AW200" s="537"/>
      <c r="AX200" s="537"/>
      <c r="AY200" s="537"/>
      <c r="AZ200" s="537"/>
      <c r="BA200" s="537"/>
      <c r="BB200" s="537"/>
      <c r="BC200" s="537"/>
      <c r="BD200" s="537"/>
      <c r="BE200" s="537"/>
      <c r="BF200" s="537"/>
      <c r="BG200" s="537"/>
      <c r="BH200" s="537"/>
      <c r="BI200" s="537"/>
      <c r="BJ200" s="537"/>
      <c r="BK200" s="537"/>
      <c r="BL200" s="537"/>
      <c r="BM200" s="537"/>
      <c r="BN200" s="537"/>
    </row>
    <row r="201" spans="1:66" s="442" customFormat="1" ht="15" customHeight="1" thickBot="1">
      <c r="A201" s="440" t="s">
        <v>1489</v>
      </c>
      <c r="B201" s="512" t="s">
        <v>1392</v>
      </c>
      <c r="C201" s="513"/>
      <c r="D201" s="513"/>
      <c r="E201" s="514"/>
      <c r="F201" s="509" t="s">
        <v>1134</v>
      </c>
      <c r="G201" s="452">
        <v>30.01</v>
      </c>
      <c r="H201" s="443"/>
      <c r="I201" s="453">
        <f t="shared" si="13"/>
        <v>13.1328</v>
      </c>
      <c r="J201" s="443"/>
      <c r="K201" s="449">
        <f t="shared" si="14"/>
        <v>394.11532800000003</v>
      </c>
      <c r="L201" s="443"/>
      <c r="M201" s="441">
        <f>SUM(K192:K201)</f>
        <v>18020.297608</v>
      </c>
      <c r="N201" s="393" t="s">
        <v>1393</v>
      </c>
      <c r="P201" s="444" t="s">
        <v>1345</v>
      </c>
      <c r="Q201" s="538">
        <f t="shared" si="12"/>
        <v>2.8728000000000002</v>
      </c>
      <c r="R201" s="539">
        <f>P201+Q201</f>
        <v>13.1328</v>
      </c>
      <c r="S201" s="535"/>
      <c r="T201" s="537"/>
      <c r="U201" s="537"/>
      <c r="V201" s="537"/>
      <c r="W201" s="537"/>
      <c r="X201" s="537"/>
      <c r="Y201" s="537"/>
      <c r="Z201" s="537"/>
      <c r="AA201" s="537"/>
      <c r="AB201" s="537"/>
      <c r="AC201" s="537"/>
      <c r="AD201" s="537"/>
      <c r="AE201" s="537"/>
      <c r="AF201" s="537"/>
      <c r="AG201" s="537"/>
      <c r="AH201" s="537"/>
      <c r="AI201" s="537"/>
      <c r="AJ201" s="537"/>
      <c r="AK201" s="537"/>
      <c r="AL201" s="537"/>
      <c r="AM201" s="537"/>
      <c r="AN201" s="537"/>
      <c r="AO201" s="537"/>
      <c r="AP201" s="537"/>
      <c r="AQ201" s="537"/>
      <c r="AR201" s="537"/>
      <c r="AS201" s="537"/>
      <c r="AT201" s="537"/>
      <c r="AU201" s="537"/>
      <c r="AV201" s="537"/>
      <c r="AW201" s="537"/>
      <c r="AX201" s="537"/>
      <c r="AY201" s="537"/>
      <c r="AZ201" s="537"/>
      <c r="BA201" s="537"/>
      <c r="BB201" s="537"/>
      <c r="BC201" s="537"/>
      <c r="BD201" s="537"/>
      <c r="BE201" s="537"/>
      <c r="BF201" s="537"/>
      <c r="BG201" s="537"/>
      <c r="BH201" s="537"/>
      <c r="BI201" s="537"/>
      <c r="BJ201" s="537"/>
      <c r="BK201" s="537"/>
      <c r="BL201" s="537"/>
      <c r="BM201" s="537"/>
      <c r="BN201" s="537"/>
    </row>
    <row r="202" spans="1:16" ht="15" customHeight="1" thickTop="1">
      <c r="A202" s="398" t="str">
        <f>A28</f>
        <v>DATA: 19/08/2014</v>
      </c>
      <c r="B202" s="385"/>
      <c r="C202" s="386" t="s">
        <v>941</v>
      </c>
      <c r="D202" s="385"/>
      <c r="E202" s="387"/>
      <c r="F202" s="504" t="s">
        <v>954</v>
      </c>
      <c r="G202" s="387"/>
      <c r="H202" s="385" t="s">
        <v>1132</v>
      </c>
      <c r="I202" s="387"/>
      <c r="J202" s="385"/>
      <c r="K202" s="426">
        <f>SUM(K177:K201)</f>
        <v>215391.04380800002</v>
      </c>
      <c r="L202" s="385"/>
      <c r="M202" s="426">
        <f>SUM(M177:M201)</f>
        <v>215391.04380800002</v>
      </c>
      <c r="N202" s="411"/>
      <c r="P202" s="400"/>
    </row>
    <row r="203" spans="1:16" ht="15" customHeight="1" thickBot="1">
      <c r="A203" s="427"/>
      <c r="B203" s="388"/>
      <c r="C203" s="389"/>
      <c r="D203" s="390"/>
      <c r="E203" s="391"/>
      <c r="F203" s="505"/>
      <c r="G203" s="391"/>
      <c r="H203" s="390" t="s">
        <v>962</v>
      </c>
      <c r="I203" s="391"/>
      <c r="J203" s="390"/>
      <c r="K203" s="428"/>
      <c r="L203" s="390"/>
      <c r="M203" s="429"/>
      <c r="N203" s="411"/>
      <c r="P203" s="400"/>
    </row>
    <row r="204" ht="16.5" customHeight="1" thickBot="1" thickTop="1">
      <c r="E204" s="371" t="s">
        <v>955</v>
      </c>
    </row>
    <row r="205" spans="1:14" ht="18" customHeight="1" thickTop="1">
      <c r="A205" s="397"/>
      <c r="B205" s="372" t="s">
        <v>946</v>
      </c>
      <c r="C205" s="373"/>
      <c r="D205" s="374" t="str">
        <f>D2</f>
        <v>OBRA/SERVIÇO: REFORMA DA FABRICA DE POLVINHO</v>
      </c>
      <c r="E205" s="374"/>
      <c r="F205" s="504"/>
      <c r="G205" s="374"/>
      <c r="H205" s="590" t="s">
        <v>1123</v>
      </c>
      <c r="I205" s="591"/>
      <c r="J205" s="591"/>
      <c r="K205" s="592"/>
      <c r="L205" s="398"/>
      <c r="M205" s="399" t="s">
        <v>942</v>
      </c>
      <c r="N205" s="400"/>
    </row>
    <row r="206" spans="1:14" ht="18" customHeight="1" thickBot="1">
      <c r="A206" s="401"/>
      <c r="B206" s="375" t="s">
        <v>947</v>
      </c>
      <c r="C206" s="376"/>
      <c r="D206" s="377"/>
      <c r="E206" s="377"/>
      <c r="G206" s="377"/>
      <c r="H206" s="593" t="s">
        <v>1127</v>
      </c>
      <c r="I206" s="594"/>
      <c r="J206" s="594"/>
      <c r="K206" s="595"/>
      <c r="L206" s="402"/>
      <c r="M206" s="403" t="s">
        <v>1490</v>
      </c>
      <c r="N206" s="404"/>
    </row>
    <row r="207" spans="1:14" ht="18" customHeight="1" thickTop="1">
      <c r="A207" s="401"/>
      <c r="B207" s="378" t="s">
        <v>948</v>
      </c>
      <c r="C207" s="376"/>
      <c r="D207" s="377" t="str">
        <f>D4</f>
        <v>LOCAL: CACIMBINHA - PRESIDENTE KENNEDY - ES</v>
      </c>
      <c r="E207" s="377"/>
      <c r="G207" s="377"/>
      <c r="H207" s="401" t="s">
        <v>949</v>
      </c>
      <c r="J207" s="401"/>
      <c r="L207" s="401"/>
      <c r="M207" s="405"/>
      <c r="N207" s="406"/>
    </row>
    <row r="208" spans="1:14" ht="15" customHeight="1" thickBot="1">
      <c r="A208" s="407"/>
      <c r="B208" s="379"/>
      <c r="C208" s="380"/>
      <c r="D208" s="381"/>
      <c r="E208" s="381"/>
      <c r="F208" s="505"/>
      <c r="G208" s="381"/>
      <c r="H208" s="436" t="s">
        <v>950</v>
      </c>
      <c r="I208" s="437"/>
      <c r="J208" s="436"/>
      <c r="K208" s="438">
        <f>K202</f>
        <v>215391.04380800002</v>
      </c>
      <c r="L208" s="439"/>
      <c r="M208" s="428">
        <f>SUM(M183:M207)</f>
        <v>215391.04380800002</v>
      </c>
      <c r="N208" s="411"/>
    </row>
    <row r="209" spans="1:14" ht="15" customHeight="1" thickTop="1">
      <c r="A209" s="412"/>
      <c r="B209" s="382"/>
      <c r="C209" s="382"/>
      <c r="D209" s="382"/>
      <c r="E209" s="382"/>
      <c r="F209" s="506"/>
      <c r="G209" s="413"/>
      <c r="H209" s="414"/>
      <c r="I209" s="415"/>
      <c r="J209" s="415" t="s">
        <v>957</v>
      </c>
      <c r="K209" s="415"/>
      <c r="L209" s="415"/>
      <c r="M209" s="416"/>
      <c r="N209" s="393"/>
    </row>
    <row r="210" spans="1:15" ht="15" customHeight="1">
      <c r="A210" s="412" t="s">
        <v>951</v>
      </c>
      <c r="B210" s="382"/>
      <c r="C210" s="383" t="s">
        <v>952</v>
      </c>
      <c r="D210" s="382"/>
      <c r="E210" s="382"/>
      <c r="F210" s="507" t="s">
        <v>18</v>
      </c>
      <c r="G210" s="413" t="s">
        <v>958</v>
      </c>
      <c r="H210" s="417" t="s">
        <v>959</v>
      </c>
      <c r="I210" s="417"/>
      <c r="J210" s="597" t="s">
        <v>462</v>
      </c>
      <c r="K210" s="599"/>
      <c r="L210" s="597" t="s">
        <v>944</v>
      </c>
      <c r="M210" s="598"/>
      <c r="N210" s="418"/>
      <c r="O210" s="419"/>
    </row>
    <row r="211" spans="1:15" ht="6" customHeight="1" thickBot="1">
      <c r="A211" s="420"/>
      <c r="B211" s="384"/>
      <c r="C211" s="384"/>
      <c r="D211" s="384"/>
      <c r="E211" s="384"/>
      <c r="F211" s="508"/>
      <c r="G211" s="422"/>
      <c r="H211" s="384"/>
      <c r="I211" s="384"/>
      <c r="J211" s="421"/>
      <c r="K211" s="423"/>
      <c r="L211" s="384"/>
      <c r="M211" s="424"/>
      <c r="N211" s="425"/>
      <c r="O211" s="419"/>
    </row>
    <row r="212" spans="1:66" s="442" customFormat="1" ht="15" customHeight="1" thickTop="1">
      <c r="A212" s="445">
        <v>18</v>
      </c>
      <c r="B212" s="578" t="s">
        <v>1394</v>
      </c>
      <c r="C212" s="579"/>
      <c r="D212" s="579"/>
      <c r="E212" s="580"/>
      <c r="F212" s="509"/>
      <c r="G212" s="450"/>
      <c r="H212" s="443"/>
      <c r="I212" s="519">
        <f aca="true" t="shared" si="15" ref="I212:I222">R212</f>
        <v>0</v>
      </c>
      <c r="J212" s="443"/>
      <c r="K212" s="449">
        <f aca="true" t="shared" si="16" ref="K212:K222">G212*I212</f>
        <v>0</v>
      </c>
      <c r="L212" s="443"/>
      <c r="M212" s="441"/>
      <c r="N212" s="393" t="s">
        <v>1395</v>
      </c>
      <c r="P212" s="458"/>
      <c r="Q212" s="538">
        <f aca="true" t="shared" si="17" ref="Q212:Q222">(P212*28%)</f>
        <v>0</v>
      </c>
      <c r="R212" s="539">
        <f aca="true" t="shared" si="18" ref="R212:R222">P212+Q212</f>
        <v>0</v>
      </c>
      <c r="S212" s="535"/>
      <c r="T212" s="537"/>
      <c r="U212" s="537"/>
      <c r="V212" s="537"/>
      <c r="W212" s="537"/>
      <c r="X212" s="537"/>
      <c r="Y212" s="537"/>
      <c r="Z212" s="537"/>
      <c r="AA212" s="537"/>
      <c r="AB212" s="537"/>
      <c r="AC212" s="537"/>
      <c r="AD212" s="537"/>
      <c r="AE212" s="537"/>
      <c r="AF212" s="537"/>
      <c r="AG212" s="537"/>
      <c r="AH212" s="537"/>
      <c r="AI212" s="537"/>
      <c r="AJ212" s="537"/>
      <c r="AK212" s="537"/>
      <c r="AL212" s="537"/>
      <c r="AM212" s="537"/>
      <c r="AN212" s="537"/>
      <c r="AO212" s="537"/>
      <c r="AP212" s="537"/>
      <c r="AQ212" s="537"/>
      <c r="AR212" s="537"/>
      <c r="AS212" s="537"/>
      <c r="AT212" s="537"/>
      <c r="AU212" s="537"/>
      <c r="AV212" s="537"/>
      <c r="AW212" s="537"/>
      <c r="AX212" s="537"/>
      <c r="AY212" s="537"/>
      <c r="AZ212" s="537"/>
      <c r="BA212" s="537"/>
      <c r="BB212" s="537"/>
      <c r="BC212" s="537"/>
      <c r="BD212" s="537"/>
      <c r="BE212" s="537"/>
      <c r="BF212" s="537"/>
      <c r="BG212" s="537"/>
      <c r="BH212" s="537"/>
      <c r="BI212" s="537"/>
      <c r="BJ212" s="537"/>
      <c r="BK212" s="537"/>
      <c r="BL212" s="537"/>
      <c r="BM212" s="537"/>
      <c r="BN212" s="537"/>
    </row>
    <row r="213" spans="1:66" s="442" customFormat="1" ht="15" customHeight="1">
      <c r="A213" s="445" t="s">
        <v>605</v>
      </c>
      <c r="B213" s="578" t="s">
        <v>1396</v>
      </c>
      <c r="C213" s="579"/>
      <c r="D213" s="579"/>
      <c r="E213" s="580"/>
      <c r="F213" s="509"/>
      <c r="G213" s="450"/>
      <c r="H213" s="443"/>
      <c r="I213" s="519">
        <f t="shared" si="15"/>
        <v>0</v>
      </c>
      <c r="J213" s="443"/>
      <c r="K213" s="449">
        <f t="shared" si="16"/>
        <v>0</v>
      </c>
      <c r="L213" s="443"/>
      <c r="M213" s="441"/>
      <c r="N213" s="393" t="s">
        <v>1397</v>
      </c>
      <c r="P213" s="458"/>
      <c r="Q213" s="538">
        <f t="shared" si="17"/>
        <v>0</v>
      </c>
      <c r="R213" s="539">
        <f t="shared" si="18"/>
        <v>0</v>
      </c>
      <c r="S213" s="535"/>
      <c r="T213" s="537"/>
      <c r="U213" s="537"/>
      <c r="V213" s="537"/>
      <c r="W213" s="537"/>
      <c r="X213" s="537"/>
      <c r="Y213" s="537"/>
      <c r="Z213" s="537"/>
      <c r="AA213" s="537"/>
      <c r="AB213" s="537"/>
      <c r="AC213" s="537"/>
      <c r="AD213" s="537"/>
      <c r="AE213" s="537"/>
      <c r="AF213" s="537"/>
      <c r="AG213" s="537"/>
      <c r="AH213" s="537"/>
      <c r="AI213" s="537"/>
      <c r="AJ213" s="537"/>
      <c r="AK213" s="537"/>
      <c r="AL213" s="537"/>
      <c r="AM213" s="537"/>
      <c r="AN213" s="537"/>
      <c r="AO213" s="537"/>
      <c r="AP213" s="537"/>
      <c r="AQ213" s="537"/>
      <c r="AR213" s="537"/>
      <c r="AS213" s="537"/>
      <c r="AT213" s="537"/>
      <c r="AU213" s="537"/>
      <c r="AV213" s="537"/>
      <c r="AW213" s="537"/>
      <c r="AX213" s="537"/>
      <c r="AY213" s="537"/>
      <c r="AZ213" s="537"/>
      <c r="BA213" s="537"/>
      <c r="BB213" s="537"/>
      <c r="BC213" s="537"/>
      <c r="BD213" s="537"/>
      <c r="BE213" s="537"/>
      <c r="BF213" s="537"/>
      <c r="BG213" s="537"/>
      <c r="BH213" s="537"/>
      <c r="BI213" s="537"/>
      <c r="BJ213" s="537"/>
      <c r="BK213" s="537"/>
      <c r="BL213" s="537"/>
      <c r="BM213" s="537"/>
      <c r="BN213" s="537"/>
    </row>
    <row r="214" spans="1:66" s="442" customFormat="1" ht="40.5" customHeight="1">
      <c r="A214" s="440" t="s">
        <v>606</v>
      </c>
      <c r="B214" s="581" t="s">
        <v>1398</v>
      </c>
      <c r="C214" s="576"/>
      <c r="D214" s="576"/>
      <c r="E214" s="577"/>
      <c r="F214" s="509" t="s">
        <v>965</v>
      </c>
      <c r="G214" s="447">
        <v>440.21</v>
      </c>
      <c r="H214" s="443"/>
      <c r="I214" s="517">
        <f t="shared" si="15"/>
        <v>621.1584</v>
      </c>
      <c r="J214" s="448"/>
      <c r="K214" s="449">
        <f t="shared" si="16"/>
        <v>273440.139264</v>
      </c>
      <c r="L214" s="443"/>
      <c r="M214" s="441"/>
      <c r="N214" s="393" t="s">
        <v>1399</v>
      </c>
      <c r="P214" s="444" t="s">
        <v>1400</v>
      </c>
      <c r="Q214" s="538">
        <f t="shared" si="17"/>
        <v>135.8784</v>
      </c>
      <c r="R214" s="539">
        <f t="shared" si="18"/>
        <v>621.1584</v>
      </c>
      <c r="S214" s="537"/>
      <c r="T214" s="537"/>
      <c r="U214" s="537"/>
      <c r="V214" s="537"/>
      <c r="W214" s="537"/>
      <c r="X214" s="537"/>
      <c r="Y214" s="537"/>
      <c r="Z214" s="537"/>
      <c r="AA214" s="537"/>
      <c r="AB214" s="537"/>
      <c r="AC214" s="537"/>
      <c r="AD214" s="537"/>
      <c r="AE214" s="537"/>
      <c r="AF214" s="537"/>
      <c r="AG214" s="537"/>
      <c r="AH214" s="537"/>
      <c r="AI214" s="537"/>
      <c r="AJ214" s="537"/>
      <c r="AK214" s="537"/>
      <c r="AL214" s="537"/>
      <c r="AM214" s="537"/>
      <c r="AN214" s="537"/>
      <c r="AO214" s="537"/>
      <c r="AP214" s="537"/>
      <c r="AQ214" s="537"/>
      <c r="AR214" s="537"/>
      <c r="AS214" s="537"/>
      <c r="AT214" s="537"/>
      <c r="AU214" s="537"/>
      <c r="AV214" s="537"/>
      <c r="AW214" s="537"/>
      <c r="AX214" s="537"/>
      <c r="AY214" s="537"/>
      <c r="AZ214" s="537"/>
      <c r="BA214" s="537"/>
      <c r="BB214" s="537"/>
      <c r="BC214" s="537"/>
      <c r="BD214" s="537"/>
      <c r="BE214" s="537"/>
      <c r="BF214" s="537"/>
      <c r="BG214" s="537"/>
      <c r="BH214" s="537"/>
      <c r="BI214" s="537"/>
      <c r="BJ214" s="537"/>
      <c r="BK214" s="537"/>
      <c r="BL214" s="537"/>
      <c r="BM214" s="537"/>
      <c r="BN214" s="537"/>
    </row>
    <row r="215" spans="1:66" s="442" customFormat="1" ht="15" customHeight="1">
      <c r="A215" s="445" t="s">
        <v>609</v>
      </c>
      <c r="B215" s="578" t="s">
        <v>1401</v>
      </c>
      <c r="C215" s="579"/>
      <c r="D215" s="579"/>
      <c r="E215" s="580"/>
      <c r="F215" s="509"/>
      <c r="G215" s="450"/>
      <c r="H215" s="443"/>
      <c r="I215" s="519">
        <f t="shared" si="15"/>
        <v>0</v>
      </c>
      <c r="J215" s="443"/>
      <c r="K215" s="449">
        <f t="shared" si="16"/>
        <v>0</v>
      </c>
      <c r="L215" s="443"/>
      <c r="M215" s="441"/>
      <c r="N215" s="393" t="s">
        <v>1402</v>
      </c>
      <c r="P215" s="458"/>
      <c r="Q215" s="538">
        <f t="shared" si="17"/>
        <v>0</v>
      </c>
      <c r="R215" s="539">
        <f t="shared" si="18"/>
        <v>0</v>
      </c>
      <c r="S215" s="535"/>
      <c r="T215" s="537"/>
      <c r="U215" s="537"/>
      <c r="V215" s="537"/>
      <c r="W215" s="537"/>
      <c r="X215" s="537"/>
      <c r="Y215" s="537"/>
      <c r="Z215" s="537"/>
      <c r="AA215" s="537"/>
      <c r="AB215" s="537"/>
      <c r="AC215" s="537"/>
      <c r="AD215" s="537"/>
      <c r="AE215" s="537"/>
      <c r="AF215" s="537"/>
      <c r="AG215" s="537"/>
      <c r="AH215" s="537"/>
      <c r="AI215" s="537"/>
      <c r="AJ215" s="537"/>
      <c r="AK215" s="537"/>
      <c r="AL215" s="537"/>
      <c r="AM215" s="537"/>
      <c r="AN215" s="537"/>
      <c r="AO215" s="537"/>
      <c r="AP215" s="537"/>
      <c r="AQ215" s="537"/>
      <c r="AR215" s="537"/>
      <c r="AS215" s="537"/>
      <c r="AT215" s="537"/>
      <c r="AU215" s="537"/>
      <c r="AV215" s="537"/>
      <c r="AW215" s="537"/>
      <c r="AX215" s="537"/>
      <c r="AY215" s="537"/>
      <c r="AZ215" s="537"/>
      <c r="BA215" s="537"/>
      <c r="BB215" s="537"/>
      <c r="BC215" s="537"/>
      <c r="BD215" s="537"/>
      <c r="BE215" s="537"/>
      <c r="BF215" s="537"/>
      <c r="BG215" s="537"/>
      <c r="BH215" s="537"/>
      <c r="BI215" s="537"/>
      <c r="BJ215" s="537"/>
      <c r="BK215" s="537"/>
      <c r="BL215" s="537"/>
      <c r="BM215" s="537"/>
      <c r="BN215" s="537"/>
    </row>
    <row r="216" spans="1:66" s="442" customFormat="1" ht="15" customHeight="1">
      <c r="A216" s="440" t="s">
        <v>610</v>
      </c>
      <c r="B216" s="512" t="s">
        <v>901</v>
      </c>
      <c r="C216" s="513"/>
      <c r="D216" s="513"/>
      <c r="E216" s="514"/>
      <c r="F216" s="509" t="s">
        <v>1134</v>
      </c>
      <c r="G216" s="452">
        <v>720</v>
      </c>
      <c r="H216" s="443"/>
      <c r="I216" s="453">
        <f t="shared" si="15"/>
        <v>7.6672</v>
      </c>
      <c r="J216" s="443"/>
      <c r="K216" s="449">
        <f t="shared" si="16"/>
        <v>5520.384</v>
      </c>
      <c r="L216" s="443"/>
      <c r="M216" s="441"/>
      <c r="N216" s="393" t="s">
        <v>1403</v>
      </c>
      <c r="P216" s="444" t="s">
        <v>1404</v>
      </c>
      <c r="Q216" s="538">
        <f t="shared" si="17"/>
        <v>1.6772000000000002</v>
      </c>
      <c r="R216" s="539">
        <f t="shared" si="18"/>
        <v>7.6672</v>
      </c>
      <c r="S216" s="535"/>
      <c r="T216" s="537"/>
      <c r="U216" s="537"/>
      <c r="V216" s="537"/>
      <c r="W216" s="537"/>
      <c r="X216" s="537"/>
      <c r="Y216" s="537"/>
      <c r="Z216" s="537"/>
      <c r="AA216" s="537"/>
      <c r="AB216" s="537"/>
      <c r="AC216" s="537"/>
      <c r="AD216" s="537"/>
      <c r="AE216" s="537"/>
      <c r="AF216" s="537"/>
      <c r="AG216" s="537"/>
      <c r="AH216" s="537"/>
      <c r="AI216" s="537"/>
      <c r="AJ216" s="537"/>
      <c r="AK216" s="537"/>
      <c r="AL216" s="537"/>
      <c r="AM216" s="537"/>
      <c r="AN216" s="537"/>
      <c r="AO216" s="537"/>
      <c r="AP216" s="537"/>
      <c r="AQ216" s="537"/>
      <c r="AR216" s="537"/>
      <c r="AS216" s="537"/>
      <c r="AT216" s="537"/>
      <c r="AU216" s="537"/>
      <c r="AV216" s="537"/>
      <c r="AW216" s="537"/>
      <c r="AX216" s="537"/>
      <c r="AY216" s="537"/>
      <c r="AZ216" s="537"/>
      <c r="BA216" s="537"/>
      <c r="BB216" s="537"/>
      <c r="BC216" s="537"/>
      <c r="BD216" s="537"/>
      <c r="BE216" s="537"/>
      <c r="BF216" s="537"/>
      <c r="BG216" s="537"/>
      <c r="BH216" s="537"/>
      <c r="BI216" s="537"/>
      <c r="BJ216" s="537"/>
      <c r="BK216" s="537"/>
      <c r="BL216" s="537"/>
      <c r="BM216" s="537"/>
      <c r="BN216" s="537"/>
    </row>
    <row r="217" spans="1:66" s="442" customFormat="1" ht="15" customHeight="1">
      <c r="A217" s="440" t="s">
        <v>611</v>
      </c>
      <c r="B217" s="512" t="s">
        <v>1405</v>
      </c>
      <c r="C217" s="513"/>
      <c r="D217" s="513"/>
      <c r="E217" s="514"/>
      <c r="F217" s="509" t="s">
        <v>1134</v>
      </c>
      <c r="G217" s="452">
        <v>300</v>
      </c>
      <c r="H217" s="443"/>
      <c r="I217" s="453">
        <f t="shared" si="15"/>
        <v>8.2048</v>
      </c>
      <c r="J217" s="443"/>
      <c r="K217" s="449">
        <f t="shared" si="16"/>
        <v>2461.44</v>
      </c>
      <c r="L217" s="443"/>
      <c r="M217" s="441"/>
      <c r="N217" s="393" t="s">
        <v>1406</v>
      </c>
      <c r="P217" s="444" t="s">
        <v>1407</v>
      </c>
      <c r="Q217" s="538">
        <f t="shared" si="17"/>
        <v>1.7948000000000002</v>
      </c>
      <c r="R217" s="539">
        <f t="shared" si="18"/>
        <v>8.2048</v>
      </c>
      <c r="S217" s="535"/>
      <c r="T217" s="537"/>
      <c r="U217" s="537"/>
      <c r="V217" s="537"/>
      <c r="W217" s="537"/>
      <c r="X217" s="537"/>
      <c r="Y217" s="537"/>
      <c r="Z217" s="537"/>
      <c r="AA217" s="537"/>
      <c r="AB217" s="537"/>
      <c r="AC217" s="537"/>
      <c r="AD217" s="537"/>
      <c r="AE217" s="537"/>
      <c r="AF217" s="537"/>
      <c r="AG217" s="537"/>
      <c r="AH217" s="537"/>
      <c r="AI217" s="537"/>
      <c r="AJ217" s="537"/>
      <c r="AK217" s="537"/>
      <c r="AL217" s="537"/>
      <c r="AM217" s="537"/>
      <c r="AN217" s="537"/>
      <c r="AO217" s="537"/>
      <c r="AP217" s="537"/>
      <c r="AQ217" s="537"/>
      <c r="AR217" s="537"/>
      <c r="AS217" s="537"/>
      <c r="AT217" s="537"/>
      <c r="AU217" s="537"/>
      <c r="AV217" s="537"/>
      <c r="AW217" s="537"/>
      <c r="AX217" s="537"/>
      <c r="AY217" s="537"/>
      <c r="AZ217" s="537"/>
      <c r="BA217" s="537"/>
      <c r="BB217" s="537"/>
      <c r="BC217" s="537"/>
      <c r="BD217" s="537"/>
      <c r="BE217" s="537"/>
      <c r="BF217" s="537"/>
      <c r="BG217" s="537"/>
      <c r="BH217" s="537"/>
      <c r="BI217" s="537"/>
      <c r="BJ217" s="537"/>
      <c r="BK217" s="537"/>
      <c r="BL217" s="537"/>
      <c r="BM217" s="537"/>
      <c r="BN217" s="537"/>
    </row>
    <row r="218" spans="1:66" s="442" customFormat="1" ht="15" customHeight="1">
      <c r="A218" s="440" t="s">
        <v>612</v>
      </c>
      <c r="B218" s="512" t="s">
        <v>1408</v>
      </c>
      <c r="C218" s="513"/>
      <c r="D218" s="513"/>
      <c r="E218" s="514"/>
      <c r="F218" s="509" t="s">
        <v>1126</v>
      </c>
      <c r="G218" s="452">
        <v>8</v>
      </c>
      <c r="H218" s="443"/>
      <c r="I218" s="453">
        <f t="shared" si="15"/>
        <v>4.5952</v>
      </c>
      <c r="J218" s="443"/>
      <c r="K218" s="449">
        <f t="shared" si="16"/>
        <v>36.7616</v>
      </c>
      <c r="L218" s="443"/>
      <c r="M218" s="441"/>
      <c r="N218" s="393" t="s">
        <v>1409</v>
      </c>
      <c r="P218" s="444" t="s">
        <v>1410</v>
      </c>
      <c r="Q218" s="538">
        <f t="shared" si="17"/>
        <v>1.0052</v>
      </c>
      <c r="R218" s="539">
        <f t="shared" si="18"/>
        <v>4.5952</v>
      </c>
      <c r="S218" s="535"/>
      <c r="T218" s="537"/>
      <c r="U218" s="537"/>
      <c r="V218" s="537"/>
      <c r="W218" s="537"/>
      <c r="X218" s="537"/>
      <c r="Y218" s="537"/>
      <c r="Z218" s="537"/>
      <c r="AA218" s="537"/>
      <c r="AB218" s="537"/>
      <c r="AC218" s="537"/>
      <c r="AD218" s="537"/>
      <c r="AE218" s="537"/>
      <c r="AF218" s="537"/>
      <c r="AG218" s="537"/>
      <c r="AH218" s="537"/>
      <c r="AI218" s="537"/>
      <c r="AJ218" s="537"/>
      <c r="AK218" s="537"/>
      <c r="AL218" s="537"/>
      <c r="AM218" s="537"/>
      <c r="AN218" s="537"/>
      <c r="AO218" s="537"/>
      <c r="AP218" s="537"/>
      <c r="AQ218" s="537"/>
      <c r="AR218" s="537"/>
      <c r="AS218" s="537"/>
      <c r="AT218" s="537"/>
      <c r="AU218" s="537"/>
      <c r="AV218" s="537"/>
      <c r="AW218" s="537"/>
      <c r="AX218" s="537"/>
      <c r="AY218" s="537"/>
      <c r="AZ218" s="537"/>
      <c r="BA218" s="537"/>
      <c r="BB218" s="537"/>
      <c r="BC218" s="537"/>
      <c r="BD218" s="537"/>
      <c r="BE218" s="537"/>
      <c r="BF218" s="537"/>
      <c r="BG218" s="537"/>
      <c r="BH218" s="537"/>
      <c r="BI218" s="537"/>
      <c r="BJ218" s="537"/>
      <c r="BK218" s="537"/>
      <c r="BL218" s="537"/>
      <c r="BM218" s="537"/>
      <c r="BN218" s="537"/>
    </row>
    <row r="219" spans="1:66" s="442" customFormat="1" ht="15" customHeight="1">
      <c r="A219" s="440" t="s">
        <v>613</v>
      </c>
      <c r="B219" s="512" t="s">
        <v>1411</v>
      </c>
      <c r="C219" s="513"/>
      <c r="D219" s="513"/>
      <c r="E219" s="514"/>
      <c r="F219" s="509" t="s">
        <v>1126</v>
      </c>
      <c r="G219" s="452">
        <v>8</v>
      </c>
      <c r="H219" s="443"/>
      <c r="I219" s="453">
        <f t="shared" si="15"/>
        <v>1.9712</v>
      </c>
      <c r="J219" s="443"/>
      <c r="K219" s="449">
        <f t="shared" si="16"/>
        <v>15.7696</v>
      </c>
      <c r="L219" s="443"/>
      <c r="M219" s="441">
        <f>SUM(K212:K219)</f>
        <v>281474.49446400005</v>
      </c>
      <c r="N219" s="393" t="s">
        <v>1413</v>
      </c>
      <c r="P219" s="444" t="s">
        <v>1412</v>
      </c>
      <c r="Q219" s="538">
        <f t="shared" si="17"/>
        <v>0.4312</v>
      </c>
      <c r="R219" s="539">
        <f t="shared" si="18"/>
        <v>1.9712</v>
      </c>
      <c r="S219" s="535"/>
      <c r="T219" s="537"/>
      <c r="U219" s="537"/>
      <c r="V219" s="537"/>
      <c r="W219" s="537"/>
      <c r="X219" s="537"/>
      <c r="Y219" s="537"/>
      <c r="Z219" s="537"/>
      <c r="AA219" s="537"/>
      <c r="AB219" s="537"/>
      <c r="AC219" s="537"/>
      <c r="AD219" s="537"/>
      <c r="AE219" s="537"/>
      <c r="AF219" s="537"/>
      <c r="AG219" s="537"/>
      <c r="AH219" s="537"/>
      <c r="AI219" s="537"/>
      <c r="AJ219" s="537"/>
      <c r="AK219" s="537"/>
      <c r="AL219" s="537"/>
      <c r="AM219" s="537"/>
      <c r="AN219" s="537"/>
      <c r="AO219" s="537"/>
      <c r="AP219" s="537"/>
      <c r="AQ219" s="537"/>
      <c r="AR219" s="537"/>
      <c r="AS219" s="537"/>
      <c r="AT219" s="537"/>
      <c r="AU219" s="537"/>
      <c r="AV219" s="537"/>
      <c r="AW219" s="537"/>
      <c r="AX219" s="537"/>
      <c r="AY219" s="537"/>
      <c r="AZ219" s="537"/>
      <c r="BA219" s="537"/>
      <c r="BB219" s="537"/>
      <c r="BC219" s="537"/>
      <c r="BD219" s="537"/>
      <c r="BE219" s="537"/>
      <c r="BF219" s="537"/>
      <c r="BG219" s="537"/>
      <c r="BH219" s="537"/>
      <c r="BI219" s="537"/>
      <c r="BJ219" s="537"/>
      <c r="BK219" s="537"/>
      <c r="BL219" s="537"/>
      <c r="BM219" s="537"/>
      <c r="BN219" s="537"/>
    </row>
    <row r="220" spans="1:66" s="442" customFormat="1" ht="15" customHeight="1">
      <c r="A220" s="445">
        <v>19</v>
      </c>
      <c r="B220" s="578" t="s">
        <v>1414</v>
      </c>
      <c r="C220" s="579"/>
      <c r="D220" s="579"/>
      <c r="E220" s="580"/>
      <c r="F220" s="509"/>
      <c r="G220" s="450"/>
      <c r="H220" s="443"/>
      <c r="I220" s="519">
        <f t="shared" si="15"/>
        <v>0</v>
      </c>
      <c r="J220" s="443"/>
      <c r="K220" s="449">
        <f t="shared" si="16"/>
        <v>0</v>
      </c>
      <c r="L220" s="443"/>
      <c r="M220" s="441"/>
      <c r="N220" s="393" t="s">
        <v>1415</v>
      </c>
      <c r="P220" s="458"/>
      <c r="Q220" s="538">
        <f t="shared" si="17"/>
        <v>0</v>
      </c>
      <c r="R220" s="539">
        <f t="shared" si="18"/>
        <v>0</v>
      </c>
      <c r="S220" s="535"/>
      <c r="T220" s="537"/>
      <c r="U220" s="537"/>
      <c r="V220" s="537"/>
      <c r="W220" s="537"/>
      <c r="X220" s="537"/>
      <c r="Y220" s="537"/>
      <c r="Z220" s="537"/>
      <c r="AA220" s="537"/>
      <c r="AB220" s="537"/>
      <c r="AC220" s="537"/>
      <c r="AD220" s="537"/>
      <c r="AE220" s="537"/>
      <c r="AF220" s="537"/>
      <c r="AG220" s="537"/>
      <c r="AH220" s="537"/>
      <c r="AI220" s="537"/>
      <c r="AJ220" s="537"/>
      <c r="AK220" s="537"/>
      <c r="AL220" s="537"/>
      <c r="AM220" s="537"/>
      <c r="AN220" s="537"/>
      <c r="AO220" s="537"/>
      <c r="AP220" s="537"/>
      <c r="AQ220" s="537"/>
      <c r="AR220" s="537"/>
      <c r="AS220" s="537"/>
      <c r="AT220" s="537"/>
      <c r="AU220" s="537"/>
      <c r="AV220" s="537"/>
      <c r="AW220" s="537"/>
      <c r="AX220" s="537"/>
      <c r="AY220" s="537"/>
      <c r="AZ220" s="537"/>
      <c r="BA220" s="537"/>
      <c r="BB220" s="537"/>
      <c r="BC220" s="537"/>
      <c r="BD220" s="537"/>
      <c r="BE220" s="537"/>
      <c r="BF220" s="537"/>
      <c r="BG220" s="537"/>
      <c r="BH220" s="537"/>
      <c r="BI220" s="537"/>
      <c r="BJ220" s="537"/>
      <c r="BK220" s="537"/>
      <c r="BL220" s="537"/>
      <c r="BM220" s="537"/>
      <c r="BN220" s="537"/>
    </row>
    <row r="221" spans="1:66" s="442" customFormat="1" ht="15" customHeight="1">
      <c r="A221" s="445" t="s">
        <v>633</v>
      </c>
      <c r="B221" s="578" t="s">
        <v>1416</v>
      </c>
      <c r="C221" s="579"/>
      <c r="D221" s="579"/>
      <c r="E221" s="580"/>
      <c r="F221" s="509"/>
      <c r="G221" s="450"/>
      <c r="H221" s="443"/>
      <c r="I221" s="519">
        <f t="shared" si="15"/>
        <v>0</v>
      </c>
      <c r="J221" s="443"/>
      <c r="K221" s="449">
        <f t="shared" si="16"/>
        <v>0</v>
      </c>
      <c r="L221" s="443"/>
      <c r="M221" s="441"/>
      <c r="N221" s="393" t="s">
        <v>1417</v>
      </c>
      <c r="P221" s="458"/>
      <c r="Q221" s="538">
        <f t="shared" si="17"/>
        <v>0</v>
      </c>
      <c r="R221" s="539">
        <f t="shared" si="18"/>
        <v>0</v>
      </c>
      <c r="S221" s="535"/>
      <c r="T221" s="537"/>
      <c r="U221" s="537"/>
      <c r="V221" s="537"/>
      <c r="W221" s="537"/>
      <c r="X221" s="537"/>
      <c r="Y221" s="537"/>
      <c r="Z221" s="537"/>
      <c r="AA221" s="537"/>
      <c r="AB221" s="537"/>
      <c r="AC221" s="537"/>
      <c r="AD221" s="537"/>
      <c r="AE221" s="537"/>
      <c r="AF221" s="537"/>
      <c r="AG221" s="537"/>
      <c r="AH221" s="537"/>
      <c r="AI221" s="537"/>
      <c r="AJ221" s="537"/>
      <c r="AK221" s="537"/>
      <c r="AL221" s="537"/>
      <c r="AM221" s="537"/>
      <c r="AN221" s="537"/>
      <c r="AO221" s="537"/>
      <c r="AP221" s="537"/>
      <c r="AQ221" s="537"/>
      <c r="AR221" s="537"/>
      <c r="AS221" s="537"/>
      <c r="AT221" s="537"/>
      <c r="AU221" s="537"/>
      <c r="AV221" s="537"/>
      <c r="AW221" s="537"/>
      <c r="AX221" s="537"/>
      <c r="AY221" s="537"/>
      <c r="AZ221" s="537"/>
      <c r="BA221" s="537"/>
      <c r="BB221" s="537"/>
      <c r="BC221" s="537"/>
      <c r="BD221" s="537"/>
      <c r="BE221" s="537"/>
      <c r="BF221" s="537"/>
      <c r="BG221" s="537"/>
      <c r="BH221" s="537"/>
      <c r="BI221" s="537"/>
      <c r="BJ221" s="537"/>
      <c r="BK221" s="537"/>
      <c r="BL221" s="537"/>
      <c r="BM221" s="537"/>
      <c r="BN221" s="537"/>
    </row>
    <row r="222" spans="1:66" s="442" customFormat="1" ht="27" customHeight="1">
      <c r="A222" s="440" t="s">
        <v>634</v>
      </c>
      <c r="B222" s="581" t="s">
        <v>1418</v>
      </c>
      <c r="C222" s="576"/>
      <c r="D222" s="576"/>
      <c r="E222" s="577"/>
      <c r="F222" s="509" t="s">
        <v>1126</v>
      </c>
      <c r="G222" s="450">
        <v>2</v>
      </c>
      <c r="H222" s="443"/>
      <c r="I222" s="520">
        <f t="shared" si="15"/>
        <v>295.2448</v>
      </c>
      <c r="J222" s="448"/>
      <c r="K222" s="449">
        <f t="shared" si="16"/>
        <v>590.4896</v>
      </c>
      <c r="L222" s="443"/>
      <c r="M222" s="441"/>
      <c r="N222" s="393" t="s">
        <v>1369</v>
      </c>
      <c r="P222" s="444" t="s">
        <v>1419</v>
      </c>
      <c r="Q222" s="538">
        <f t="shared" si="17"/>
        <v>64.5848</v>
      </c>
      <c r="R222" s="539">
        <f t="shared" si="18"/>
        <v>295.2448</v>
      </c>
      <c r="S222" s="537"/>
      <c r="T222" s="537"/>
      <c r="U222" s="537"/>
      <c r="V222" s="537"/>
      <c r="W222" s="537"/>
      <c r="X222" s="537"/>
      <c r="Y222" s="537"/>
      <c r="Z222" s="537"/>
      <c r="AA222" s="537"/>
      <c r="AB222" s="537"/>
      <c r="AC222" s="537"/>
      <c r="AD222" s="537"/>
      <c r="AE222" s="537"/>
      <c r="AF222" s="537"/>
      <c r="AG222" s="537"/>
      <c r="AH222" s="537"/>
      <c r="AI222" s="537"/>
      <c r="AJ222" s="537"/>
      <c r="AK222" s="537"/>
      <c r="AL222" s="537"/>
      <c r="AM222" s="537"/>
      <c r="AN222" s="537"/>
      <c r="AO222" s="537"/>
      <c r="AP222" s="537"/>
      <c r="AQ222" s="537"/>
      <c r="AR222" s="537"/>
      <c r="AS222" s="537"/>
      <c r="AT222" s="537"/>
      <c r="AU222" s="537"/>
      <c r="AV222" s="537"/>
      <c r="AW222" s="537"/>
      <c r="AX222" s="537"/>
      <c r="AY222" s="537"/>
      <c r="AZ222" s="537"/>
      <c r="BA222" s="537"/>
      <c r="BB222" s="537"/>
      <c r="BC222" s="537"/>
      <c r="BD222" s="537"/>
      <c r="BE222" s="537"/>
      <c r="BF222" s="537"/>
      <c r="BG222" s="537"/>
      <c r="BH222" s="537"/>
      <c r="BI222" s="537"/>
      <c r="BJ222" s="537"/>
      <c r="BK222" s="537"/>
      <c r="BL222" s="537"/>
      <c r="BM222" s="537"/>
      <c r="BN222" s="537"/>
    </row>
    <row r="223" spans="1:66" s="442" customFormat="1" ht="27" customHeight="1" thickBot="1">
      <c r="A223" s="440" t="s">
        <v>635</v>
      </c>
      <c r="B223" s="581" t="s">
        <v>1484</v>
      </c>
      <c r="C223" s="576"/>
      <c r="D223" s="576"/>
      <c r="E223" s="577"/>
      <c r="F223" s="509" t="s">
        <v>1134</v>
      </c>
      <c r="G223" s="450">
        <v>90</v>
      </c>
      <c r="H223" s="443"/>
      <c r="I223" s="554">
        <v>151.42</v>
      </c>
      <c r="J223" s="448"/>
      <c r="K223" s="449">
        <f>G223*I223</f>
        <v>13627.8</v>
      </c>
      <c r="L223" s="443"/>
      <c r="M223" s="441">
        <f>SUM(K220:K223)</f>
        <v>14218.2896</v>
      </c>
      <c r="N223" s="393"/>
      <c r="P223" s="444"/>
      <c r="Q223" s="538"/>
      <c r="R223" s="539"/>
      <c r="S223" s="537"/>
      <c r="T223" s="537"/>
      <c r="U223" s="537"/>
      <c r="V223" s="537"/>
      <c r="W223" s="537"/>
      <c r="X223" s="537"/>
      <c r="Y223" s="537"/>
      <c r="Z223" s="537"/>
      <c r="AA223" s="537"/>
      <c r="AB223" s="537"/>
      <c r="AC223" s="537"/>
      <c r="AD223" s="537"/>
      <c r="AE223" s="537"/>
      <c r="AF223" s="537"/>
      <c r="AG223" s="537"/>
      <c r="AH223" s="537"/>
      <c r="AI223" s="537"/>
      <c r="AJ223" s="537"/>
      <c r="AK223" s="537"/>
      <c r="AL223" s="537"/>
      <c r="AM223" s="537"/>
      <c r="AN223" s="537"/>
      <c r="AO223" s="537"/>
      <c r="AP223" s="537"/>
      <c r="AQ223" s="537"/>
      <c r="AR223" s="537"/>
      <c r="AS223" s="537"/>
      <c r="AT223" s="537"/>
      <c r="AU223" s="537"/>
      <c r="AV223" s="537"/>
      <c r="AW223" s="537"/>
      <c r="AX223" s="537"/>
      <c r="AY223" s="537"/>
      <c r="AZ223" s="537"/>
      <c r="BA223" s="537"/>
      <c r="BB223" s="537"/>
      <c r="BC223" s="537"/>
      <c r="BD223" s="537"/>
      <c r="BE223" s="537"/>
      <c r="BF223" s="537"/>
      <c r="BG223" s="537"/>
      <c r="BH223" s="537"/>
      <c r="BI223" s="537"/>
      <c r="BJ223" s="537"/>
      <c r="BK223" s="537"/>
      <c r="BL223" s="537"/>
      <c r="BM223" s="537"/>
      <c r="BN223" s="537"/>
    </row>
    <row r="224" spans="1:16" ht="15.75" customHeight="1" thickTop="1">
      <c r="A224" s="398" t="str">
        <f>A28</f>
        <v>DATA: 19/08/2014</v>
      </c>
      <c r="B224" s="385"/>
      <c r="C224" s="386" t="s">
        <v>941</v>
      </c>
      <c r="D224" s="385"/>
      <c r="E224" s="387"/>
      <c r="F224" s="504" t="s">
        <v>954</v>
      </c>
      <c r="G224" s="387"/>
      <c r="H224" s="385" t="s">
        <v>1132</v>
      </c>
      <c r="I224" s="387"/>
      <c r="J224" s="385"/>
      <c r="K224" s="426">
        <f>SUM(K208:K223)</f>
        <v>511083.82787200005</v>
      </c>
      <c r="L224" s="385"/>
      <c r="M224" s="426">
        <f>SUM(M208:M223)</f>
        <v>511083.82787200005</v>
      </c>
      <c r="N224" s="411"/>
      <c r="P224" s="400"/>
    </row>
    <row r="225" spans="1:16" ht="15.75" customHeight="1" thickBot="1">
      <c r="A225" s="427"/>
      <c r="B225" s="388"/>
      <c r="C225" s="389"/>
      <c r="D225" s="390"/>
      <c r="E225" s="391"/>
      <c r="F225" s="505"/>
      <c r="G225" s="391"/>
      <c r="H225" s="390" t="s">
        <v>962</v>
      </c>
      <c r="I225" s="391"/>
      <c r="J225" s="390"/>
      <c r="K225" s="428"/>
      <c r="L225" s="390"/>
      <c r="M225" s="429"/>
      <c r="N225" s="411"/>
      <c r="P225" s="400"/>
    </row>
    <row r="226" spans="11:16" ht="15.75" thickTop="1">
      <c r="K226" s="394"/>
      <c r="M226" s="394"/>
      <c r="N226" s="430"/>
      <c r="P226" s="400"/>
    </row>
    <row r="227" spans="4:16" ht="15">
      <c r="D227" s="392"/>
      <c r="K227" s="432"/>
      <c r="M227" s="394"/>
      <c r="N227" s="430"/>
      <c r="P227" s="400"/>
    </row>
    <row r="228" spans="4:16" ht="15">
      <c r="D228" s="392"/>
      <c r="K228" s="432"/>
      <c r="M228" s="394"/>
      <c r="N228" s="430"/>
      <c r="P228" s="400"/>
    </row>
    <row r="229" ht="15">
      <c r="M229" s="394"/>
    </row>
    <row r="230" ht="15">
      <c r="M230" s="394"/>
    </row>
    <row r="232" spans="8:11" ht="15">
      <c r="H232" s="534"/>
      <c r="I232" s="534"/>
      <c r="J232" s="534"/>
      <c r="K232" s="534"/>
    </row>
    <row r="233" spans="8:11" ht="15">
      <c r="H233" s="534"/>
      <c r="I233" s="555"/>
      <c r="J233" s="534"/>
      <c r="K233" s="534"/>
    </row>
    <row r="234" spans="1:11" ht="15">
      <c r="A234" s="395"/>
      <c r="H234" s="534"/>
      <c r="I234" s="534"/>
      <c r="J234" s="534"/>
      <c r="K234" s="534"/>
    </row>
    <row r="235" ht="18" customHeight="1">
      <c r="A235" s="395"/>
    </row>
    <row r="236" ht="15" customHeight="1">
      <c r="A236" s="395"/>
    </row>
    <row r="237" ht="15" customHeight="1">
      <c r="A237" s="395"/>
    </row>
    <row r="238" ht="15" customHeight="1">
      <c r="A238" s="395"/>
    </row>
    <row r="239" ht="15" customHeight="1">
      <c r="A239" s="395"/>
    </row>
    <row r="240" ht="6.75" customHeight="1">
      <c r="A240" s="395"/>
    </row>
    <row r="241" ht="13.5" customHeight="1">
      <c r="A241" s="395"/>
    </row>
    <row r="242" ht="13.5" customHeight="1">
      <c r="A242" s="395"/>
    </row>
    <row r="243" ht="13.5" customHeight="1">
      <c r="A243" s="395"/>
    </row>
    <row r="244" ht="13.5" customHeight="1">
      <c r="A244" s="395"/>
    </row>
    <row r="245" ht="13.5" customHeight="1">
      <c r="A245" s="395"/>
    </row>
    <row r="246" ht="13.5" customHeight="1">
      <c r="A246" s="395"/>
    </row>
    <row r="247" ht="13.5" customHeight="1">
      <c r="A247" s="395"/>
    </row>
    <row r="248" ht="13.5" customHeight="1">
      <c r="A248" s="395"/>
    </row>
    <row r="249" ht="13.5" customHeight="1">
      <c r="A249" s="395"/>
    </row>
    <row r="250" ht="13.5" customHeight="1">
      <c r="A250" s="395"/>
    </row>
    <row r="251" ht="13.5" customHeight="1">
      <c r="A251" s="395"/>
    </row>
    <row r="252" ht="13.5" customHeight="1">
      <c r="A252" s="395"/>
    </row>
    <row r="253" ht="13.5" customHeight="1">
      <c r="A253" s="395"/>
    </row>
    <row r="254" ht="13.5" customHeight="1">
      <c r="A254" s="395"/>
    </row>
    <row r="255" ht="13.5" customHeight="1">
      <c r="A255" s="395"/>
    </row>
    <row r="256" ht="13.5" customHeight="1">
      <c r="A256" s="395"/>
    </row>
    <row r="257" ht="13.5" customHeight="1">
      <c r="A257" s="395"/>
    </row>
    <row r="258" ht="13.5" customHeight="1">
      <c r="A258" s="395"/>
    </row>
    <row r="259" ht="13.5" customHeight="1">
      <c r="A259" s="395"/>
    </row>
    <row r="260" ht="13.5" customHeight="1">
      <c r="A260" s="395"/>
    </row>
    <row r="261" ht="13.5" customHeight="1">
      <c r="A261" s="395"/>
    </row>
    <row r="262" ht="13.5" customHeight="1">
      <c r="A262" s="395"/>
    </row>
    <row r="263" ht="13.5" customHeight="1">
      <c r="A263" s="395"/>
    </row>
    <row r="264" ht="13.5" customHeight="1">
      <c r="A264" s="395"/>
    </row>
    <row r="282" ht="13.5" customHeight="1">
      <c r="A282" s="431"/>
    </row>
  </sheetData>
  <sheetProtection/>
  <mergeCells count="151">
    <mergeCell ref="B154:E154"/>
    <mergeCell ref="B194:E194"/>
    <mergeCell ref="B195:E195"/>
    <mergeCell ref="B196:E196"/>
    <mergeCell ref="B197:E197"/>
    <mergeCell ref="B198:E198"/>
    <mergeCell ref="B193:E193"/>
    <mergeCell ref="B166:E166"/>
    <mergeCell ref="B167:E167"/>
    <mergeCell ref="B156:E156"/>
    <mergeCell ref="B199:E199"/>
    <mergeCell ref="B223:E223"/>
    <mergeCell ref="B113:E113"/>
    <mergeCell ref="B119:E119"/>
    <mergeCell ref="B108:E108"/>
    <mergeCell ref="B181:E181"/>
    <mergeCell ref="B143:E143"/>
    <mergeCell ref="B148:E148"/>
    <mergeCell ref="B222:E222"/>
    <mergeCell ref="B192:E192"/>
    <mergeCell ref="B47:E47"/>
    <mergeCell ref="B76:E76"/>
    <mergeCell ref="B74:E74"/>
    <mergeCell ref="B95:E95"/>
    <mergeCell ref="B140:E140"/>
    <mergeCell ref="B93:E93"/>
    <mergeCell ref="B94:E94"/>
    <mergeCell ref="B92:E92"/>
    <mergeCell ref="B53:E53"/>
    <mergeCell ref="B91:E91"/>
    <mergeCell ref="H66:K66"/>
    <mergeCell ref="B56:E56"/>
    <mergeCell ref="B146:E146"/>
    <mergeCell ref="B120:E120"/>
    <mergeCell ref="B121:E121"/>
    <mergeCell ref="B50:E50"/>
    <mergeCell ref="B51:E51"/>
    <mergeCell ref="B54:E54"/>
    <mergeCell ref="B89:E89"/>
    <mergeCell ref="B90:E90"/>
    <mergeCell ref="B212:E212"/>
    <mergeCell ref="B86:E86"/>
    <mergeCell ref="B73:E73"/>
    <mergeCell ref="B78:E78"/>
    <mergeCell ref="B87:E87"/>
    <mergeCell ref="B182:E182"/>
    <mergeCell ref="B189:E189"/>
    <mergeCell ref="B126:E126"/>
    <mergeCell ref="B85:E85"/>
    <mergeCell ref="B88:E88"/>
    <mergeCell ref="B44:E44"/>
    <mergeCell ref="B59:E59"/>
    <mergeCell ref="B61:E61"/>
    <mergeCell ref="B57:E57"/>
    <mergeCell ref="B58:E58"/>
    <mergeCell ref="J135:K135"/>
    <mergeCell ref="H131:K131"/>
    <mergeCell ref="B52:E52"/>
    <mergeCell ref="B80:E80"/>
    <mergeCell ref="B49:E49"/>
    <mergeCell ref="H205:K205"/>
    <mergeCell ref="H206:K206"/>
    <mergeCell ref="J210:K210"/>
    <mergeCell ref="B43:E43"/>
    <mergeCell ref="B45:E45"/>
    <mergeCell ref="B84:E84"/>
    <mergeCell ref="H130:K130"/>
    <mergeCell ref="B46:E46"/>
    <mergeCell ref="B48:E48"/>
    <mergeCell ref="J70:K70"/>
    <mergeCell ref="H174:K174"/>
    <mergeCell ref="H175:K175"/>
    <mergeCell ref="J179:K179"/>
    <mergeCell ref="L179:M179"/>
    <mergeCell ref="H100:K100"/>
    <mergeCell ref="J104:K104"/>
    <mergeCell ref="B215:E215"/>
    <mergeCell ref="B213:E213"/>
    <mergeCell ref="H32:K32"/>
    <mergeCell ref="J36:K36"/>
    <mergeCell ref="L36:M36"/>
    <mergeCell ref="H65:K65"/>
    <mergeCell ref="B42:E42"/>
    <mergeCell ref="B38:E38"/>
    <mergeCell ref="L210:M210"/>
    <mergeCell ref="H99:K99"/>
    <mergeCell ref="B15:E15"/>
    <mergeCell ref="L7:M7"/>
    <mergeCell ref="J7:K7"/>
    <mergeCell ref="H31:K31"/>
    <mergeCell ref="B17:E17"/>
    <mergeCell ref="B13:E13"/>
    <mergeCell ref="B16:E16"/>
    <mergeCell ref="B27:E27"/>
    <mergeCell ref="H2:K2"/>
    <mergeCell ref="H3:K3"/>
    <mergeCell ref="B9:E9"/>
    <mergeCell ref="B12:E12"/>
    <mergeCell ref="B10:E10"/>
    <mergeCell ref="B14:E14"/>
    <mergeCell ref="B11:E11"/>
    <mergeCell ref="B40:E40"/>
    <mergeCell ref="B18:E18"/>
    <mergeCell ref="B19:E19"/>
    <mergeCell ref="B39:E39"/>
    <mergeCell ref="B21:E21"/>
    <mergeCell ref="B23:E23"/>
    <mergeCell ref="B24:E24"/>
    <mergeCell ref="B25:E25"/>
    <mergeCell ref="B26:E26"/>
    <mergeCell ref="B82:E82"/>
    <mergeCell ref="B77:E77"/>
    <mergeCell ref="B72:E72"/>
    <mergeCell ref="B79:E79"/>
    <mergeCell ref="B81:E81"/>
    <mergeCell ref="B55:E55"/>
    <mergeCell ref="B75:E75"/>
    <mergeCell ref="B60:E60"/>
    <mergeCell ref="B220:E220"/>
    <mergeCell ref="B221:E221"/>
    <mergeCell ref="B200:E200"/>
    <mergeCell ref="B214:E214"/>
    <mergeCell ref="B20:E20"/>
    <mergeCell ref="B22:E22"/>
    <mergeCell ref="B83:E83"/>
    <mergeCell ref="B139:E139"/>
    <mergeCell ref="B142:E142"/>
    <mergeCell ref="B41:E41"/>
    <mergeCell ref="B149:E149"/>
    <mergeCell ref="B150:E150"/>
    <mergeCell ref="B151:E151"/>
    <mergeCell ref="B122:E122"/>
    <mergeCell ref="B123:E123"/>
    <mergeCell ref="B124:E124"/>
    <mergeCell ref="B125:E125"/>
    <mergeCell ref="B157:E157"/>
    <mergeCell ref="B158:E158"/>
    <mergeCell ref="B159:E159"/>
    <mergeCell ref="B160:E160"/>
    <mergeCell ref="B161:E161"/>
    <mergeCell ref="B163:E163"/>
    <mergeCell ref="B187:E187"/>
    <mergeCell ref="B188:E188"/>
    <mergeCell ref="B190:E190"/>
    <mergeCell ref="B191:E191"/>
    <mergeCell ref="B164:E164"/>
    <mergeCell ref="B169:E169"/>
    <mergeCell ref="B183:E183"/>
    <mergeCell ref="B184:E184"/>
    <mergeCell ref="B185:E185"/>
    <mergeCell ref="B186:E186"/>
  </mergeCells>
  <printOptions verticalCentered="1"/>
  <pageMargins left="0" right="0" top="0" bottom="0" header="0" footer="0"/>
  <pageSetup horizontalDpi="300" verticalDpi="300" orientation="landscape" paperSize="9" r:id="rId1"/>
  <rowBreaks count="6" manualBreakCount="6">
    <brk id="29" max="12" man="1"/>
    <brk id="63" max="12" man="1"/>
    <brk id="97" max="12" man="1"/>
    <brk id="128" max="12" man="1"/>
    <brk id="172" max="12" man="1"/>
    <brk id="203" max="12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BreakPreview" zoomScaleSheetLayoutView="100" zoomScalePageLayoutView="0" workbookViewId="0" topLeftCell="A4">
      <selection activeCell="E4" sqref="E4"/>
    </sheetView>
  </sheetViews>
  <sheetFormatPr defaultColWidth="9.140625" defaultRowHeight="12.75"/>
  <cols>
    <col min="1" max="1" width="4.7109375" style="0" customWidth="1"/>
    <col min="2" max="2" width="55.57421875" style="0" customWidth="1"/>
    <col min="3" max="3" width="11.8515625" style="0" customWidth="1"/>
    <col min="4" max="4" width="13.140625" style="0" customWidth="1"/>
    <col min="5" max="5" width="13.57421875" style="0" customWidth="1"/>
    <col min="6" max="6" width="13.7109375" style="0" customWidth="1"/>
    <col min="7" max="8" width="13.00390625" style="0" customWidth="1"/>
    <col min="9" max="9" width="10.140625" style="0" bestFit="1" customWidth="1"/>
    <col min="10" max="10" width="12.421875" style="0" customWidth="1"/>
  </cols>
  <sheetData>
    <row r="1" spans="1:8" ht="19.5" thickBot="1" thickTop="1">
      <c r="A1" s="604" t="s">
        <v>1195</v>
      </c>
      <c r="B1" s="605"/>
      <c r="C1" s="605"/>
      <c r="D1" s="605"/>
      <c r="E1" s="605"/>
      <c r="F1" s="605"/>
      <c r="G1" s="605"/>
      <c r="H1" s="606"/>
    </row>
    <row r="2" spans="1:8" ht="18.75" thickBot="1">
      <c r="A2" s="607" t="s">
        <v>1196</v>
      </c>
      <c r="B2" s="608"/>
      <c r="C2" s="608"/>
      <c r="D2" s="608"/>
      <c r="E2" s="608"/>
      <c r="F2" s="608"/>
      <c r="G2" s="608"/>
      <c r="H2" s="609"/>
    </row>
    <row r="3" spans="1:8" ht="15.75" customHeight="1">
      <c r="A3" s="463" t="str">
        <f>'Plan 1'!D2</f>
        <v>OBRA/SERVIÇO: REFORMA DA FABRICA DE POLVINHO</v>
      </c>
      <c r="B3" s="467"/>
      <c r="C3" s="467"/>
      <c r="D3" s="467"/>
      <c r="E3" s="459" t="s">
        <v>1209</v>
      </c>
      <c r="F3" s="610">
        <f>H26</f>
        <v>511083.82787200005</v>
      </c>
      <c r="G3" s="610"/>
      <c r="H3" s="468"/>
    </row>
    <row r="4" spans="1:8" ht="15.75" customHeight="1" thickBot="1">
      <c r="A4" s="464" t="str">
        <f>'Plan 1'!D4</f>
        <v>LOCAL: CACIMBINHA - PRESIDENTE KENNEDY - ES</v>
      </c>
      <c r="B4" s="469"/>
      <c r="C4" s="469"/>
      <c r="D4" s="469"/>
      <c r="E4" s="461" t="str">
        <f>'Plan 1'!A28</f>
        <v>DATA: 19/08/2014</v>
      </c>
      <c r="F4" s="460"/>
      <c r="G4" s="460"/>
      <c r="H4" s="470"/>
    </row>
    <row r="5" spans="1:15" ht="12.75">
      <c r="A5" s="501" t="s">
        <v>951</v>
      </c>
      <c r="B5" s="500" t="s">
        <v>1197</v>
      </c>
      <c r="C5" s="471"/>
      <c r="D5" s="472"/>
      <c r="E5" s="472" t="s">
        <v>1198</v>
      </c>
      <c r="F5" s="472"/>
      <c r="G5" s="472"/>
      <c r="H5" s="473" t="s">
        <v>1199</v>
      </c>
      <c r="L5" s="131"/>
      <c r="M5" s="131"/>
      <c r="N5" s="131"/>
      <c r="O5" s="131"/>
    </row>
    <row r="6" spans="1:15" ht="12.75">
      <c r="A6" s="474"/>
      <c r="B6" s="475"/>
      <c r="C6" s="476" t="s">
        <v>1200</v>
      </c>
      <c r="D6" s="476" t="s">
        <v>1201</v>
      </c>
      <c r="E6" s="476" t="s">
        <v>1202</v>
      </c>
      <c r="F6" s="476" t="s">
        <v>1203</v>
      </c>
      <c r="G6" s="476" t="s">
        <v>1204</v>
      </c>
      <c r="H6" s="477"/>
      <c r="K6" s="131"/>
      <c r="L6" s="131"/>
      <c r="M6" s="131"/>
      <c r="N6" s="131"/>
      <c r="O6" s="131"/>
    </row>
    <row r="7" spans="1:15" s="101" customFormat="1" ht="12.75">
      <c r="A7" s="497" t="s">
        <v>1210</v>
      </c>
      <c r="B7" s="498" t="str">
        <f>'Plan 1'!B9:E9</f>
        <v>SERVIÇOS PRELIMINARES</v>
      </c>
      <c r="C7" s="478">
        <f>'Plan 1'!M18</f>
        <v>5289.1876999999995</v>
      </c>
      <c r="D7" s="479"/>
      <c r="E7" s="462"/>
      <c r="F7" s="462"/>
      <c r="G7" s="462"/>
      <c r="H7" s="480">
        <f aca="true" t="shared" si="0" ref="H7:H25">SUM(C7:G7)</f>
        <v>5289.1876999999995</v>
      </c>
      <c r="I7" s="102">
        <f>'Plan 1'!M14</f>
        <v>0</v>
      </c>
      <c r="J7" s="102">
        <f>H7-I7</f>
        <v>5289.1876999999995</v>
      </c>
      <c r="K7" s="460"/>
      <c r="L7" s="563"/>
      <c r="M7" s="561"/>
      <c r="N7" s="460"/>
      <c r="O7" s="460"/>
    </row>
    <row r="8" spans="1:15" s="101" customFormat="1" ht="12.75">
      <c r="A8" s="497" t="s">
        <v>1211</v>
      </c>
      <c r="B8" s="498" t="s">
        <v>1227</v>
      </c>
      <c r="C8" s="481">
        <f>'Plan 1'!M27</f>
        <v>20733.384000000002</v>
      </c>
      <c r="D8" s="481"/>
      <c r="E8" s="462"/>
      <c r="F8" s="462"/>
      <c r="G8" s="462"/>
      <c r="H8" s="480">
        <f>SUM(C8:G8)</f>
        <v>20733.384000000002</v>
      </c>
      <c r="I8" s="102" t="e">
        <f>'Plan 1'!#REF!</f>
        <v>#REF!</v>
      </c>
      <c r="J8" s="102" t="e">
        <f aca="true" t="shared" si="1" ref="J8:J25">H8-I8</f>
        <v>#REF!</v>
      </c>
      <c r="K8" s="460"/>
      <c r="L8" s="563"/>
      <c r="M8" s="561"/>
      <c r="N8" s="562"/>
      <c r="O8" s="460"/>
    </row>
    <row r="9" spans="1:15" s="101" customFormat="1" ht="12.75">
      <c r="A9" s="497" t="s">
        <v>1218</v>
      </c>
      <c r="B9" s="560" t="str">
        <f>'Plan 1'!B38:E38</f>
        <v>MOVIMENTO DE TERRA</v>
      </c>
      <c r="C9" s="462">
        <f>'Plan 1'!M46</f>
        <v>9384.205899999999</v>
      </c>
      <c r="D9" s="462"/>
      <c r="E9" s="462"/>
      <c r="F9" s="462"/>
      <c r="G9" s="482"/>
      <c r="H9" s="480">
        <f t="shared" si="0"/>
        <v>9384.205899999999</v>
      </c>
      <c r="I9" s="102" t="e">
        <f>'Plan 1'!#REF!</f>
        <v>#REF!</v>
      </c>
      <c r="J9" s="102" t="e">
        <f t="shared" si="1"/>
        <v>#REF!</v>
      </c>
      <c r="K9" s="460"/>
      <c r="L9" s="563"/>
      <c r="M9" s="460"/>
      <c r="N9" s="460"/>
      <c r="O9" s="460"/>
    </row>
    <row r="10" spans="1:15" s="101" customFormat="1" ht="12.75">
      <c r="A10" s="497" t="s">
        <v>1212</v>
      </c>
      <c r="B10" s="560" t="str">
        <f>'Plan 1'!B47:E47</f>
        <v>ESTRUTURAS</v>
      </c>
      <c r="D10" s="462">
        <f>'Plan 1'!M61</f>
        <v>19766.524100000002</v>
      </c>
      <c r="E10" s="462"/>
      <c r="F10" s="462"/>
      <c r="G10" s="482"/>
      <c r="H10" s="480">
        <f t="shared" si="0"/>
        <v>19766.524100000002</v>
      </c>
      <c r="I10" s="102" t="e">
        <f>'Plan 1'!#REF!</f>
        <v>#REF!</v>
      </c>
      <c r="J10" s="102" t="e">
        <f t="shared" si="1"/>
        <v>#REF!</v>
      </c>
      <c r="K10" s="460"/>
      <c r="L10" s="563"/>
      <c r="M10" s="460"/>
      <c r="N10" s="563"/>
      <c r="O10" s="460"/>
    </row>
    <row r="11" spans="1:15" s="101" customFormat="1" ht="12.75">
      <c r="A11" s="497" t="s">
        <v>1213</v>
      </c>
      <c r="B11" s="560" t="str">
        <f>'Plan 1'!B72:E72</f>
        <v>PAREDE E PAINÉIS</v>
      </c>
      <c r="C11" s="462"/>
      <c r="D11" s="462">
        <f>'Plan 1'!M77</f>
        <v>7115.67</v>
      </c>
      <c r="E11" s="462"/>
      <c r="F11" s="462"/>
      <c r="G11" s="460"/>
      <c r="H11" s="480">
        <f t="shared" si="0"/>
        <v>7115.67</v>
      </c>
      <c r="I11" s="102" t="e">
        <f>'Plan 1'!#REF!</f>
        <v>#REF!</v>
      </c>
      <c r="J11" s="102" t="e">
        <f t="shared" si="1"/>
        <v>#REF!</v>
      </c>
      <c r="K11" s="460"/>
      <c r="L11" s="563"/>
      <c r="M11" s="460"/>
      <c r="N11" s="460"/>
      <c r="O11" s="460"/>
    </row>
    <row r="12" spans="1:15" s="101" customFormat="1" ht="12.75">
      <c r="A12" s="497" t="s">
        <v>1214</v>
      </c>
      <c r="B12" s="560" t="str">
        <f>'Plan 1'!B78:E78</f>
        <v>ESQUADRIA DE MADEIRA</v>
      </c>
      <c r="C12" s="462"/>
      <c r="D12" s="462">
        <f>'Plan 1'!M88</f>
        <v>5364.5599999999995</v>
      </c>
      <c r="E12" s="462"/>
      <c r="F12" s="462"/>
      <c r="G12" s="482"/>
      <c r="H12" s="480">
        <f t="shared" si="0"/>
        <v>5364.5599999999995</v>
      </c>
      <c r="I12" s="102">
        <f>'Plan 1'!M87</f>
        <v>0</v>
      </c>
      <c r="J12" s="102">
        <f t="shared" si="1"/>
        <v>5364.5599999999995</v>
      </c>
      <c r="K12" s="460"/>
      <c r="L12" s="561"/>
      <c r="M12" s="460"/>
      <c r="N12" s="460"/>
      <c r="O12" s="460"/>
    </row>
    <row r="13" spans="1:15" s="101" customFormat="1" ht="12.75">
      <c r="A13" s="497" t="s">
        <v>1215</v>
      </c>
      <c r="B13" s="560" t="str">
        <f>'Plan 1'!B89:E89</f>
        <v>ESQUADRIAS METÁLICAS </v>
      </c>
      <c r="C13" s="462"/>
      <c r="D13" s="462">
        <f>'Plan 1'!M95</f>
        <v>9038.563999999998</v>
      </c>
      <c r="E13" s="462"/>
      <c r="F13" s="462"/>
      <c r="G13" s="482"/>
      <c r="H13" s="480">
        <f t="shared" si="0"/>
        <v>9038.563999999998</v>
      </c>
      <c r="I13" s="102" t="e">
        <f>'Plan 1'!#REF!</f>
        <v>#REF!</v>
      </c>
      <c r="J13" s="102" t="e">
        <f t="shared" si="1"/>
        <v>#REF!</v>
      </c>
      <c r="K13" s="460"/>
      <c r="L13" s="563"/>
      <c r="M13" s="460"/>
      <c r="N13" s="460"/>
      <c r="O13" s="460"/>
    </row>
    <row r="14" spans="1:15" s="101" customFormat="1" ht="12.75">
      <c r="A14" s="497" t="s">
        <v>1216</v>
      </c>
      <c r="B14" s="560" t="str">
        <f>'Plan 1'!B106</f>
        <v>COBERTURA</v>
      </c>
      <c r="C14" s="462"/>
      <c r="D14" s="462"/>
      <c r="E14" s="462">
        <f>'Plan 1'!M110</f>
        <v>12290.039999999999</v>
      </c>
      <c r="F14" s="462"/>
      <c r="G14" s="482"/>
      <c r="H14" s="480">
        <f t="shared" si="0"/>
        <v>12290.039999999999</v>
      </c>
      <c r="I14" s="102" t="e">
        <f>'Plan 1'!#REF!</f>
        <v>#REF!</v>
      </c>
      <c r="J14" s="102" t="e">
        <f t="shared" si="1"/>
        <v>#REF!</v>
      </c>
      <c r="K14" s="460"/>
      <c r="L14" s="561"/>
      <c r="M14" s="460"/>
      <c r="N14" s="563"/>
      <c r="O14" s="460"/>
    </row>
    <row r="15" spans="1:15" s="101" customFormat="1" ht="12.75">
      <c r="A15" s="497" t="s">
        <v>1217</v>
      </c>
      <c r="B15" s="560" t="str">
        <f>'Plan 1'!B111</f>
        <v>IMPERMEABILIZAÇÃO</v>
      </c>
      <c r="C15" s="483"/>
      <c r="D15" s="483"/>
      <c r="E15" s="483">
        <f>'Plan 1'!M113</f>
        <v>11445.525</v>
      </c>
      <c r="F15" s="483"/>
      <c r="G15" s="484"/>
      <c r="H15" s="480">
        <f t="shared" si="0"/>
        <v>11445.525</v>
      </c>
      <c r="I15" s="102" t="e">
        <f>'Plan 1'!#REF!</f>
        <v>#REF!</v>
      </c>
      <c r="J15" s="102" t="e">
        <f t="shared" si="1"/>
        <v>#REF!</v>
      </c>
      <c r="K15" s="460"/>
      <c r="L15" s="563"/>
      <c r="M15" s="460"/>
      <c r="N15" s="460"/>
      <c r="O15" s="460"/>
    </row>
    <row r="16" spans="1:15" s="101" customFormat="1" ht="12.75">
      <c r="A16" s="497" t="s">
        <v>284</v>
      </c>
      <c r="B16" s="560" t="str">
        <f>'Plan 1'!B114</f>
        <v>TETOS E FORROS</v>
      </c>
      <c r="C16" s="483"/>
      <c r="D16" s="483"/>
      <c r="E16" s="483">
        <f>'Plan 1'!M116</f>
        <v>2837.3599999999997</v>
      </c>
      <c r="F16" s="483"/>
      <c r="G16" s="483"/>
      <c r="H16" s="480">
        <f t="shared" si="0"/>
        <v>2837.3599999999997</v>
      </c>
      <c r="I16" s="102" t="e">
        <f>'Plan 1'!#REF!</f>
        <v>#REF!</v>
      </c>
      <c r="J16" s="102" t="e">
        <f t="shared" si="1"/>
        <v>#REF!</v>
      </c>
      <c r="K16" s="460"/>
      <c r="L16" s="563"/>
      <c r="M16" s="460"/>
      <c r="N16" s="460"/>
      <c r="O16" s="460"/>
    </row>
    <row r="17" spans="1:15" s="101" customFormat="1" ht="12.75">
      <c r="A17" s="497" t="s">
        <v>322</v>
      </c>
      <c r="B17" s="560" t="str">
        <f>'Plan 1'!B117</f>
        <v>REVESTIMENTO DE PAREDE</v>
      </c>
      <c r="C17" s="483"/>
      <c r="D17" s="483"/>
      <c r="E17" s="483">
        <f>'Plan 1'!M119</f>
        <v>9578.3079</v>
      </c>
      <c r="F17" s="483"/>
      <c r="G17" s="483"/>
      <c r="H17" s="480">
        <f t="shared" si="0"/>
        <v>9578.3079</v>
      </c>
      <c r="I17" s="102" t="e">
        <f>'Plan 1'!#REF!</f>
        <v>#REF!</v>
      </c>
      <c r="J17" s="102" t="e">
        <f t="shared" si="1"/>
        <v>#REF!</v>
      </c>
      <c r="K17" s="460"/>
      <c r="L17" s="561"/>
      <c r="M17" s="563"/>
      <c r="N17" s="460"/>
      <c r="O17" s="460"/>
    </row>
    <row r="18" spans="1:15" s="101" customFormat="1" ht="12.75">
      <c r="A18" s="497" t="s">
        <v>360</v>
      </c>
      <c r="B18" s="560" t="str">
        <f>'Plan 1'!B120:E120</f>
        <v>PISOS INTERNOS E EXTERNOS</v>
      </c>
      <c r="C18" s="483"/>
      <c r="D18" s="483"/>
      <c r="E18" s="483">
        <f>'Plan 1'!M126/2</f>
        <v>6952.983399999999</v>
      </c>
      <c r="F18" s="483">
        <f>'Plan 1'!M126/2</f>
        <v>6952.983399999999</v>
      </c>
      <c r="G18" s="483"/>
      <c r="H18" s="480">
        <f t="shared" si="0"/>
        <v>13905.966799999998</v>
      </c>
      <c r="I18" s="102" t="e">
        <f>'Plan 1'!#REF!</f>
        <v>#REF!</v>
      </c>
      <c r="J18" s="102" t="e">
        <f t="shared" si="1"/>
        <v>#REF!</v>
      </c>
      <c r="K18" s="460"/>
      <c r="L18" s="563"/>
      <c r="M18" s="460"/>
      <c r="N18" s="460"/>
      <c r="O18" s="460"/>
    </row>
    <row r="19" spans="1:15" s="101" customFormat="1" ht="12.75">
      <c r="A19" s="497" t="s">
        <v>398</v>
      </c>
      <c r="B19" s="560" t="str">
        <f>'Plan 1'!B137:E137</f>
        <v>INSTALAÇÃO HIDRO-SANITÁRIA</v>
      </c>
      <c r="C19" s="483"/>
      <c r="D19" s="483"/>
      <c r="E19" s="483"/>
      <c r="F19" s="483">
        <f>'Plan 1'!M151</f>
        <v>15704.922400000001</v>
      </c>
      <c r="G19" s="483"/>
      <c r="H19" s="480">
        <f t="shared" si="0"/>
        <v>15704.922400000001</v>
      </c>
      <c r="I19" s="102" t="e">
        <f>'Plan 1'!#REF!</f>
        <v>#REF!</v>
      </c>
      <c r="J19" s="102" t="e">
        <f t="shared" si="1"/>
        <v>#REF!</v>
      </c>
      <c r="K19" s="460"/>
      <c r="L19" s="561"/>
      <c r="M19" s="460"/>
      <c r="N19" s="460"/>
      <c r="O19" s="460"/>
    </row>
    <row r="20" spans="1:15" s="101" customFormat="1" ht="12.75">
      <c r="A20" s="497" t="s">
        <v>436</v>
      </c>
      <c r="B20" s="560" t="str">
        <f>'Plan 1'!B152:E152</f>
        <v>INSTALAÇÕES ELÉTRICAS</v>
      </c>
      <c r="C20" s="483"/>
      <c r="D20" s="483"/>
      <c r="E20" s="483"/>
      <c r="F20" s="483">
        <f>'Plan 1'!M170/2</f>
        <v>25537.988999999998</v>
      </c>
      <c r="G20" s="483">
        <f>'Plan 1'!M170/2</f>
        <v>25537.988999999998</v>
      </c>
      <c r="H20" s="480">
        <f t="shared" si="0"/>
        <v>51075.977999999996</v>
      </c>
      <c r="I20" s="102" t="e">
        <f>'Plan 1'!#REF!</f>
        <v>#REF!</v>
      </c>
      <c r="J20" s="102" t="e">
        <f t="shared" si="1"/>
        <v>#REF!</v>
      </c>
      <c r="K20" s="460"/>
      <c r="L20" s="563"/>
      <c r="M20" s="460"/>
      <c r="N20" s="460"/>
      <c r="O20" s="460"/>
    </row>
    <row r="21" spans="1:15" s="101" customFormat="1" ht="12.75">
      <c r="A21" s="497" t="s">
        <v>478</v>
      </c>
      <c r="B21" s="560" t="str">
        <f>'Plan 1'!B181:E181</f>
        <v>OUTRAS INSTALAÇÕES</v>
      </c>
      <c r="C21" s="483"/>
      <c r="D21" s="483"/>
      <c r="E21" s="483"/>
      <c r="F21" s="483"/>
      <c r="G21" s="483">
        <f>'Plan 1'!M184</f>
        <v>977.7408</v>
      </c>
      <c r="H21" s="480">
        <f t="shared" si="0"/>
        <v>977.7408</v>
      </c>
      <c r="I21" s="102" t="e">
        <f>'Plan 1'!#REF!</f>
        <v>#REF!</v>
      </c>
      <c r="J21" s="102" t="e">
        <f t="shared" si="1"/>
        <v>#REF!</v>
      </c>
      <c r="K21" s="460"/>
      <c r="L21" s="561"/>
      <c r="M21" s="563"/>
      <c r="N21" s="460"/>
      <c r="O21" s="460"/>
    </row>
    <row r="22" spans="1:15" s="101" customFormat="1" ht="12.75">
      <c r="A22" s="497" t="s">
        <v>528</v>
      </c>
      <c r="B22" s="560" t="str">
        <f>'Plan 1'!B185:E185</f>
        <v>APARELHOS HIDRO-SANITÁRIOS</v>
      </c>
      <c r="C22" s="483"/>
      <c r="D22" s="483"/>
      <c r="E22" s="483"/>
      <c r="F22" s="483"/>
      <c r="G22" s="483">
        <f>'Plan 1'!M191</f>
        <v>2862.8096</v>
      </c>
      <c r="H22" s="480">
        <f t="shared" si="0"/>
        <v>2862.8096</v>
      </c>
      <c r="I22" s="102" t="e">
        <f>'Plan 1'!#REF!</f>
        <v>#REF!</v>
      </c>
      <c r="J22" s="102" t="e">
        <f t="shared" si="1"/>
        <v>#REF!</v>
      </c>
      <c r="K22" s="460"/>
      <c r="L22" s="563"/>
      <c r="M22" s="460"/>
      <c r="N22" s="460"/>
      <c r="O22" s="460"/>
    </row>
    <row r="23" spans="1:15" s="101" customFormat="1" ht="12.75">
      <c r="A23" s="497" t="s">
        <v>576</v>
      </c>
      <c r="B23" s="560" t="str">
        <f>'Plan 1'!B192:E192</f>
        <v>PINTURA</v>
      </c>
      <c r="C23" s="483"/>
      <c r="D23" s="483"/>
      <c r="E23" s="483"/>
      <c r="F23" s="483"/>
      <c r="G23" s="483">
        <f>'Plan 1'!M201</f>
        <v>18020.297608</v>
      </c>
      <c r="H23" s="480">
        <f t="shared" si="0"/>
        <v>18020.297608</v>
      </c>
      <c r="I23" s="102" t="e">
        <f>'Plan 1'!#REF!</f>
        <v>#REF!</v>
      </c>
      <c r="J23" s="102" t="e">
        <f t="shared" si="1"/>
        <v>#REF!</v>
      </c>
      <c r="K23" s="460"/>
      <c r="L23" s="561"/>
      <c r="M23" s="460"/>
      <c r="N23" s="460"/>
      <c r="O23" s="460"/>
    </row>
    <row r="24" spans="1:15" s="101" customFormat="1" ht="12.75">
      <c r="A24" s="497" t="s">
        <v>604</v>
      </c>
      <c r="B24" s="560" t="str">
        <f>'Plan 1'!B212:E212</f>
        <v>SERVIÇOS COMPLEMENTARES EXTERNOS</v>
      </c>
      <c r="C24" s="483">
        <f>'Plan 1'!M219/5</f>
        <v>56294.89889280001</v>
      </c>
      <c r="D24" s="483">
        <f>'Plan 1'!M219/5</f>
        <v>56294.89889280001</v>
      </c>
      <c r="E24" s="483">
        <f>'Plan 1'!M219/5</f>
        <v>56294.89889280001</v>
      </c>
      <c r="F24" s="483">
        <f>'Plan 1'!M219/5</f>
        <v>56294.89889280001</v>
      </c>
      <c r="G24" s="483">
        <f>'Plan 1'!M219/5</f>
        <v>56294.89889280001</v>
      </c>
      <c r="H24" s="480">
        <f t="shared" si="0"/>
        <v>281474.49446400005</v>
      </c>
      <c r="I24" s="102" t="e">
        <f>'Plan 1'!#REF!</f>
        <v>#REF!</v>
      </c>
      <c r="J24" s="102" t="e">
        <f t="shared" si="1"/>
        <v>#REF!</v>
      </c>
      <c r="K24" s="460"/>
      <c r="L24" s="561"/>
      <c r="M24" s="460"/>
      <c r="N24" s="460"/>
      <c r="O24" s="460"/>
    </row>
    <row r="25" spans="1:15" s="101" customFormat="1" ht="13.5" thickBot="1">
      <c r="A25" s="497" t="s">
        <v>1163</v>
      </c>
      <c r="B25" s="565" t="str">
        <f>'Plan 1'!B220:E220</f>
        <v>SERVIÇOS COMPLEMENTARES INTERNOS</v>
      </c>
      <c r="C25" s="483"/>
      <c r="D25" s="483"/>
      <c r="E25" s="483">
        <f>'Plan 1'!M223/3</f>
        <v>4739.429866666666</v>
      </c>
      <c r="F25" s="483">
        <f>'Plan 1'!M223/3</f>
        <v>4739.429866666666</v>
      </c>
      <c r="G25" s="483">
        <f>'Plan 1'!M223/3</f>
        <v>4739.429866666666</v>
      </c>
      <c r="H25" s="480">
        <f t="shared" si="0"/>
        <v>14218.2896</v>
      </c>
      <c r="I25" s="102" t="e">
        <f>'Plan 1'!#REF!</f>
        <v>#REF!</v>
      </c>
      <c r="J25" s="102" t="e">
        <f t="shared" si="1"/>
        <v>#REF!</v>
      </c>
      <c r="K25" s="460"/>
      <c r="L25" s="563"/>
      <c r="M25" s="460"/>
      <c r="N25" s="460"/>
      <c r="O25" s="460"/>
    </row>
    <row r="26" spans="1:15" s="466" customFormat="1" ht="13.5" thickBot="1">
      <c r="A26" s="485" t="s">
        <v>1205</v>
      </c>
      <c r="B26" s="486"/>
      <c r="C26" s="487">
        <f aca="true" t="shared" si="2" ref="C26:I26">SUM(C7:C25)</f>
        <v>91701.6764928</v>
      </c>
      <c r="D26" s="487">
        <f t="shared" si="2"/>
        <v>97580.21699280001</v>
      </c>
      <c r="E26" s="487">
        <f t="shared" si="2"/>
        <v>104138.54505946668</v>
      </c>
      <c r="F26" s="487">
        <f t="shared" si="2"/>
        <v>109230.22355946669</v>
      </c>
      <c r="G26" s="487">
        <f t="shared" si="2"/>
        <v>108433.16576746668</v>
      </c>
      <c r="H26" s="488">
        <f t="shared" si="2"/>
        <v>511083.82787200005</v>
      </c>
      <c r="I26" s="499" t="e">
        <f t="shared" si="2"/>
        <v>#REF!</v>
      </c>
      <c r="J26" s="465"/>
      <c r="K26" s="564"/>
      <c r="L26" s="564"/>
      <c r="M26" s="564"/>
      <c r="N26" s="564"/>
      <c r="O26" s="564"/>
    </row>
    <row r="27" spans="1:14" ht="13.5" thickBot="1">
      <c r="A27" s="489" t="s">
        <v>1206</v>
      </c>
      <c r="B27" s="490"/>
      <c r="C27" s="491">
        <f>C26</f>
        <v>91701.6764928</v>
      </c>
      <c r="D27" s="491">
        <f>C27+D26</f>
        <v>189281.8934856</v>
      </c>
      <c r="E27" s="491">
        <f>D27+E26</f>
        <v>293420.4385450667</v>
      </c>
      <c r="F27" s="491">
        <f>E27+F26</f>
        <v>402650.6621045334</v>
      </c>
      <c r="G27" s="491">
        <f>F27+G26</f>
        <v>511083.82787200005</v>
      </c>
      <c r="H27" s="492"/>
      <c r="I27" s="75">
        <f>SUM(C26:G26)</f>
        <v>511083.82787200005</v>
      </c>
      <c r="K27" s="131"/>
      <c r="L27" s="131"/>
      <c r="M27" s="131"/>
      <c r="N27" s="131"/>
    </row>
    <row r="28" spans="1:14" ht="13.5" thickBot="1">
      <c r="A28" s="489" t="s">
        <v>1207</v>
      </c>
      <c r="B28" s="490"/>
      <c r="C28" s="491">
        <f>C26*100/H26</f>
        <v>17.94259013724193</v>
      </c>
      <c r="D28" s="491">
        <f>D26*100/H26</f>
        <v>19.092800764034113</v>
      </c>
      <c r="E28" s="491">
        <f>E26*100/H26</f>
        <v>20.376020406098228</v>
      </c>
      <c r="F28" s="491">
        <f>F26*100/H26</f>
        <v>21.372271553625286</v>
      </c>
      <c r="G28" s="491">
        <f>G26*100/H26</f>
        <v>21.216317139000445</v>
      </c>
      <c r="H28" s="492">
        <f>SUM(C28:G28)</f>
        <v>100</v>
      </c>
      <c r="K28" s="131"/>
      <c r="L28" s="131"/>
      <c r="M28" s="131"/>
      <c r="N28" s="131"/>
    </row>
    <row r="29" spans="1:8" ht="13.5" thickBot="1">
      <c r="A29" s="493" t="s">
        <v>1208</v>
      </c>
      <c r="B29" s="494"/>
      <c r="C29" s="495">
        <f>C28</f>
        <v>17.94259013724193</v>
      </c>
      <c r="D29" s="495">
        <f>C29+D28</f>
        <v>37.035390901276045</v>
      </c>
      <c r="E29" s="495">
        <f>D29+E28</f>
        <v>57.41141130737427</v>
      </c>
      <c r="F29" s="495">
        <f>E29+F28</f>
        <v>78.78368286099956</v>
      </c>
      <c r="G29" s="495">
        <f>F29+G28</f>
        <v>100</v>
      </c>
      <c r="H29" s="496"/>
    </row>
    <row r="30" ht="13.5" thickTop="1"/>
  </sheetData>
  <sheetProtection/>
  <mergeCells count="3">
    <mergeCell ref="A1:H1"/>
    <mergeCell ref="A2:H2"/>
    <mergeCell ref="F3:G3"/>
  </mergeCells>
  <printOptions verticalCentered="1"/>
  <pageMargins left="0" right="0" top="0" bottom="0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0"/>
  <sheetViews>
    <sheetView zoomScale="75" zoomScaleNormal="75" zoomScalePageLayoutView="0" workbookViewId="0" topLeftCell="A2">
      <selection activeCell="K47" sqref="K47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955</v>
      </c>
    </row>
    <row r="2" spans="1:13" ht="15" customHeight="1" thickTop="1">
      <c r="A2" s="7"/>
      <c r="B2" s="31" t="s">
        <v>946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947</v>
      </c>
      <c r="C3" s="5"/>
      <c r="D3" s="199"/>
      <c r="E3" s="199"/>
      <c r="F3" s="199"/>
      <c r="G3" s="199"/>
      <c r="H3" s="58"/>
      <c r="I3" s="60" t="s">
        <v>956</v>
      </c>
      <c r="J3" s="3"/>
      <c r="K3" s="42"/>
      <c r="L3" s="59"/>
      <c r="M3" s="81" t="s">
        <v>873</v>
      </c>
    </row>
    <row r="4" spans="1:13" ht="15" customHeight="1" thickTop="1">
      <c r="A4" s="8"/>
      <c r="B4" s="34" t="s">
        <v>948</v>
      </c>
      <c r="C4" s="5"/>
      <c r="D4" s="199" t="s">
        <v>968</v>
      </c>
      <c r="E4" s="199"/>
      <c r="F4" s="199"/>
      <c r="G4" s="199"/>
      <c r="H4" s="61" t="s">
        <v>949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950</v>
      </c>
      <c r="I5" s="65"/>
      <c r="J5" s="64"/>
      <c r="K5" s="302">
        <f>Plan3!K46</f>
        <v>44837.61</v>
      </c>
      <c r="L5" s="66"/>
      <c r="M5" s="339">
        <f>Plan3!M46</f>
        <v>44111.710000000014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957</v>
      </c>
      <c r="K6" s="14"/>
      <c r="L6" s="14"/>
      <c r="M6" s="341"/>
    </row>
    <row r="7" spans="1:13" ht="15" customHeight="1">
      <c r="A7" s="11" t="s">
        <v>951</v>
      </c>
      <c r="B7" s="12"/>
      <c r="C7" s="16" t="s">
        <v>952</v>
      </c>
      <c r="D7" s="12"/>
      <c r="E7" s="12"/>
      <c r="F7" s="17" t="s">
        <v>953</v>
      </c>
      <c r="G7" s="18" t="s">
        <v>958</v>
      </c>
      <c r="H7" s="43" t="s">
        <v>959</v>
      </c>
      <c r="I7" s="43"/>
      <c r="J7" s="49" t="s">
        <v>960</v>
      </c>
      <c r="K7" s="44"/>
      <c r="L7" s="49" t="s">
        <v>4</v>
      </c>
      <c r="M7" s="347"/>
    </row>
    <row r="8" spans="1:13" ht="8.2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1.25" customHeight="1" thickTop="1">
      <c r="A9" s="124" t="s">
        <v>102</v>
      </c>
      <c r="B9" s="143" t="s">
        <v>972</v>
      </c>
      <c r="C9" s="143"/>
      <c r="D9" s="143"/>
      <c r="E9" s="143"/>
      <c r="F9" s="145"/>
      <c r="G9" s="134"/>
      <c r="H9" s="111"/>
      <c r="I9" s="184"/>
      <c r="J9" s="110"/>
      <c r="K9" s="112"/>
      <c r="L9" s="111"/>
      <c r="M9" s="340"/>
    </row>
    <row r="10" spans="1:13" ht="11.25" customHeight="1">
      <c r="A10" s="109"/>
      <c r="B10" s="171" t="s">
        <v>1027</v>
      </c>
      <c r="C10" s="28"/>
      <c r="D10" s="28"/>
      <c r="E10" s="28"/>
      <c r="F10" s="157" t="s">
        <v>963</v>
      </c>
      <c r="G10" s="118">
        <v>42.6</v>
      </c>
      <c r="H10" s="113"/>
      <c r="I10" s="183">
        <v>34.46</v>
      </c>
      <c r="J10" s="105"/>
      <c r="K10" s="297">
        <f>ROUND(G10*I10,2)</f>
        <v>1468</v>
      </c>
      <c r="L10" s="113"/>
      <c r="M10" s="343"/>
    </row>
    <row r="11" spans="1:13" ht="11.25" customHeight="1">
      <c r="A11" s="109" t="s">
        <v>103</v>
      </c>
      <c r="B11" s="28" t="s">
        <v>1029</v>
      </c>
      <c r="C11" s="28"/>
      <c r="D11" s="28"/>
      <c r="E11" s="28"/>
      <c r="F11" s="157" t="s">
        <v>965</v>
      </c>
      <c r="G11" s="118">
        <v>25.4</v>
      </c>
      <c r="H11" s="113"/>
      <c r="I11" s="183">
        <v>13.13</v>
      </c>
      <c r="J11" s="105"/>
      <c r="K11" s="297">
        <f aca="true" t="shared" si="0" ref="K11:K47">ROUND(G11*I11,2)</f>
        <v>333.5</v>
      </c>
      <c r="L11" s="113"/>
      <c r="M11" s="344">
        <f>Plan3!K45+SUM(Plan4!K10:K11)</f>
        <v>2527.4</v>
      </c>
    </row>
    <row r="12" spans="1:13" ht="11.25" customHeight="1">
      <c r="A12" s="120" t="s">
        <v>104</v>
      </c>
      <c r="B12" s="129" t="s">
        <v>985</v>
      </c>
      <c r="C12" s="113"/>
      <c r="D12" s="113"/>
      <c r="E12" s="113"/>
      <c r="F12" s="105"/>
      <c r="G12" s="118"/>
      <c r="H12" s="113"/>
      <c r="I12" s="183"/>
      <c r="J12" s="105"/>
      <c r="K12" s="297"/>
      <c r="L12" s="113"/>
      <c r="M12" s="343"/>
    </row>
    <row r="13" spans="1:13" ht="11.25" customHeight="1">
      <c r="A13" s="109" t="s">
        <v>105</v>
      </c>
      <c r="B13" s="100" t="s">
        <v>986</v>
      </c>
      <c r="C13" s="113"/>
      <c r="D13" s="113"/>
      <c r="E13" s="113"/>
      <c r="F13" s="105"/>
      <c r="G13" s="118"/>
      <c r="H13" s="113"/>
      <c r="I13" s="183"/>
      <c r="J13" s="105"/>
      <c r="K13" s="297"/>
      <c r="L13" s="113"/>
      <c r="M13" s="343"/>
    </row>
    <row r="14" spans="1:13" ht="11.25" customHeight="1">
      <c r="A14" s="109"/>
      <c r="B14" s="100" t="s">
        <v>1118</v>
      </c>
      <c r="C14" s="113"/>
      <c r="D14" s="113"/>
      <c r="E14" s="113"/>
      <c r="F14" s="105" t="s">
        <v>963</v>
      </c>
      <c r="G14" s="118">
        <v>8.8</v>
      </c>
      <c r="H14" s="113"/>
      <c r="I14" s="183">
        <v>456.64</v>
      </c>
      <c r="J14" s="105"/>
      <c r="K14" s="297">
        <f t="shared" si="0"/>
        <v>4018.43</v>
      </c>
      <c r="L14" s="113"/>
      <c r="M14" s="343"/>
    </row>
    <row r="15" spans="1:13" ht="11.25" customHeight="1">
      <c r="A15" s="109" t="s">
        <v>106</v>
      </c>
      <c r="B15" s="126" t="s">
        <v>1100</v>
      </c>
      <c r="C15" s="113"/>
      <c r="D15" s="113"/>
      <c r="E15" s="113"/>
      <c r="F15" s="105"/>
      <c r="G15" s="118"/>
      <c r="H15" s="113"/>
      <c r="I15" s="183"/>
      <c r="J15" s="105"/>
      <c r="K15" s="297"/>
      <c r="L15" s="113"/>
      <c r="M15" s="343"/>
    </row>
    <row r="16" spans="1:13" ht="11.25" customHeight="1">
      <c r="A16" s="109"/>
      <c r="B16" s="126" t="s">
        <v>993</v>
      </c>
      <c r="C16" s="113"/>
      <c r="D16" s="113"/>
      <c r="E16" s="113"/>
      <c r="F16" s="105" t="s">
        <v>964</v>
      </c>
      <c r="G16" s="118">
        <v>1</v>
      </c>
      <c r="H16" s="113"/>
      <c r="I16" s="183">
        <v>255.64</v>
      </c>
      <c r="J16" s="105"/>
      <c r="K16" s="297">
        <f t="shared" si="0"/>
        <v>255.64</v>
      </c>
      <c r="L16" s="113"/>
      <c r="M16" s="344">
        <f>SUM(K14:K16)</f>
        <v>4274.07</v>
      </c>
    </row>
    <row r="17" spans="1:13" ht="11.25" customHeight="1">
      <c r="A17" s="120" t="s">
        <v>107</v>
      </c>
      <c r="B17" s="129" t="s">
        <v>987</v>
      </c>
      <c r="C17" s="113"/>
      <c r="D17" s="113"/>
      <c r="E17" s="113"/>
      <c r="F17" s="105"/>
      <c r="G17" s="118"/>
      <c r="H17" s="113"/>
      <c r="I17" s="183"/>
      <c r="J17" s="105"/>
      <c r="K17" s="297"/>
      <c r="L17" s="113"/>
      <c r="M17" s="343"/>
    </row>
    <row r="18" spans="1:13" ht="11.25" customHeight="1">
      <c r="A18" s="109" t="s">
        <v>108</v>
      </c>
      <c r="B18" s="126" t="s">
        <v>988</v>
      </c>
      <c r="C18" s="113"/>
      <c r="D18" s="113"/>
      <c r="E18" s="113"/>
      <c r="F18" s="105" t="s">
        <v>963</v>
      </c>
      <c r="G18" s="118">
        <v>6.16</v>
      </c>
      <c r="H18" s="113"/>
      <c r="I18" s="183">
        <v>59.8</v>
      </c>
      <c r="J18" s="105"/>
      <c r="K18" s="297">
        <f t="shared" si="0"/>
        <v>368.37</v>
      </c>
      <c r="L18" s="113"/>
      <c r="M18" s="344">
        <f>K18</f>
        <v>368.37</v>
      </c>
    </row>
    <row r="19" spans="1:13" ht="11.25" customHeight="1">
      <c r="A19" s="120" t="s">
        <v>109</v>
      </c>
      <c r="B19" s="129" t="s">
        <v>966</v>
      </c>
      <c r="C19" s="113"/>
      <c r="D19" s="113"/>
      <c r="E19" s="113"/>
      <c r="F19" s="105"/>
      <c r="G19" s="118"/>
      <c r="H19" s="113"/>
      <c r="I19" s="183"/>
      <c r="J19" s="105"/>
      <c r="K19" s="297"/>
      <c r="L19" s="113"/>
      <c r="M19" s="343"/>
    </row>
    <row r="20" spans="1:13" ht="11.25" customHeight="1">
      <c r="A20" s="109" t="s">
        <v>110</v>
      </c>
      <c r="B20" s="126" t="s">
        <v>981</v>
      </c>
      <c r="C20" s="113"/>
      <c r="D20" s="113"/>
      <c r="E20" s="113"/>
      <c r="F20" s="105"/>
      <c r="G20" s="118"/>
      <c r="H20" s="113"/>
      <c r="I20" s="183"/>
      <c r="J20" s="105"/>
      <c r="K20" s="297"/>
      <c r="L20" s="113"/>
      <c r="M20" s="343"/>
    </row>
    <row r="21" spans="1:13" ht="11.25" customHeight="1">
      <c r="A21" s="109"/>
      <c r="B21" s="126" t="s">
        <v>982</v>
      </c>
      <c r="C21" s="113"/>
      <c r="D21" s="113"/>
      <c r="E21" s="113"/>
      <c r="F21" s="105" t="s">
        <v>963</v>
      </c>
      <c r="G21" s="118">
        <v>75.35</v>
      </c>
      <c r="H21" s="113"/>
      <c r="I21" s="183">
        <v>5.62</v>
      </c>
      <c r="J21" s="105"/>
      <c r="K21" s="297">
        <f t="shared" si="0"/>
        <v>423.47</v>
      </c>
      <c r="L21" s="113"/>
      <c r="M21" s="343"/>
    </row>
    <row r="22" spans="1:13" ht="11.25" customHeight="1">
      <c r="A22" s="109" t="s">
        <v>111</v>
      </c>
      <c r="B22" s="126" t="s">
        <v>983</v>
      </c>
      <c r="C22" s="113"/>
      <c r="D22" s="113"/>
      <c r="E22" s="113"/>
      <c r="F22" s="105" t="s">
        <v>963</v>
      </c>
      <c r="G22" s="118">
        <v>75.35</v>
      </c>
      <c r="H22" s="113"/>
      <c r="I22" s="183">
        <v>9.34</v>
      </c>
      <c r="J22" s="105"/>
      <c r="K22" s="297">
        <f t="shared" si="0"/>
        <v>703.77</v>
      </c>
      <c r="L22" s="113"/>
      <c r="M22" s="343"/>
    </row>
    <row r="23" spans="1:13" ht="11.25" customHeight="1">
      <c r="A23" s="109" t="s">
        <v>112</v>
      </c>
      <c r="B23" s="126" t="s">
        <v>1104</v>
      </c>
      <c r="C23" s="113"/>
      <c r="D23" s="113"/>
      <c r="E23" s="113"/>
      <c r="F23" s="105" t="s">
        <v>963</v>
      </c>
      <c r="G23" s="118">
        <v>3.36</v>
      </c>
      <c r="H23" s="113"/>
      <c r="I23" s="183">
        <v>8.65</v>
      </c>
      <c r="J23" s="105"/>
      <c r="K23" s="297">
        <f t="shared" si="0"/>
        <v>29.06</v>
      </c>
      <c r="L23" s="113"/>
      <c r="M23" s="344">
        <f>SUM(K21:K23)</f>
        <v>1156.3</v>
      </c>
    </row>
    <row r="24" spans="1:13" ht="11.25" customHeight="1">
      <c r="A24" s="120" t="s">
        <v>113</v>
      </c>
      <c r="B24" s="129" t="s">
        <v>1003</v>
      </c>
      <c r="C24" s="113"/>
      <c r="D24" s="113"/>
      <c r="E24" s="113"/>
      <c r="F24" s="105"/>
      <c r="G24" s="118"/>
      <c r="H24" s="113"/>
      <c r="I24" s="183"/>
      <c r="J24" s="105"/>
      <c r="K24" s="297"/>
      <c r="L24" s="113"/>
      <c r="M24" s="343"/>
    </row>
    <row r="25" spans="1:13" ht="11.25" customHeight="1">
      <c r="A25" s="109" t="s">
        <v>114</v>
      </c>
      <c r="B25" s="126" t="s">
        <v>1042</v>
      </c>
      <c r="C25" s="113"/>
      <c r="D25" s="113"/>
      <c r="E25" s="113"/>
      <c r="F25" s="105" t="s">
        <v>963</v>
      </c>
      <c r="G25" s="118">
        <v>6</v>
      </c>
      <c r="H25" s="113"/>
      <c r="I25" s="183">
        <v>78.25</v>
      </c>
      <c r="J25" s="105"/>
      <c r="K25" s="297">
        <f t="shared" si="0"/>
        <v>469.5</v>
      </c>
      <c r="L25" s="113"/>
      <c r="M25" s="343"/>
    </row>
    <row r="26" spans="1:13" ht="11.25" customHeight="1">
      <c r="A26" s="158" t="s">
        <v>115</v>
      </c>
      <c r="B26" s="300" t="s">
        <v>3</v>
      </c>
      <c r="C26" s="14"/>
      <c r="D26" s="14"/>
      <c r="E26" s="14"/>
      <c r="F26" s="13" t="s">
        <v>963</v>
      </c>
      <c r="G26" s="135">
        <v>1.35</v>
      </c>
      <c r="H26" s="14"/>
      <c r="I26" s="185">
        <v>149.92</v>
      </c>
      <c r="J26" s="13"/>
      <c r="K26" s="297">
        <f t="shared" si="0"/>
        <v>202.39</v>
      </c>
      <c r="L26" s="14"/>
      <c r="M26" s="342">
        <f>SUM(K25:K26)</f>
        <v>671.89</v>
      </c>
    </row>
    <row r="27" spans="1:13" ht="11.25" customHeight="1">
      <c r="A27" s="132" t="s">
        <v>116</v>
      </c>
      <c r="B27" s="133" t="s">
        <v>1041</v>
      </c>
      <c r="C27" s="14"/>
      <c r="D27" s="14"/>
      <c r="E27" s="122"/>
      <c r="F27" s="13"/>
      <c r="G27" s="135"/>
      <c r="H27" s="14"/>
      <c r="I27" s="185"/>
      <c r="J27" s="13"/>
      <c r="K27" s="297"/>
      <c r="L27" s="14"/>
      <c r="M27" s="341"/>
    </row>
    <row r="28" spans="1:13" ht="11.25" customHeight="1">
      <c r="A28" s="120" t="s">
        <v>117</v>
      </c>
      <c r="B28" s="77" t="s">
        <v>969</v>
      </c>
      <c r="C28" s="28"/>
      <c r="D28" s="28"/>
      <c r="E28" s="29"/>
      <c r="F28" s="30"/>
      <c r="G28" s="118"/>
      <c r="H28" s="113"/>
      <c r="I28" s="183"/>
      <c r="J28" s="105"/>
      <c r="K28" s="297"/>
      <c r="L28" s="113"/>
      <c r="M28" s="343"/>
    </row>
    <row r="29" spans="1:13" ht="11.25" customHeight="1">
      <c r="A29" s="109" t="s">
        <v>118</v>
      </c>
      <c r="B29" s="38" t="s">
        <v>1026</v>
      </c>
      <c r="C29" s="39"/>
      <c r="D29" s="39"/>
      <c r="E29" s="98"/>
      <c r="F29" s="30" t="s">
        <v>963</v>
      </c>
      <c r="G29" s="118">
        <v>17.74</v>
      </c>
      <c r="H29" s="113"/>
      <c r="I29" s="183">
        <v>6.21</v>
      </c>
      <c r="J29" s="105"/>
      <c r="K29" s="297">
        <f t="shared" si="0"/>
        <v>110.17</v>
      </c>
      <c r="L29" s="113"/>
      <c r="M29" s="343"/>
    </row>
    <row r="30" spans="1:13" ht="11.25" customHeight="1">
      <c r="A30" s="109" t="s">
        <v>119</v>
      </c>
      <c r="B30" s="27" t="s">
        <v>973</v>
      </c>
      <c r="C30" s="28"/>
      <c r="D30" s="28"/>
      <c r="E30" s="29"/>
      <c r="F30" s="40" t="s">
        <v>963</v>
      </c>
      <c r="G30" s="118">
        <v>24.15</v>
      </c>
      <c r="H30" s="113"/>
      <c r="I30" s="183">
        <v>2.39</v>
      </c>
      <c r="J30" s="105"/>
      <c r="K30" s="297">
        <f t="shared" si="0"/>
        <v>57.72</v>
      </c>
      <c r="L30" s="113"/>
      <c r="M30" s="343"/>
    </row>
    <row r="31" spans="1:13" ht="11.25" customHeight="1">
      <c r="A31" s="109" t="s">
        <v>120</v>
      </c>
      <c r="B31" s="27" t="s">
        <v>989</v>
      </c>
      <c r="C31" s="28"/>
      <c r="D31" s="28"/>
      <c r="E31" s="29"/>
      <c r="F31" s="40" t="s">
        <v>963</v>
      </c>
      <c r="G31" s="36">
        <v>6.08</v>
      </c>
      <c r="H31" s="47"/>
      <c r="I31" s="45">
        <v>7.47</v>
      </c>
      <c r="J31" s="47"/>
      <c r="K31" s="297">
        <f t="shared" si="0"/>
        <v>45.42</v>
      </c>
      <c r="L31" s="46"/>
      <c r="M31" s="52">
        <f>SUM(K29:K31)</f>
        <v>213.31</v>
      </c>
    </row>
    <row r="32" spans="1:13" ht="11.25" customHeight="1">
      <c r="A32" s="76" t="s">
        <v>121</v>
      </c>
      <c r="B32" s="79" t="s">
        <v>1001</v>
      </c>
      <c r="C32" s="28"/>
      <c r="D32" s="28"/>
      <c r="E32" s="29"/>
      <c r="F32" s="30"/>
      <c r="G32" s="36"/>
      <c r="H32" s="47"/>
      <c r="I32" s="45"/>
      <c r="J32" s="47"/>
      <c r="K32" s="297"/>
      <c r="L32" s="46"/>
      <c r="M32" s="52"/>
    </row>
    <row r="33" spans="1:13" ht="11.25" customHeight="1">
      <c r="A33" s="35" t="s">
        <v>122</v>
      </c>
      <c r="B33" s="38" t="s">
        <v>1043</v>
      </c>
      <c r="C33" s="39"/>
      <c r="D33" s="39"/>
      <c r="E33" s="98"/>
      <c r="F33" s="40"/>
      <c r="G33" s="36"/>
      <c r="H33" s="47"/>
      <c r="I33" s="45"/>
      <c r="J33" s="47"/>
      <c r="K33" s="297"/>
      <c r="L33" s="46"/>
      <c r="M33" s="52"/>
    </row>
    <row r="34" spans="1:16" s="101" customFormat="1" ht="11.25" customHeight="1">
      <c r="A34" s="35"/>
      <c r="B34" s="38" t="s">
        <v>1030</v>
      </c>
      <c r="C34" s="39"/>
      <c r="D34" s="39"/>
      <c r="E34" s="98"/>
      <c r="F34" s="40" t="s">
        <v>964</v>
      </c>
      <c r="G34" s="36">
        <v>4</v>
      </c>
      <c r="H34" s="47"/>
      <c r="I34" s="45">
        <v>55.22</v>
      </c>
      <c r="J34" s="88"/>
      <c r="K34" s="297">
        <f t="shared" si="0"/>
        <v>220.88</v>
      </c>
      <c r="L34" s="89"/>
      <c r="M34" s="90"/>
      <c r="O34" s="102"/>
      <c r="P34" s="102"/>
    </row>
    <row r="35" spans="1:16" s="101" customFormat="1" ht="11.25" customHeight="1">
      <c r="A35" s="35" t="s">
        <v>123</v>
      </c>
      <c r="B35" s="38" t="s">
        <v>1033</v>
      </c>
      <c r="C35" s="39"/>
      <c r="D35" s="39"/>
      <c r="E35" s="98"/>
      <c r="F35" s="40" t="s">
        <v>964</v>
      </c>
      <c r="G35" s="36">
        <v>1</v>
      </c>
      <c r="H35" s="47"/>
      <c r="I35" s="45">
        <v>45.36</v>
      </c>
      <c r="J35" s="88"/>
      <c r="K35" s="297">
        <f t="shared" si="0"/>
        <v>45.36</v>
      </c>
      <c r="L35" s="89"/>
      <c r="M35" s="90"/>
      <c r="O35" s="102"/>
      <c r="P35" s="102"/>
    </row>
    <row r="36" spans="1:16" s="101" customFormat="1" ht="11.25" customHeight="1">
      <c r="A36" s="37" t="s">
        <v>124</v>
      </c>
      <c r="B36" s="38" t="s">
        <v>1034</v>
      </c>
      <c r="C36" s="39"/>
      <c r="D36" s="39"/>
      <c r="E36" s="98"/>
      <c r="F36" s="40" t="s">
        <v>964</v>
      </c>
      <c r="G36" s="41">
        <v>2</v>
      </c>
      <c r="H36" s="48"/>
      <c r="I36" s="103">
        <v>49.85</v>
      </c>
      <c r="J36" s="94"/>
      <c r="K36" s="297">
        <f t="shared" si="0"/>
        <v>99.7</v>
      </c>
      <c r="L36" s="95"/>
      <c r="M36" s="96"/>
      <c r="O36" s="102"/>
      <c r="P36" s="102"/>
    </row>
    <row r="37" spans="1:16" s="101" customFormat="1" ht="11.25" customHeight="1">
      <c r="A37" s="37" t="s">
        <v>125</v>
      </c>
      <c r="B37" s="38" t="s">
        <v>1038</v>
      </c>
      <c r="C37" s="39"/>
      <c r="D37" s="39"/>
      <c r="E37" s="98"/>
      <c r="F37" s="40"/>
      <c r="G37" s="41"/>
      <c r="H37" s="48"/>
      <c r="I37" s="103"/>
      <c r="J37" s="94"/>
      <c r="K37" s="297"/>
      <c r="L37" s="95"/>
      <c r="M37" s="53"/>
      <c r="O37" s="102"/>
      <c r="P37" s="102"/>
    </row>
    <row r="38" spans="1:16" s="101" customFormat="1" ht="11.25" customHeight="1">
      <c r="A38" s="37"/>
      <c r="B38" s="38" t="s">
        <v>1039</v>
      </c>
      <c r="C38" s="39"/>
      <c r="D38" s="39"/>
      <c r="E38" s="98"/>
      <c r="F38" s="40" t="s">
        <v>964</v>
      </c>
      <c r="G38" s="41">
        <v>1</v>
      </c>
      <c r="H38" s="48"/>
      <c r="I38" s="103">
        <v>130.58</v>
      </c>
      <c r="J38" s="94"/>
      <c r="K38" s="297">
        <f t="shared" si="0"/>
        <v>130.58</v>
      </c>
      <c r="L38" s="95"/>
      <c r="M38" s="53">
        <f>SUM(K34:K38)</f>
        <v>496.52</v>
      </c>
      <c r="O38" s="102"/>
      <c r="P38" s="102"/>
    </row>
    <row r="39" spans="1:16" s="101" customFormat="1" ht="11.25" customHeight="1">
      <c r="A39" s="78" t="s">
        <v>126</v>
      </c>
      <c r="B39" s="79" t="s">
        <v>1078</v>
      </c>
      <c r="C39" s="39"/>
      <c r="D39" s="39"/>
      <c r="E39" s="98"/>
      <c r="F39" s="40"/>
      <c r="G39" s="41"/>
      <c r="H39" s="48"/>
      <c r="I39" s="103"/>
      <c r="J39" s="94"/>
      <c r="K39" s="297"/>
      <c r="L39" s="95"/>
      <c r="M39" s="53"/>
      <c r="O39" s="102"/>
      <c r="P39" s="102"/>
    </row>
    <row r="40" spans="1:16" s="101" customFormat="1" ht="11.25" customHeight="1">
      <c r="A40" s="37" t="s">
        <v>127</v>
      </c>
      <c r="B40" s="38" t="s">
        <v>1102</v>
      </c>
      <c r="C40" s="39"/>
      <c r="D40" s="39"/>
      <c r="E40" s="98"/>
      <c r="F40" s="40" t="s">
        <v>964</v>
      </c>
      <c r="G40" s="41">
        <v>1</v>
      </c>
      <c r="H40" s="48"/>
      <c r="I40" s="103">
        <v>43.55</v>
      </c>
      <c r="J40" s="94"/>
      <c r="K40" s="297">
        <f t="shared" si="0"/>
        <v>43.55</v>
      </c>
      <c r="L40" s="95"/>
      <c r="M40" s="53">
        <f>K40</f>
        <v>43.55</v>
      </c>
      <c r="O40" s="102"/>
      <c r="P40" s="102"/>
    </row>
    <row r="41" spans="1:16" s="101" customFormat="1" ht="11.25" customHeight="1">
      <c r="A41" s="78" t="s">
        <v>128</v>
      </c>
      <c r="B41" s="79" t="s">
        <v>974</v>
      </c>
      <c r="C41" s="39"/>
      <c r="D41" s="39"/>
      <c r="E41" s="98"/>
      <c r="F41" s="40"/>
      <c r="G41" s="41"/>
      <c r="H41" s="48"/>
      <c r="I41" s="103"/>
      <c r="J41" s="94"/>
      <c r="K41" s="297"/>
      <c r="L41" s="95"/>
      <c r="M41" s="53"/>
      <c r="O41" s="102"/>
      <c r="P41" s="102"/>
    </row>
    <row r="42" spans="1:16" s="101" customFormat="1" ht="11.25" customHeight="1">
      <c r="A42" s="37" t="s">
        <v>129</v>
      </c>
      <c r="B42" s="38" t="s">
        <v>975</v>
      </c>
      <c r="C42" s="39"/>
      <c r="D42" s="39"/>
      <c r="E42" s="98"/>
      <c r="F42" s="40"/>
      <c r="G42" s="41"/>
      <c r="H42" s="48"/>
      <c r="I42" s="103"/>
      <c r="J42" s="94"/>
      <c r="K42" s="297"/>
      <c r="L42" s="95"/>
      <c r="M42" s="53"/>
      <c r="O42" s="102"/>
      <c r="P42" s="102"/>
    </row>
    <row r="43" spans="1:16" s="85" customFormat="1" ht="11.25" customHeight="1">
      <c r="A43" s="37"/>
      <c r="B43" s="38" t="s">
        <v>976</v>
      </c>
      <c r="C43" s="39"/>
      <c r="D43" s="39"/>
      <c r="E43" s="98"/>
      <c r="F43" s="40" t="s">
        <v>963</v>
      </c>
      <c r="G43" s="41">
        <v>24.15</v>
      </c>
      <c r="H43" s="48"/>
      <c r="I43" s="103">
        <v>2.39</v>
      </c>
      <c r="J43" s="94"/>
      <c r="K43" s="297">
        <f t="shared" si="0"/>
        <v>57.72</v>
      </c>
      <c r="L43" s="91"/>
      <c r="M43" s="92"/>
      <c r="O43" s="86"/>
      <c r="P43" s="86"/>
    </row>
    <row r="44" spans="1:16" s="85" customFormat="1" ht="11.25" customHeight="1">
      <c r="A44" s="37" t="s">
        <v>130</v>
      </c>
      <c r="B44" s="84" t="s">
        <v>978</v>
      </c>
      <c r="C44" s="39"/>
      <c r="D44" s="39"/>
      <c r="E44" s="98"/>
      <c r="F44" s="40" t="s">
        <v>963</v>
      </c>
      <c r="G44" s="41">
        <v>24.15</v>
      </c>
      <c r="H44" s="48"/>
      <c r="I44" s="103">
        <v>16.43</v>
      </c>
      <c r="J44" s="94"/>
      <c r="K44" s="297">
        <f t="shared" si="0"/>
        <v>396.78</v>
      </c>
      <c r="L44" s="91"/>
      <c r="M44" s="92"/>
      <c r="O44" s="86"/>
      <c r="P44" s="86"/>
    </row>
    <row r="45" spans="1:16" s="85" customFormat="1" ht="11.25" customHeight="1">
      <c r="A45" s="37" t="s">
        <v>131</v>
      </c>
      <c r="B45" s="27" t="s">
        <v>979</v>
      </c>
      <c r="C45" s="39"/>
      <c r="D45" s="67"/>
      <c r="E45" s="68"/>
      <c r="F45" s="40"/>
      <c r="G45" s="99"/>
      <c r="H45" s="48"/>
      <c r="I45" s="103"/>
      <c r="J45" s="94"/>
      <c r="K45" s="297"/>
      <c r="L45" s="91"/>
      <c r="M45" s="92"/>
      <c r="O45" s="86"/>
      <c r="P45" s="86"/>
    </row>
    <row r="46" spans="1:16" s="85" customFormat="1" ht="11.25" customHeight="1">
      <c r="A46" s="37"/>
      <c r="B46" s="38" t="s">
        <v>980</v>
      </c>
      <c r="C46" s="39"/>
      <c r="D46" s="67"/>
      <c r="E46" s="68"/>
      <c r="F46" s="40" t="s">
        <v>963</v>
      </c>
      <c r="G46" s="41">
        <v>24.15</v>
      </c>
      <c r="H46" s="48"/>
      <c r="I46" s="103">
        <v>28.36</v>
      </c>
      <c r="J46" s="94"/>
      <c r="K46" s="297">
        <f t="shared" si="0"/>
        <v>684.89</v>
      </c>
      <c r="L46" s="91"/>
      <c r="M46" s="92"/>
      <c r="O46" s="86"/>
      <c r="P46" s="86"/>
    </row>
    <row r="47" spans="1:16" s="85" customFormat="1" ht="11.25" customHeight="1" thickBot="1">
      <c r="A47" s="37" t="s">
        <v>132</v>
      </c>
      <c r="B47" s="84" t="s">
        <v>1106</v>
      </c>
      <c r="C47" s="39"/>
      <c r="D47" s="67"/>
      <c r="E47" s="68"/>
      <c r="F47" s="40" t="s">
        <v>965</v>
      </c>
      <c r="G47" s="41">
        <v>4.8</v>
      </c>
      <c r="H47" s="48"/>
      <c r="I47" s="103">
        <v>22.88</v>
      </c>
      <c r="J47" s="94"/>
      <c r="K47" s="297">
        <f t="shared" si="0"/>
        <v>109.82</v>
      </c>
      <c r="L47" s="91"/>
      <c r="M47" s="92"/>
      <c r="O47" s="86"/>
      <c r="P47" s="86"/>
    </row>
    <row r="48" spans="1:13" ht="18" customHeight="1" thickTop="1">
      <c r="A48" s="69" t="str">
        <f>Plan1!A52</f>
        <v>DATA:   03/03/2005   </v>
      </c>
      <c r="B48" s="70"/>
      <c r="C48" s="71" t="s">
        <v>967</v>
      </c>
      <c r="D48" s="70"/>
      <c r="E48" s="72"/>
      <c r="F48" s="70" t="s">
        <v>954</v>
      </c>
      <c r="G48" s="72"/>
      <c r="H48" s="70" t="s">
        <v>961</v>
      </c>
      <c r="I48" s="72"/>
      <c r="J48" s="70"/>
      <c r="K48" s="104">
        <f>SUM(K5:K47)</f>
        <v>55112.329999999994</v>
      </c>
      <c r="L48" s="97"/>
      <c r="M48" s="345">
        <f>SUM(M5:M47)</f>
        <v>53863.12000000002</v>
      </c>
    </row>
    <row r="49" spans="1:13" ht="18" customHeight="1" thickBot="1">
      <c r="A49" s="24"/>
      <c r="B49" s="25"/>
      <c r="C49" s="56"/>
      <c r="D49" s="23"/>
      <c r="E49" s="57"/>
      <c r="F49" s="23"/>
      <c r="G49" s="57"/>
      <c r="H49" s="23" t="s">
        <v>962</v>
      </c>
      <c r="I49" s="57"/>
      <c r="J49" s="23"/>
      <c r="K49" s="73"/>
      <c r="L49" s="23"/>
      <c r="M49" s="346"/>
    </row>
    <row r="50" spans="3:13" ht="15" customHeight="1" thickTop="1">
      <c r="C50" s="55"/>
      <c r="M50" s="75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3">
      <selection activeCell="I50" sqref="I5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955</v>
      </c>
    </row>
    <row r="2" spans="1:13" ht="15" customHeight="1" thickTop="1">
      <c r="A2" s="7"/>
      <c r="B2" s="31" t="s">
        <v>946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947</v>
      </c>
      <c r="C3" s="5"/>
      <c r="D3" s="199"/>
      <c r="E3" s="199"/>
      <c r="F3" s="199"/>
      <c r="G3" s="199"/>
      <c r="H3" s="58"/>
      <c r="I3" s="60" t="s">
        <v>956</v>
      </c>
      <c r="J3" s="3"/>
      <c r="K3" s="42"/>
      <c r="L3" s="59"/>
      <c r="M3" s="81" t="s">
        <v>874</v>
      </c>
    </row>
    <row r="4" spans="1:13" ht="15" customHeight="1" thickTop="1">
      <c r="A4" s="8"/>
      <c r="B4" s="34" t="s">
        <v>948</v>
      </c>
      <c r="C4" s="5"/>
      <c r="D4" s="199" t="s">
        <v>968</v>
      </c>
      <c r="E4" s="199"/>
      <c r="F4" s="199"/>
      <c r="G4" s="199"/>
      <c r="H4" s="61" t="s">
        <v>949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950</v>
      </c>
      <c r="I5" s="65"/>
      <c r="J5" s="64"/>
      <c r="K5" s="302">
        <f>Plan4!K48</f>
        <v>55112.329999999994</v>
      </c>
      <c r="L5" s="66"/>
      <c r="M5" s="339">
        <f>Plan4!M48</f>
        <v>53863.12000000002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957</v>
      </c>
      <c r="K6" s="14"/>
      <c r="L6" s="14"/>
      <c r="M6" s="341"/>
    </row>
    <row r="7" spans="1:13" ht="15" customHeight="1">
      <c r="A7" s="11" t="s">
        <v>951</v>
      </c>
      <c r="B7" s="12"/>
      <c r="C7" s="16" t="s">
        <v>952</v>
      </c>
      <c r="D7" s="12"/>
      <c r="E7" s="12"/>
      <c r="F7" s="17" t="s">
        <v>953</v>
      </c>
      <c r="G7" s="18" t="s">
        <v>958</v>
      </c>
      <c r="H7" s="43" t="s">
        <v>959</v>
      </c>
      <c r="I7" s="43"/>
      <c r="J7" s="49" t="s">
        <v>960</v>
      </c>
      <c r="K7" s="44"/>
      <c r="L7" s="49" t="s">
        <v>4</v>
      </c>
      <c r="M7" s="347"/>
    </row>
    <row r="8" spans="1:13" ht="8.2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0.5" customHeight="1" thickTop="1">
      <c r="A9" s="124" t="s">
        <v>133</v>
      </c>
      <c r="B9" s="150" t="s">
        <v>998</v>
      </c>
      <c r="C9" s="143"/>
      <c r="D9" s="143"/>
      <c r="E9" s="143"/>
      <c r="F9" s="145" t="s">
        <v>965</v>
      </c>
      <c r="G9" s="134">
        <v>16.1</v>
      </c>
      <c r="H9" s="111"/>
      <c r="I9" s="184">
        <v>18.2</v>
      </c>
      <c r="J9" s="110"/>
      <c r="K9" s="304">
        <f aca="true" t="shared" si="0" ref="K9:K49">ROUND(G9*I9,2)</f>
        <v>293.02</v>
      </c>
      <c r="L9" s="111"/>
      <c r="M9" s="349">
        <f>SUM(Plan4!K43:K47)+SUM(K9)</f>
        <v>1542.2299999999998</v>
      </c>
    </row>
    <row r="10" spans="1:13" ht="10.5" customHeight="1">
      <c r="A10" s="120" t="s">
        <v>134</v>
      </c>
      <c r="B10" s="129" t="s">
        <v>977</v>
      </c>
      <c r="C10" s="113"/>
      <c r="D10" s="113"/>
      <c r="E10" s="113"/>
      <c r="F10" s="105"/>
      <c r="G10" s="118"/>
      <c r="H10" s="113"/>
      <c r="I10" s="183"/>
      <c r="J10" s="105"/>
      <c r="K10" s="297"/>
      <c r="L10" s="113"/>
      <c r="M10" s="343"/>
    </row>
    <row r="11" spans="1:13" ht="10.5" customHeight="1">
      <c r="A11" s="109" t="s">
        <v>135</v>
      </c>
      <c r="B11" s="28" t="s">
        <v>1028</v>
      </c>
      <c r="C11" s="28"/>
      <c r="D11" s="28"/>
      <c r="E11" s="28"/>
      <c r="F11" s="157" t="s">
        <v>963</v>
      </c>
      <c r="G11" s="118">
        <v>17.74</v>
      </c>
      <c r="H11" s="113"/>
      <c r="I11" s="183">
        <v>17.04</v>
      </c>
      <c r="J11" s="105"/>
      <c r="K11" s="297">
        <f t="shared" si="0"/>
        <v>302.29</v>
      </c>
      <c r="L11" s="113"/>
      <c r="M11" s="343"/>
    </row>
    <row r="12" spans="1:13" ht="10.5" customHeight="1">
      <c r="A12" s="109" t="s">
        <v>136</v>
      </c>
      <c r="B12" s="28" t="s">
        <v>972</v>
      </c>
      <c r="C12" s="28"/>
      <c r="D12" s="28"/>
      <c r="E12" s="28"/>
      <c r="F12" s="157"/>
      <c r="G12" s="118"/>
      <c r="H12" s="113"/>
      <c r="I12" s="183"/>
      <c r="J12" s="105"/>
      <c r="K12" s="297"/>
      <c r="L12" s="113"/>
      <c r="M12" s="343"/>
    </row>
    <row r="13" spans="1:13" ht="10.5" customHeight="1">
      <c r="A13" s="109"/>
      <c r="B13" s="171" t="s">
        <v>1027</v>
      </c>
      <c r="C13" s="28"/>
      <c r="D13" s="28"/>
      <c r="E13" s="28"/>
      <c r="F13" s="157" t="s">
        <v>963</v>
      </c>
      <c r="G13" s="118">
        <v>17.74</v>
      </c>
      <c r="H13" s="113"/>
      <c r="I13" s="183">
        <v>34.46</v>
      </c>
      <c r="J13" s="105"/>
      <c r="K13" s="297">
        <f t="shared" si="0"/>
        <v>611.32</v>
      </c>
      <c r="L13" s="113"/>
      <c r="M13" s="343"/>
    </row>
    <row r="14" spans="1:13" ht="10.5" customHeight="1">
      <c r="A14" s="109" t="s">
        <v>137</v>
      </c>
      <c r="B14" s="28" t="s">
        <v>1029</v>
      </c>
      <c r="C14" s="28"/>
      <c r="D14" s="28"/>
      <c r="E14" s="28"/>
      <c r="F14" s="157" t="s">
        <v>965</v>
      </c>
      <c r="G14" s="118">
        <v>16.1</v>
      </c>
      <c r="H14" s="113"/>
      <c r="I14" s="183">
        <v>13.13</v>
      </c>
      <c r="J14" s="105"/>
      <c r="K14" s="297">
        <f t="shared" si="0"/>
        <v>211.39</v>
      </c>
      <c r="L14" s="113"/>
      <c r="M14" s="344">
        <f>SUM(K11:K14)</f>
        <v>1125</v>
      </c>
    </row>
    <row r="15" spans="1:13" ht="10.5" customHeight="1">
      <c r="A15" s="120" t="s">
        <v>138</v>
      </c>
      <c r="B15" s="129" t="s">
        <v>985</v>
      </c>
      <c r="C15" s="113"/>
      <c r="D15" s="113"/>
      <c r="E15" s="113"/>
      <c r="F15" s="105"/>
      <c r="G15" s="118"/>
      <c r="H15" s="113"/>
      <c r="I15" s="183"/>
      <c r="J15" s="105"/>
      <c r="K15" s="297"/>
      <c r="L15" s="113"/>
      <c r="M15" s="343"/>
    </row>
    <row r="16" spans="1:13" ht="10.5" customHeight="1">
      <c r="A16" s="109" t="s">
        <v>139</v>
      </c>
      <c r="B16" s="100" t="s">
        <v>986</v>
      </c>
      <c r="C16" s="113"/>
      <c r="D16" s="113"/>
      <c r="E16" s="113"/>
      <c r="F16" s="105"/>
      <c r="G16" s="118"/>
      <c r="H16" s="113"/>
      <c r="I16" s="183"/>
      <c r="J16" s="105"/>
      <c r="K16" s="297"/>
      <c r="L16" s="113"/>
      <c r="M16" s="343"/>
    </row>
    <row r="17" spans="1:13" ht="10.5" customHeight="1">
      <c r="A17" s="109"/>
      <c r="B17" s="100" t="s">
        <v>1118</v>
      </c>
      <c r="C17" s="113"/>
      <c r="D17" s="113"/>
      <c r="E17" s="113"/>
      <c r="F17" s="105" t="s">
        <v>963</v>
      </c>
      <c r="G17" s="118">
        <v>4.4</v>
      </c>
      <c r="H17" s="113"/>
      <c r="I17" s="183">
        <v>456.64</v>
      </c>
      <c r="J17" s="105"/>
      <c r="K17" s="297">
        <f t="shared" si="0"/>
        <v>2009.22</v>
      </c>
      <c r="L17" s="113"/>
      <c r="M17" s="343"/>
    </row>
    <row r="18" spans="1:13" ht="10.5" customHeight="1">
      <c r="A18" s="109" t="s">
        <v>140</v>
      </c>
      <c r="B18" s="126" t="s">
        <v>1105</v>
      </c>
      <c r="C18" s="113"/>
      <c r="D18" s="113"/>
      <c r="E18" s="113"/>
      <c r="F18" s="105" t="s">
        <v>963</v>
      </c>
      <c r="G18" s="118">
        <v>0.8</v>
      </c>
      <c r="H18" s="113"/>
      <c r="I18" s="183">
        <v>248.31</v>
      </c>
      <c r="J18" s="105"/>
      <c r="K18" s="297">
        <f t="shared" si="0"/>
        <v>198.65</v>
      </c>
      <c r="L18" s="113"/>
      <c r="M18" s="343"/>
    </row>
    <row r="19" spans="1:13" ht="10.5" customHeight="1">
      <c r="A19" s="109" t="s">
        <v>141</v>
      </c>
      <c r="B19" s="126" t="s">
        <v>1101</v>
      </c>
      <c r="C19" s="113"/>
      <c r="D19" s="113"/>
      <c r="E19" s="113"/>
      <c r="F19" s="105"/>
      <c r="G19" s="118"/>
      <c r="H19" s="113"/>
      <c r="I19" s="183"/>
      <c r="J19" s="105"/>
      <c r="K19" s="297"/>
      <c r="L19" s="113"/>
      <c r="M19" s="343"/>
    </row>
    <row r="20" spans="1:13" ht="10.5" customHeight="1">
      <c r="A20" s="109"/>
      <c r="B20" s="126" t="s">
        <v>1005</v>
      </c>
      <c r="C20" s="113"/>
      <c r="D20" s="113"/>
      <c r="E20" s="113"/>
      <c r="F20" s="105" t="s">
        <v>964</v>
      </c>
      <c r="G20" s="118">
        <v>1</v>
      </c>
      <c r="H20" s="113"/>
      <c r="I20" s="183">
        <v>230.55</v>
      </c>
      <c r="J20" s="105"/>
      <c r="K20" s="297">
        <f t="shared" si="0"/>
        <v>230.55</v>
      </c>
      <c r="L20" s="113"/>
      <c r="M20" s="344">
        <f>SUM(K17:K20)</f>
        <v>2438.42</v>
      </c>
    </row>
    <row r="21" spans="1:13" ht="10.5" customHeight="1">
      <c r="A21" s="120" t="s">
        <v>142</v>
      </c>
      <c r="B21" s="129" t="s">
        <v>987</v>
      </c>
      <c r="C21" s="113"/>
      <c r="D21" s="113"/>
      <c r="E21" s="113"/>
      <c r="F21" s="105"/>
      <c r="G21" s="118"/>
      <c r="H21" s="113"/>
      <c r="I21" s="183"/>
      <c r="J21" s="105"/>
      <c r="K21" s="297"/>
      <c r="L21" s="113"/>
      <c r="M21" s="343"/>
    </row>
    <row r="22" spans="1:13" ht="10.5" customHeight="1">
      <c r="A22" s="109" t="s">
        <v>143</v>
      </c>
      <c r="B22" s="126" t="s">
        <v>988</v>
      </c>
      <c r="C22" s="113"/>
      <c r="D22" s="113"/>
      <c r="E22" s="113"/>
      <c r="F22" s="105" t="s">
        <v>963</v>
      </c>
      <c r="G22" s="118">
        <v>3.64</v>
      </c>
      <c r="H22" s="113"/>
      <c r="I22" s="183">
        <v>59.8</v>
      </c>
      <c r="J22" s="105"/>
      <c r="K22" s="297">
        <f t="shared" si="0"/>
        <v>217.67</v>
      </c>
      <c r="L22" s="113"/>
      <c r="M22" s="344">
        <f>K22</f>
        <v>217.67</v>
      </c>
    </row>
    <row r="23" spans="1:13" ht="10.5" customHeight="1">
      <c r="A23" s="120" t="s">
        <v>144</v>
      </c>
      <c r="B23" s="129" t="s">
        <v>966</v>
      </c>
      <c r="C23" s="113"/>
      <c r="D23" s="113"/>
      <c r="E23" s="113"/>
      <c r="F23" s="105"/>
      <c r="G23" s="118"/>
      <c r="H23" s="113"/>
      <c r="I23" s="183"/>
      <c r="J23" s="105"/>
      <c r="K23" s="297"/>
      <c r="L23" s="113"/>
      <c r="M23" s="343"/>
    </row>
    <row r="24" spans="1:13" ht="10.5" customHeight="1">
      <c r="A24" s="109" t="s">
        <v>145</v>
      </c>
      <c r="B24" s="126" t="s">
        <v>981</v>
      </c>
      <c r="C24" s="113"/>
      <c r="D24" s="113"/>
      <c r="E24" s="113"/>
      <c r="F24" s="105"/>
      <c r="G24" s="118"/>
      <c r="H24" s="113"/>
      <c r="I24" s="183"/>
      <c r="J24" s="105"/>
      <c r="K24" s="297"/>
      <c r="L24" s="113"/>
      <c r="M24" s="343"/>
    </row>
    <row r="25" spans="1:13" ht="10.5" customHeight="1">
      <c r="A25" s="109"/>
      <c r="B25" s="126" t="s">
        <v>982</v>
      </c>
      <c r="C25" s="113"/>
      <c r="D25" s="113"/>
      <c r="E25" s="113"/>
      <c r="F25" s="105" t="s">
        <v>963</v>
      </c>
      <c r="G25" s="118">
        <v>39.9</v>
      </c>
      <c r="H25" s="113"/>
      <c r="I25" s="183">
        <v>5.62</v>
      </c>
      <c r="J25" s="105"/>
      <c r="K25" s="297">
        <f t="shared" si="0"/>
        <v>224.24</v>
      </c>
      <c r="L25" s="113"/>
      <c r="M25" s="343"/>
    </row>
    <row r="26" spans="1:13" ht="10.5" customHeight="1">
      <c r="A26" s="109" t="s">
        <v>146</v>
      </c>
      <c r="B26" s="126" t="s">
        <v>983</v>
      </c>
      <c r="C26" s="113"/>
      <c r="D26" s="113"/>
      <c r="E26" s="113"/>
      <c r="F26" s="105" t="s">
        <v>963</v>
      </c>
      <c r="G26" s="118">
        <v>39.9</v>
      </c>
      <c r="H26" s="113"/>
      <c r="I26" s="183">
        <v>9.34</v>
      </c>
      <c r="J26" s="105"/>
      <c r="K26" s="297">
        <f t="shared" si="0"/>
        <v>372.67</v>
      </c>
      <c r="L26" s="113"/>
      <c r="M26" s="343"/>
    </row>
    <row r="27" spans="1:13" ht="10.5" customHeight="1">
      <c r="A27" s="109" t="s">
        <v>147</v>
      </c>
      <c r="B27" s="126" t="s">
        <v>1104</v>
      </c>
      <c r="C27" s="113"/>
      <c r="D27" s="113"/>
      <c r="E27" s="113"/>
      <c r="F27" s="105" t="s">
        <v>963</v>
      </c>
      <c r="G27" s="118">
        <v>3.36</v>
      </c>
      <c r="H27" s="113"/>
      <c r="I27" s="183">
        <v>8.65</v>
      </c>
      <c r="J27" s="105"/>
      <c r="K27" s="297">
        <f t="shared" si="0"/>
        <v>29.06</v>
      </c>
      <c r="L27" s="113"/>
      <c r="M27" s="344">
        <f>SUM(K25:K27)</f>
        <v>625.97</v>
      </c>
    </row>
    <row r="28" spans="1:13" ht="10.5" customHeight="1">
      <c r="A28" s="107" t="s">
        <v>148</v>
      </c>
      <c r="B28" s="119" t="s">
        <v>1044</v>
      </c>
      <c r="C28" s="113"/>
      <c r="D28" s="113"/>
      <c r="E28" s="113"/>
      <c r="F28" s="105"/>
      <c r="G28" s="118"/>
      <c r="H28" s="113"/>
      <c r="I28" s="183"/>
      <c r="J28" s="105"/>
      <c r="K28" s="297"/>
      <c r="L28" s="113"/>
      <c r="M28" s="343"/>
    </row>
    <row r="29" spans="1:13" ht="10.5" customHeight="1">
      <c r="A29" s="155" t="s">
        <v>149</v>
      </c>
      <c r="B29" s="151" t="s">
        <v>969</v>
      </c>
      <c r="C29" s="152"/>
      <c r="D29" s="152"/>
      <c r="E29" s="153"/>
      <c r="F29" s="154"/>
      <c r="G29" s="135"/>
      <c r="H29" s="14"/>
      <c r="I29" s="185"/>
      <c r="J29" s="13"/>
      <c r="K29" s="297"/>
      <c r="L29" s="14"/>
      <c r="M29" s="341"/>
    </row>
    <row r="30" spans="1:13" ht="10.5" customHeight="1">
      <c r="A30" s="109" t="s">
        <v>150</v>
      </c>
      <c r="B30" s="27" t="s">
        <v>1045</v>
      </c>
      <c r="C30" s="28"/>
      <c r="D30" s="28"/>
      <c r="E30" s="29"/>
      <c r="F30" s="30" t="s">
        <v>963</v>
      </c>
      <c r="G30" s="118">
        <v>8.77</v>
      </c>
      <c r="H30" s="113"/>
      <c r="I30" s="183">
        <v>6.21</v>
      </c>
      <c r="J30" s="105"/>
      <c r="K30" s="297">
        <f t="shared" si="0"/>
        <v>54.46</v>
      </c>
      <c r="L30" s="113"/>
      <c r="M30" s="343"/>
    </row>
    <row r="31" spans="1:13" ht="10.5" customHeight="1">
      <c r="A31" s="109" t="s">
        <v>151</v>
      </c>
      <c r="B31" s="38" t="s">
        <v>973</v>
      </c>
      <c r="C31" s="39"/>
      <c r="D31" s="39"/>
      <c r="E31" s="98"/>
      <c r="F31" s="30" t="s">
        <v>963</v>
      </c>
      <c r="G31" s="118">
        <v>17.25</v>
      </c>
      <c r="H31" s="113"/>
      <c r="I31" s="183">
        <v>2.39</v>
      </c>
      <c r="J31" s="105"/>
      <c r="K31" s="297">
        <f t="shared" si="0"/>
        <v>41.23</v>
      </c>
      <c r="L31" s="113"/>
      <c r="M31" s="343"/>
    </row>
    <row r="32" spans="1:13" ht="10.5" customHeight="1">
      <c r="A32" s="109" t="s">
        <v>152</v>
      </c>
      <c r="B32" s="27" t="s">
        <v>989</v>
      </c>
      <c r="C32" s="28"/>
      <c r="D32" s="28"/>
      <c r="E32" s="29"/>
      <c r="F32" s="40" t="s">
        <v>963</v>
      </c>
      <c r="G32" s="118">
        <v>3.88</v>
      </c>
      <c r="H32" s="113"/>
      <c r="I32" s="183">
        <v>7.47</v>
      </c>
      <c r="J32" s="105"/>
      <c r="K32" s="297">
        <f t="shared" si="0"/>
        <v>28.98</v>
      </c>
      <c r="L32" s="113"/>
      <c r="M32" s="344">
        <f>SUM(K30:K32)</f>
        <v>124.67</v>
      </c>
    </row>
    <row r="33" spans="1:13" ht="10.5" customHeight="1">
      <c r="A33" s="120" t="s">
        <v>153</v>
      </c>
      <c r="B33" s="77" t="s">
        <v>1001</v>
      </c>
      <c r="C33" s="28"/>
      <c r="D33" s="28"/>
      <c r="E33" s="29"/>
      <c r="F33" s="40"/>
      <c r="G33" s="36"/>
      <c r="H33" s="47"/>
      <c r="I33" s="45"/>
      <c r="J33" s="47"/>
      <c r="K33" s="297"/>
      <c r="L33" s="46"/>
      <c r="M33" s="52"/>
    </row>
    <row r="34" spans="1:13" ht="10.5" customHeight="1">
      <c r="A34" s="35" t="s">
        <v>154</v>
      </c>
      <c r="B34" s="38" t="s">
        <v>1031</v>
      </c>
      <c r="C34" s="28"/>
      <c r="D34" s="28"/>
      <c r="E34" s="29"/>
      <c r="F34" s="30"/>
      <c r="G34" s="36"/>
      <c r="H34" s="47"/>
      <c r="I34" s="45"/>
      <c r="J34" s="47"/>
      <c r="K34" s="297"/>
      <c r="L34" s="46"/>
      <c r="M34" s="52"/>
    </row>
    <row r="35" spans="1:13" ht="10.5" customHeight="1">
      <c r="A35" s="35"/>
      <c r="B35" s="38" t="s">
        <v>1030</v>
      </c>
      <c r="C35" s="39"/>
      <c r="D35" s="39"/>
      <c r="E35" s="98"/>
      <c r="F35" s="40" t="s">
        <v>964</v>
      </c>
      <c r="G35" s="36">
        <v>2</v>
      </c>
      <c r="H35" s="47"/>
      <c r="I35" s="45">
        <v>112.64</v>
      </c>
      <c r="J35" s="47"/>
      <c r="K35" s="297">
        <f t="shared" si="0"/>
        <v>225.28</v>
      </c>
      <c r="L35" s="46"/>
      <c r="M35" s="52"/>
    </row>
    <row r="36" spans="1:16" s="101" customFormat="1" ht="10.5" customHeight="1">
      <c r="A36" s="35" t="s">
        <v>155</v>
      </c>
      <c r="B36" s="38" t="s">
        <v>1032</v>
      </c>
      <c r="C36" s="39"/>
      <c r="D36" s="39"/>
      <c r="E36" s="98"/>
      <c r="F36" s="40" t="s">
        <v>964</v>
      </c>
      <c r="G36" s="36">
        <v>1</v>
      </c>
      <c r="H36" s="47"/>
      <c r="I36" s="45">
        <v>42.58</v>
      </c>
      <c r="J36" s="88"/>
      <c r="K36" s="297">
        <f t="shared" si="0"/>
        <v>42.58</v>
      </c>
      <c r="L36" s="89"/>
      <c r="M36" s="90"/>
      <c r="O36" s="102"/>
      <c r="P36" s="102"/>
    </row>
    <row r="37" spans="1:16" s="101" customFormat="1" ht="10.5" customHeight="1">
      <c r="A37" s="35" t="s">
        <v>156</v>
      </c>
      <c r="B37" s="38" t="s">
        <v>1034</v>
      </c>
      <c r="C37" s="39"/>
      <c r="D37" s="39"/>
      <c r="E37" s="98"/>
      <c r="F37" s="40" t="s">
        <v>964</v>
      </c>
      <c r="G37" s="36">
        <v>2</v>
      </c>
      <c r="H37" s="47"/>
      <c r="I37" s="45">
        <v>49.85</v>
      </c>
      <c r="J37" s="88"/>
      <c r="K37" s="297">
        <f t="shared" si="0"/>
        <v>99.7</v>
      </c>
      <c r="L37" s="89"/>
      <c r="M37" s="90"/>
      <c r="O37" s="102"/>
      <c r="P37" s="102"/>
    </row>
    <row r="38" spans="1:16" s="101" customFormat="1" ht="10.5" customHeight="1">
      <c r="A38" s="35" t="s">
        <v>157</v>
      </c>
      <c r="B38" s="38" t="s">
        <v>1038</v>
      </c>
      <c r="C38" s="39"/>
      <c r="D38" s="39"/>
      <c r="E38" s="98"/>
      <c r="F38" s="40"/>
      <c r="G38" s="41"/>
      <c r="H38" s="48"/>
      <c r="I38" s="103"/>
      <c r="J38" s="94"/>
      <c r="K38" s="297"/>
      <c r="L38" s="95"/>
      <c r="M38" s="96"/>
      <c r="O38" s="102"/>
      <c r="P38" s="102"/>
    </row>
    <row r="39" spans="1:16" s="101" customFormat="1" ht="10.5" customHeight="1">
      <c r="A39" s="37"/>
      <c r="B39" s="38" t="s">
        <v>1039</v>
      </c>
      <c r="C39" s="39"/>
      <c r="D39" s="39"/>
      <c r="E39" s="98"/>
      <c r="F39" s="40" t="s">
        <v>964</v>
      </c>
      <c r="G39" s="41">
        <v>1</v>
      </c>
      <c r="H39" s="48"/>
      <c r="I39" s="103">
        <v>130.58</v>
      </c>
      <c r="J39" s="94"/>
      <c r="K39" s="297">
        <f t="shared" si="0"/>
        <v>130.58</v>
      </c>
      <c r="L39" s="95"/>
      <c r="M39" s="53">
        <f>SUM(K35:K39)</f>
        <v>498.14</v>
      </c>
      <c r="O39" s="102"/>
      <c r="P39" s="102"/>
    </row>
    <row r="40" spans="1:16" s="101" customFormat="1" ht="10.5" customHeight="1">
      <c r="A40" s="78" t="s">
        <v>158</v>
      </c>
      <c r="B40" s="79" t="s">
        <v>1078</v>
      </c>
      <c r="C40" s="39"/>
      <c r="D40" s="39"/>
      <c r="E40" s="98"/>
      <c r="F40" s="40"/>
      <c r="G40" s="41"/>
      <c r="H40" s="48"/>
      <c r="I40" s="103"/>
      <c r="J40" s="94"/>
      <c r="K40" s="297"/>
      <c r="L40" s="95"/>
      <c r="M40" s="53"/>
      <c r="O40" s="102"/>
      <c r="P40" s="102"/>
    </row>
    <row r="41" spans="1:16" s="101" customFormat="1" ht="10.5" customHeight="1">
      <c r="A41" s="37" t="s">
        <v>159</v>
      </c>
      <c r="B41" s="38" t="s">
        <v>1102</v>
      </c>
      <c r="C41" s="39"/>
      <c r="D41" s="39"/>
      <c r="E41" s="98"/>
      <c r="F41" s="40" t="s">
        <v>964</v>
      </c>
      <c r="G41" s="41">
        <v>1</v>
      </c>
      <c r="H41" s="48"/>
      <c r="I41" s="103">
        <v>43.55</v>
      </c>
      <c r="J41" s="94"/>
      <c r="K41" s="297">
        <f t="shared" si="0"/>
        <v>43.55</v>
      </c>
      <c r="L41" s="95"/>
      <c r="M41" s="53">
        <f>K41</f>
        <v>43.55</v>
      </c>
      <c r="O41" s="102"/>
      <c r="P41" s="102"/>
    </row>
    <row r="42" spans="1:16" s="101" customFormat="1" ht="10.5" customHeight="1">
      <c r="A42" s="78" t="s">
        <v>160</v>
      </c>
      <c r="B42" s="79" t="s">
        <v>974</v>
      </c>
      <c r="C42" s="39"/>
      <c r="D42" s="39"/>
      <c r="E42" s="98"/>
      <c r="F42" s="40"/>
      <c r="G42" s="41"/>
      <c r="H42" s="48"/>
      <c r="I42" s="103"/>
      <c r="J42" s="94"/>
      <c r="K42" s="297"/>
      <c r="L42" s="95"/>
      <c r="M42" s="53"/>
      <c r="O42" s="102"/>
      <c r="P42" s="102"/>
    </row>
    <row r="43" spans="1:16" s="101" customFormat="1" ht="10.5" customHeight="1">
      <c r="A43" s="37" t="s">
        <v>161</v>
      </c>
      <c r="B43" s="38" t="s">
        <v>975</v>
      </c>
      <c r="C43" s="39"/>
      <c r="D43" s="39"/>
      <c r="E43" s="98"/>
      <c r="F43" s="40"/>
      <c r="G43" s="41"/>
      <c r="H43" s="48"/>
      <c r="I43" s="103"/>
      <c r="J43" s="94"/>
      <c r="K43" s="297"/>
      <c r="L43" s="95"/>
      <c r="M43" s="53"/>
      <c r="O43" s="102"/>
      <c r="P43" s="102"/>
    </row>
    <row r="44" spans="1:16" s="101" customFormat="1" ht="10.5" customHeight="1">
      <c r="A44" s="37"/>
      <c r="B44" s="38" t="s">
        <v>976</v>
      </c>
      <c r="C44" s="39"/>
      <c r="D44" s="39"/>
      <c r="E44" s="98"/>
      <c r="F44" s="40" t="s">
        <v>963</v>
      </c>
      <c r="G44" s="41">
        <v>17.25</v>
      </c>
      <c r="H44" s="48"/>
      <c r="I44" s="103">
        <v>2.39</v>
      </c>
      <c r="J44" s="94"/>
      <c r="K44" s="297">
        <f t="shared" si="0"/>
        <v>41.23</v>
      </c>
      <c r="L44" s="95"/>
      <c r="M44" s="53"/>
      <c r="O44" s="102"/>
      <c r="P44" s="102"/>
    </row>
    <row r="45" spans="1:16" s="85" customFormat="1" ht="10.5" customHeight="1">
      <c r="A45" s="37" t="s">
        <v>162</v>
      </c>
      <c r="B45" s="84" t="s">
        <v>978</v>
      </c>
      <c r="C45" s="39"/>
      <c r="D45" s="39"/>
      <c r="E45" s="98"/>
      <c r="F45" s="40" t="s">
        <v>963</v>
      </c>
      <c r="G45" s="41">
        <v>17.25</v>
      </c>
      <c r="H45" s="48"/>
      <c r="I45" s="103">
        <v>16.43</v>
      </c>
      <c r="J45" s="94"/>
      <c r="K45" s="297">
        <f t="shared" si="0"/>
        <v>283.42</v>
      </c>
      <c r="L45" s="91"/>
      <c r="M45" s="92"/>
      <c r="O45" s="86"/>
      <c r="P45" s="86"/>
    </row>
    <row r="46" spans="1:16" s="85" customFormat="1" ht="10.5" customHeight="1">
      <c r="A46" s="37" t="s">
        <v>163</v>
      </c>
      <c r="B46" s="38" t="s">
        <v>979</v>
      </c>
      <c r="C46" s="39"/>
      <c r="D46" s="67"/>
      <c r="E46" s="68"/>
      <c r="F46" s="40"/>
      <c r="G46" s="41"/>
      <c r="H46" s="48"/>
      <c r="I46" s="103"/>
      <c r="J46" s="94"/>
      <c r="K46" s="297"/>
      <c r="L46" s="91"/>
      <c r="M46" s="92"/>
      <c r="O46" s="86"/>
      <c r="P46" s="86"/>
    </row>
    <row r="47" spans="1:16" s="85" customFormat="1" ht="10.5" customHeight="1">
      <c r="A47" s="37"/>
      <c r="B47" s="100" t="s">
        <v>980</v>
      </c>
      <c r="C47" s="39"/>
      <c r="D47" s="67"/>
      <c r="E47" s="68"/>
      <c r="F47" s="40" t="s">
        <v>963</v>
      </c>
      <c r="G47" s="41">
        <v>17.25</v>
      </c>
      <c r="H47" s="48"/>
      <c r="I47" s="103">
        <v>28.36</v>
      </c>
      <c r="J47" s="94"/>
      <c r="K47" s="297">
        <f t="shared" si="0"/>
        <v>489.21</v>
      </c>
      <c r="L47" s="91"/>
      <c r="M47" s="92"/>
      <c r="O47" s="86"/>
      <c r="P47" s="86"/>
    </row>
    <row r="48" spans="1:16" s="85" customFormat="1" ht="10.5" customHeight="1">
      <c r="A48" s="37" t="s">
        <v>164</v>
      </c>
      <c r="B48" s="84" t="s">
        <v>998</v>
      </c>
      <c r="C48" s="39"/>
      <c r="D48" s="39"/>
      <c r="E48" s="98"/>
      <c r="F48" s="40" t="s">
        <v>965</v>
      </c>
      <c r="G48" s="41">
        <v>11.5</v>
      </c>
      <c r="H48" s="48"/>
      <c r="I48" s="103">
        <v>18.2</v>
      </c>
      <c r="J48" s="94"/>
      <c r="K48" s="297">
        <f t="shared" si="0"/>
        <v>209.3</v>
      </c>
      <c r="L48" s="91"/>
      <c r="M48" s="92"/>
      <c r="O48" s="86"/>
      <c r="P48" s="86"/>
    </row>
    <row r="49" spans="1:16" s="85" customFormat="1" ht="10.5" customHeight="1" thickBot="1">
      <c r="A49" s="37" t="s">
        <v>165</v>
      </c>
      <c r="B49" s="84" t="s">
        <v>1106</v>
      </c>
      <c r="C49" s="39"/>
      <c r="D49" s="67"/>
      <c r="E49" s="68"/>
      <c r="F49" s="40" t="s">
        <v>965</v>
      </c>
      <c r="G49" s="41">
        <v>2</v>
      </c>
      <c r="H49" s="48"/>
      <c r="I49" s="103">
        <v>22.88</v>
      </c>
      <c r="J49" s="94"/>
      <c r="K49" s="305">
        <f t="shared" si="0"/>
        <v>45.76</v>
      </c>
      <c r="L49" s="91"/>
      <c r="M49" s="53">
        <f>SUM(K44:K49)</f>
        <v>1068.92</v>
      </c>
      <c r="O49" s="86"/>
      <c r="P49" s="86"/>
    </row>
    <row r="50" spans="1:13" ht="18" customHeight="1" thickTop="1">
      <c r="A50" s="69" t="str">
        <f>Plan1!A52</f>
        <v>DATA:   03/03/2005   </v>
      </c>
      <c r="B50" s="70"/>
      <c r="C50" s="71" t="s">
        <v>967</v>
      </c>
      <c r="D50" s="70"/>
      <c r="E50" s="72"/>
      <c r="F50" s="70" t="s">
        <v>954</v>
      </c>
      <c r="G50" s="72"/>
      <c r="H50" s="70" t="s">
        <v>961</v>
      </c>
      <c r="I50" s="72"/>
      <c r="J50" s="70"/>
      <c r="K50" s="104">
        <f>SUM(K5:K49)</f>
        <v>61547.69</v>
      </c>
      <c r="L50" s="97"/>
      <c r="M50" s="345">
        <f>SUM(M5:M49)</f>
        <v>61547.69000000002</v>
      </c>
    </row>
    <row r="51" spans="1:13" ht="18" customHeight="1" thickBot="1">
      <c r="A51" s="24"/>
      <c r="B51" s="25"/>
      <c r="C51" s="56"/>
      <c r="D51" s="23"/>
      <c r="E51" s="57"/>
      <c r="F51" s="23"/>
      <c r="G51" s="57"/>
      <c r="H51" s="23" t="s">
        <v>962</v>
      </c>
      <c r="I51" s="57"/>
      <c r="J51" s="23"/>
      <c r="K51" s="73"/>
      <c r="L51" s="23"/>
      <c r="M51" s="346"/>
    </row>
    <row r="52" spans="3:13" ht="15" customHeight="1" thickTop="1">
      <c r="C52" s="55"/>
      <c r="M52" s="75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0"/>
  <sheetViews>
    <sheetView zoomScale="75" zoomScaleNormal="75" zoomScalePageLayoutView="0" workbookViewId="0" topLeftCell="A2">
      <selection activeCell="K47" sqref="K47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955</v>
      </c>
    </row>
    <row r="2" spans="1:13" ht="15" customHeight="1" thickTop="1">
      <c r="A2" s="7"/>
      <c r="B2" s="31" t="s">
        <v>946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947</v>
      </c>
      <c r="C3" s="5"/>
      <c r="D3" s="199"/>
      <c r="E3" s="199"/>
      <c r="F3" s="199"/>
      <c r="G3" s="199"/>
      <c r="H3" s="58"/>
      <c r="I3" s="60" t="s">
        <v>956</v>
      </c>
      <c r="J3" s="3"/>
      <c r="K3" s="42"/>
      <c r="L3" s="59"/>
      <c r="M3" s="81" t="s">
        <v>875</v>
      </c>
    </row>
    <row r="4" spans="1:13" ht="15" customHeight="1" thickTop="1">
      <c r="A4" s="8"/>
      <c r="B4" s="34" t="s">
        <v>948</v>
      </c>
      <c r="C4" s="5"/>
      <c r="D4" s="199" t="s">
        <v>968</v>
      </c>
      <c r="E4" s="199"/>
      <c r="F4" s="199"/>
      <c r="G4" s="199"/>
      <c r="H4" s="61" t="s">
        <v>949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950</v>
      </c>
      <c r="I5" s="65"/>
      <c r="J5" s="64"/>
      <c r="K5" s="302">
        <f>Plan5!K50</f>
        <v>61547.69</v>
      </c>
      <c r="L5" s="66"/>
      <c r="M5" s="339">
        <f>Plan5!M50</f>
        <v>61547.69000000002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957</v>
      </c>
      <c r="K6" s="14"/>
      <c r="L6" s="14"/>
      <c r="M6" s="341"/>
    </row>
    <row r="7" spans="1:13" ht="15" customHeight="1">
      <c r="A7" s="11" t="s">
        <v>951</v>
      </c>
      <c r="B7" s="12"/>
      <c r="C7" s="16" t="s">
        <v>952</v>
      </c>
      <c r="D7" s="12"/>
      <c r="E7" s="12"/>
      <c r="F7" s="17" t="s">
        <v>953</v>
      </c>
      <c r="G7" s="18" t="s">
        <v>958</v>
      </c>
      <c r="H7" s="43" t="s">
        <v>959</v>
      </c>
      <c r="I7" s="43"/>
      <c r="J7" s="49" t="s">
        <v>960</v>
      </c>
      <c r="K7" s="44"/>
      <c r="L7" s="49" t="s">
        <v>4</v>
      </c>
      <c r="M7" s="347"/>
    </row>
    <row r="8" spans="1:13" ht="8.2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0.5" customHeight="1" thickTop="1">
      <c r="A9" s="114" t="s">
        <v>166</v>
      </c>
      <c r="B9" s="127" t="s">
        <v>977</v>
      </c>
      <c r="C9" s="111"/>
      <c r="D9" s="111"/>
      <c r="E9" s="111"/>
      <c r="F9" s="110"/>
      <c r="G9" s="134"/>
      <c r="H9" s="111"/>
      <c r="I9" s="111"/>
      <c r="J9" s="110"/>
      <c r="K9" s="112"/>
      <c r="L9" s="111"/>
      <c r="M9" s="340"/>
    </row>
    <row r="10" spans="1:13" ht="10.5" customHeight="1">
      <c r="A10" s="109" t="s">
        <v>167</v>
      </c>
      <c r="B10" s="28" t="s">
        <v>1028</v>
      </c>
      <c r="C10" s="28"/>
      <c r="D10" s="28"/>
      <c r="E10" s="28"/>
      <c r="F10" s="157" t="s">
        <v>963</v>
      </c>
      <c r="G10" s="118">
        <v>8.77</v>
      </c>
      <c r="H10" s="113"/>
      <c r="I10" s="183">
        <v>17.04</v>
      </c>
      <c r="J10" s="105"/>
      <c r="K10" s="297">
        <f>ROUND(G10*I10,2)</f>
        <v>149.44</v>
      </c>
      <c r="L10" s="113"/>
      <c r="M10" s="343"/>
    </row>
    <row r="11" spans="1:13" ht="10.5" customHeight="1">
      <c r="A11" s="109" t="s">
        <v>168</v>
      </c>
      <c r="B11" s="28" t="s">
        <v>972</v>
      </c>
      <c r="C11" s="28"/>
      <c r="D11" s="28"/>
      <c r="E11" s="28"/>
      <c r="F11" s="157"/>
      <c r="G11" s="118"/>
      <c r="H11" s="113"/>
      <c r="I11" s="183"/>
      <c r="J11" s="105"/>
      <c r="K11" s="297"/>
      <c r="L11" s="113"/>
      <c r="M11" s="343"/>
    </row>
    <row r="12" spans="1:13" ht="10.5" customHeight="1">
      <c r="A12" s="109"/>
      <c r="B12" s="171" t="s">
        <v>1027</v>
      </c>
      <c r="C12" s="28"/>
      <c r="D12" s="28"/>
      <c r="E12" s="28"/>
      <c r="F12" s="157" t="s">
        <v>963</v>
      </c>
      <c r="G12" s="118">
        <v>8.77</v>
      </c>
      <c r="H12" s="113"/>
      <c r="I12" s="183">
        <v>34.46</v>
      </c>
      <c r="J12" s="105"/>
      <c r="K12" s="297">
        <f aca="true" t="shared" si="0" ref="K12:K47">ROUND(G12*I12,2)</f>
        <v>302.21</v>
      </c>
      <c r="L12" s="113"/>
      <c r="M12" s="343"/>
    </row>
    <row r="13" spans="1:13" ht="10.5" customHeight="1">
      <c r="A13" s="109" t="s">
        <v>169</v>
      </c>
      <c r="B13" s="28" t="s">
        <v>1029</v>
      </c>
      <c r="C13" s="28"/>
      <c r="D13" s="28"/>
      <c r="E13" s="28"/>
      <c r="F13" s="157" t="s">
        <v>965</v>
      </c>
      <c r="G13" s="118">
        <v>11.5</v>
      </c>
      <c r="H13" s="113"/>
      <c r="I13" s="183">
        <v>13.13</v>
      </c>
      <c r="J13" s="105"/>
      <c r="K13" s="297">
        <f t="shared" si="0"/>
        <v>151</v>
      </c>
      <c r="L13" s="113"/>
      <c r="M13" s="344">
        <f>SUM(K10:K13)</f>
        <v>602.65</v>
      </c>
    </row>
    <row r="14" spans="1:13" ht="10.5" customHeight="1">
      <c r="A14" s="120" t="s">
        <v>170</v>
      </c>
      <c r="B14" s="129" t="s">
        <v>985</v>
      </c>
      <c r="C14" s="113"/>
      <c r="D14" s="113"/>
      <c r="E14" s="113"/>
      <c r="F14" s="105"/>
      <c r="G14" s="118"/>
      <c r="H14" s="113"/>
      <c r="I14" s="183"/>
      <c r="J14" s="105"/>
      <c r="K14" s="297"/>
      <c r="L14" s="113"/>
      <c r="M14" s="343"/>
    </row>
    <row r="15" spans="1:13" ht="10.5" customHeight="1">
      <c r="A15" s="109" t="s">
        <v>171</v>
      </c>
      <c r="B15" s="100" t="s">
        <v>986</v>
      </c>
      <c r="C15" s="113"/>
      <c r="D15" s="113"/>
      <c r="E15" s="113"/>
      <c r="F15" s="105"/>
      <c r="G15" s="118"/>
      <c r="H15" s="113"/>
      <c r="I15" s="183"/>
      <c r="J15" s="105"/>
      <c r="K15" s="297"/>
      <c r="L15" s="113"/>
      <c r="M15" s="343"/>
    </row>
    <row r="16" spans="1:13" ht="10.5" customHeight="1">
      <c r="A16" s="109"/>
      <c r="B16" s="100" t="s">
        <v>1118</v>
      </c>
      <c r="C16" s="113"/>
      <c r="D16" s="113"/>
      <c r="E16" s="113"/>
      <c r="F16" s="105" t="s">
        <v>963</v>
      </c>
      <c r="G16" s="118">
        <v>2.2</v>
      </c>
      <c r="H16" s="113"/>
      <c r="I16" s="183">
        <v>456.64</v>
      </c>
      <c r="J16" s="105"/>
      <c r="K16" s="297">
        <f t="shared" si="0"/>
        <v>1004.61</v>
      </c>
      <c r="L16" s="113"/>
      <c r="M16" s="343"/>
    </row>
    <row r="17" spans="1:13" ht="10.5" customHeight="1">
      <c r="A17" s="109" t="s">
        <v>172</v>
      </c>
      <c r="B17" s="126" t="s">
        <v>1101</v>
      </c>
      <c r="C17" s="113"/>
      <c r="D17" s="113"/>
      <c r="E17" s="113"/>
      <c r="F17" s="105"/>
      <c r="G17" s="118"/>
      <c r="H17" s="113"/>
      <c r="I17" s="183"/>
      <c r="J17" s="105"/>
      <c r="K17" s="297"/>
      <c r="L17" s="113"/>
      <c r="M17" s="343"/>
    </row>
    <row r="18" spans="1:13" ht="10.5" customHeight="1">
      <c r="A18" s="109"/>
      <c r="B18" s="126" t="s">
        <v>1005</v>
      </c>
      <c r="C18" s="113"/>
      <c r="D18" s="113"/>
      <c r="E18" s="113"/>
      <c r="F18" s="105" t="s">
        <v>964</v>
      </c>
      <c r="G18" s="118">
        <v>1</v>
      </c>
      <c r="H18" s="113"/>
      <c r="I18" s="183">
        <v>230.55</v>
      </c>
      <c r="J18" s="105"/>
      <c r="K18" s="297">
        <f t="shared" si="0"/>
        <v>230.55</v>
      </c>
      <c r="L18" s="113"/>
      <c r="M18" s="344">
        <f>SUM(K16:K18)</f>
        <v>1235.16</v>
      </c>
    </row>
    <row r="19" spans="1:13" ht="10.5" customHeight="1">
      <c r="A19" s="120" t="s">
        <v>173</v>
      </c>
      <c r="B19" s="129" t="s">
        <v>987</v>
      </c>
      <c r="C19" s="113"/>
      <c r="D19" s="113"/>
      <c r="E19" s="113"/>
      <c r="F19" s="105"/>
      <c r="G19" s="118"/>
      <c r="H19" s="113"/>
      <c r="I19" s="183"/>
      <c r="J19" s="105"/>
      <c r="K19" s="297"/>
      <c r="L19" s="113"/>
      <c r="M19" s="343"/>
    </row>
    <row r="20" spans="1:13" ht="10.5" customHeight="1">
      <c r="A20" s="109" t="s">
        <v>174</v>
      </c>
      <c r="B20" s="126" t="s">
        <v>988</v>
      </c>
      <c r="C20" s="113"/>
      <c r="D20" s="113"/>
      <c r="E20" s="113"/>
      <c r="F20" s="105" t="s">
        <v>963</v>
      </c>
      <c r="G20" s="118">
        <v>1.54</v>
      </c>
      <c r="H20" s="113"/>
      <c r="I20" s="183">
        <v>59.8</v>
      </c>
      <c r="J20" s="105"/>
      <c r="K20" s="297">
        <f t="shared" si="0"/>
        <v>92.09</v>
      </c>
      <c r="L20" s="113"/>
      <c r="M20" s="344">
        <f>K20</f>
        <v>92.09</v>
      </c>
    </row>
    <row r="21" spans="1:13" ht="10.5" customHeight="1">
      <c r="A21" s="120" t="s">
        <v>175</v>
      </c>
      <c r="B21" s="129" t="s">
        <v>966</v>
      </c>
      <c r="C21" s="113"/>
      <c r="D21" s="113"/>
      <c r="E21" s="113"/>
      <c r="F21" s="105"/>
      <c r="G21" s="118"/>
      <c r="H21" s="113"/>
      <c r="I21" s="183"/>
      <c r="J21" s="105"/>
      <c r="K21" s="297"/>
      <c r="L21" s="113"/>
      <c r="M21" s="343"/>
    </row>
    <row r="22" spans="1:13" ht="10.5" customHeight="1">
      <c r="A22" s="109" t="s">
        <v>176</v>
      </c>
      <c r="B22" s="126" t="s">
        <v>981</v>
      </c>
      <c r="C22" s="113"/>
      <c r="D22" s="113"/>
      <c r="E22" s="113"/>
      <c r="F22" s="105"/>
      <c r="G22" s="118"/>
      <c r="H22" s="113"/>
      <c r="I22" s="183"/>
      <c r="J22" s="105"/>
      <c r="K22" s="297"/>
      <c r="L22" s="113"/>
      <c r="M22" s="343"/>
    </row>
    <row r="23" spans="1:13" ht="10.5" customHeight="1">
      <c r="A23" s="109"/>
      <c r="B23" s="126" t="s">
        <v>982</v>
      </c>
      <c r="C23" s="113"/>
      <c r="D23" s="113"/>
      <c r="E23" s="113"/>
      <c r="F23" s="105" t="s">
        <v>963</v>
      </c>
      <c r="G23" s="118">
        <v>25.54</v>
      </c>
      <c r="H23" s="113"/>
      <c r="I23" s="183">
        <v>5.62</v>
      </c>
      <c r="J23" s="105"/>
      <c r="K23" s="297">
        <f t="shared" si="0"/>
        <v>143.53</v>
      </c>
      <c r="L23" s="113"/>
      <c r="M23" s="343"/>
    </row>
    <row r="24" spans="1:13" ht="10.5" customHeight="1">
      <c r="A24" s="109" t="s">
        <v>177</v>
      </c>
      <c r="B24" s="126" t="s">
        <v>983</v>
      </c>
      <c r="C24" s="113"/>
      <c r="D24" s="113"/>
      <c r="E24" s="113"/>
      <c r="F24" s="105" t="s">
        <v>963</v>
      </c>
      <c r="G24" s="118">
        <v>25.54</v>
      </c>
      <c r="H24" s="113"/>
      <c r="I24" s="183">
        <v>9.34</v>
      </c>
      <c r="J24" s="105"/>
      <c r="K24" s="297">
        <f t="shared" si="0"/>
        <v>238.54</v>
      </c>
      <c r="L24" s="113"/>
      <c r="M24" s="343"/>
    </row>
    <row r="25" spans="1:13" ht="10.5" customHeight="1">
      <c r="A25" s="109" t="s">
        <v>178</v>
      </c>
      <c r="B25" s="126" t="s">
        <v>1104</v>
      </c>
      <c r="C25" s="113"/>
      <c r="D25" s="113"/>
      <c r="E25" s="113"/>
      <c r="F25" s="105" t="s">
        <v>963</v>
      </c>
      <c r="G25" s="118">
        <v>3.36</v>
      </c>
      <c r="H25" s="113"/>
      <c r="I25" s="183">
        <v>8.65</v>
      </c>
      <c r="J25" s="105"/>
      <c r="K25" s="297">
        <f t="shared" si="0"/>
        <v>29.06</v>
      </c>
      <c r="L25" s="113"/>
      <c r="M25" s="344">
        <f>SUM(K23:K25)</f>
        <v>411.13</v>
      </c>
    </row>
    <row r="26" spans="1:13" ht="10.5" customHeight="1">
      <c r="A26" s="107" t="s">
        <v>179</v>
      </c>
      <c r="B26" s="119" t="s">
        <v>1046</v>
      </c>
      <c r="C26" s="113"/>
      <c r="D26" s="113"/>
      <c r="E26" s="113"/>
      <c r="F26" s="105"/>
      <c r="G26" s="118"/>
      <c r="H26" s="113"/>
      <c r="I26" s="183"/>
      <c r="J26" s="105"/>
      <c r="K26" s="297"/>
      <c r="L26" s="113"/>
      <c r="M26" s="343"/>
    </row>
    <row r="27" spans="1:13" ht="10.5" customHeight="1">
      <c r="A27" s="76" t="s">
        <v>180</v>
      </c>
      <c r="B27" s="156" t="s">
        <v>969</v>
      </c>
      <c r="C27" s="28"/>
      <c r="D27" s="28"/>
      <c r="E27" s="28"/>
      <c r="F27" s="157"/>
      <c r="G27" s="118"/>
      <c r="H27" s="113"/>
      <c r="I27" s="183"/>
      <c r="J27" s="105"/>
      <c r="K27" s="297"/>
      <c r="L27" s="113"/>
      <c r="M27" s="343"/>
    </row>
    <row r="28" spans="1:13" ht="10.5" customHeight="1">
      <c r="A28" s="158" t="s">
        <v>181</v>
      </c>
      <c r="B28" s="159" t="s">
        <v>1026</v>
      </c>
      <c r="C28" s="152"/>
      <c r="D28" s="152"/>
      <c r="E28" s="153"/>
      <c r="F28" s="154" t="s">
        <v>963</v>
      </c>
      <c r="G28" s="135">
        <v>9.55</v>
      </c>
      <c r="H28" s="14"/>
      <c r="I28" s="185">
        <v>6.21</v>
      </c>
      <c r="J28" s="13"/>
      <c r="K28" s="297">
        <f t="shared" si="0"/>
        <v>59.31</v>
      </c>
      <c r="L28" s="14"/>
      <c r="M28" s="341"/>
    </row>
    <row r="29" spans="1:13" ht="10.5" customHeight="1">
      <c r="A29" s="158" t="s">
        <v>182</v>
      </c>
      <c r="B29" s="27" t="s">
        <v>973</v>
      </c>
      <c r="C29" s="28"/>
      <c r="D29" s="28"/>
      <c r="E29" s="29"/>
      <c r="F29" s="30" t="s">
        <v>963</v>
      </c>
      <c r="G29" s="118">
        <v>17.85</v>
      </c>
      <c r="H29" s="113"/>
      <c r="I29" s="183">
        <v>2.39</v>
      </c>
      <c r="J29" s="105"/>
      <c r="K29" s="297">
        <f t="shared" si="0"/>
        <v>42.66</v>
      </c>
      <c r="L29" s="113"/>
      <c r="M29" s="343"/>
    </row>
    <row r="30" spans="1:13" ht="10.5" customHeight="1">
      <c r="A30" s="158" t="s">
        <v>183</v>
      </c>
      <c r="B30" s="38" t="s">
        <v>989</v>
      </c>
      <c r="C30" s="39"/>
      <c r="D30" s="39"/>
      <c r="E30" s="98"/>
      <c r="F30" s="30" t="s">
        <v>963</v>
      </c>
      <c r="G30" s="118">
        <v>3.88</v>
      </c>
      <c r="H30" s="113"/>
      <c r="I30" s="183">
        <v>7.47</v>
      </c>
      <c r="J30" s="105"/>
      <c r="K30" s="297">
        <f t="shared" si="0"/>
        <v>28.98</v>
      </c>
      <c r="L30" s="113"/>
      <c r="M30" s="350">
        <f>SUM(K28:K30)</f>
        <v>130.95</v>
      </c>
    </row>
    <row r="31" spans="1:13" ht="10.5" customHeight="1">
      <c r="A31" s="120" t="s">
        <v>184</v>
      </c>
      <c r="B31" s="77" t="s">
        <v>1001</v>
      </c>
      <c r="C31" s="28"/>
      <c r="D31" s="28"/>
      <c r="E31" s="29"/>
      <c r="F31" s="40"/>
      <c r="G31" s="118"/>
      <c r="H31" s="113"/>
      <c r="I31" s="183"/>
      <c r="J31" s="105"/>
      <c r="K31" s="297"/>
      <c r="L31" s="113"/>
      <c r="M31" s="343"/>
    </row>
    <row r="32" spans="1:13" ht="10.5" customHeight="1">
      <c r="A32" s="35" t="s">
        <v>185</v>
      </c>
      <c r="B32" s="27" t="s">
        <v>1031</v>
      </c>
      <c r="C32" s="28"/>
      <c r="D32" s="28"/>
      <c r="E32" s="29"/>
      <c r="F32" s="40"/>
      <c r="G32" s="36"/>
      <c r="H32" s="47"/>
      <c r="I32" s="45"/>
      <c r="J32" s="47"/>
      <c r="K32" s="297"/>
      <c r="L32" s="46"/>
      <c r="M32" s="52"/>
    </row>
    <row r="33" spans="1:13" ht="10.5" customHeight="1">
      <c r="A33" s="35"/>
      <c r="B33" s="38" t="s">
        <v>1030</v>
      </c>
      <c r="C33" s="28"/>
      <c r="D33" s="28"/>
      <c r="E33" s="29"/>
      <c r="F33" s="30" t="s">
        <v>964</v>
      </c>
      <c r="G33" s="36">
        <v>2</v>
      </c>
      <c r="H33" s="47"/>
      <c r="I33" s="45">
        <v>112.64</v>
      </c>
      <c r="J33" s="47"/>
      <c r="K33" s="297">
        <f t="shared" si="0"/>
        <v>225.28</v>
      </c>
      <c r="L33" s="46"/>
      <c r="M33" s="52"/>
    </row>
    <row r="34" spans="1:13" ht="10.5" customHeight="1">
      <c r="A34" s="35" t="s">
        <v>186</v>
      </c>
      <c r="B34" s="38" t="s">
        <v>1032</v>
      </c>
      <c r="C34" s="39"/>
      <c r="D34" s="39"/>
      <c r="E34" s="98"/>
      <c r="F34" s="40" t="s">
        <v>964</v>
      </c>
      <c r="G34" s="36">
        <v>1</v>
      </c>
      <c r="H34" s="47"/>
      <c r="I34" s="45">
        <v>42.58</v>
      </c>
      <c r="J34" s="47"/>
      <c r="K34" s="297">
        <f t="shared" si="0"/>
        <v>42.58</v>
      </c>
      <c r="L34" s="46"/>
      <c r="M34" s="52"/>
    </row>
    <row r="35" spans="1:16" s="101" customFormat="1" ht="10.5" customHeight="1">
      <c r="A35" s="35" t="s">
        <v>187</v>
      </c>
      <c r="B35" s="38" t="s">
        <v>1034</v>
      </c>
      <c r="C35" s="39"/>
      <c r="D35" s="39"/>
      <c r="E35" s="98"/>
      <c r="F35" s="40" t="s">
        <v>964</v>
      </c>
      <c r="G35" s="36">
        <v>2</v>
      </c>
      <c r="H35" s="47"/>
      <c r="I35" s="45">
        <v>49.85</v>
      </c>
      <c r="J35" s="88"/>
      <c r="K35" s="297">
        <f t="shared" si="0"/>
        <v>99.7</v>
      </c>
      <c r="L35" s="89"/>
      <c r="M35" s="90"/>
      <c r="O35" s="102"/>
      <c r="P35" s="102"/>
    </row>
    <row r="36" spans="1:16" s="101" customFormat="1" ht="10.5" customHeight="1">
      <c r="A36" s="35" t="s">
        <v>188</v>
      </c>
      <c r="B36" s="38" t="s">
        <v>1038</v>
      </c>
      <c r="C36" s="39"/>
      <c r="D36" s="39"/>
      <c r="E36" s="98"/>
      <c r="F36" s="40"/>
      <c r="G36" s="36"/>
      <c r="H36" s="47"/>
      <c r="I36" s="45"/>
      <c r="J36" s="88"/>
      <c r="K36" s="297"/>
      <c r="L36" s="89"/>
      <c r="M36" s="90"/>
      <c r="O36" s="102"/>
      <c r="P36" s="102"/>
    </row>
    <row r="37" spans="1:16" s="101" customFormat="1" ht="10.5" customHeight="1">
      <c r="A37" s="37"/>
      <c r="B37" s="38" t="s">
        <v>1039</v>
      </c>
      <c r="C37" s="39"/>
      <c r="D37" s="39"/>
      <c r="E37" s="98"/>
      <c r="F37" s="40" t="s">
        <v>964</v>
      </c>
      <c r="G37" s="41">
        <v>1</v>
      </c>
      <c r="H37" s="48"/>
      <c r="I37" s="103">
        <v>130.58</v>
      </c>
      <c r="J37" s="94"/>
      <c r="K37" s="297">
        <f t="shared" si="0"/>
        <v>130.58</v>
      </c>
      <c r="L37" s="95"/>
      <c r="M37" s="53">
        <f>SUM(K33:K37)</f>
        <v>498.14</v>
      </c>
      <c r="O37" s="102"/>
      <c r="P37" s="102"/>
    </row>
    <row r="38" spans="1:16" s="101" customFormat="1" ht="10.5" customHeight="1">
      <c r="A38" s="78" t="s">
        <v>189</v>
      </c>
      <c r="B38" s="79" t="s">
        <v>1078</v>
      </c>
      <c r="C38" s="39"/>
      <c r="D38" s="39"/>
      <c r="E38" s="98"/>
      <c r="F38" s="40"/>
      <c r="G38" s="41"/>
      <c r="H38" s="48"/>
      <c r="I38" s="103"/>
      <c r="J38" s="94"/>
      <c r="K38" s="297"/>
      <c r="L38" s="95"/>
      <c r="M38" s="96"/>
      <c r="O38" s="102"/>
      <c r="P38" s="102"/>
    </row>
    <row r="39" spans="1:16" s="101" customFormat="1" ht="10.5" customHeight="1">
      <c r="A39" s="37" t="s">
        <v>190</v>
      </c>
      <c r="B39" s="38" t="s">
        <v>1102</v>
      </c>
      <c r="C39" s="39"/>
      <c r="D39" s="39"/>
      <c r="E39" s="98"/>
      <c r="F39" s="40" t="s">
        <v>964</v>
      </c>
      <c r="G39" s="41">
        <v>1</v>
      </c>
      <c r="H39" s="48"/>
      <c r="I39" s="103">
        <v>43.55</v>
      </c>
      <c r="J39" s="94"/>
      <c r="K39" s="297">
        <f t="shared" si="0"/>
        <v>43.55</v>
      </c>
      <c r="L39" s="95"/>
      <c r="M39" s="53">
        <f>K39</f>
        <v>43.55</v>
      </c>
      <c r="O39" s="102"/>
      <c r="P39" s="102"/>
    </row>
    <row r="40" spans="1:16" s="101" customFormat="1" ht="10.5" customHeight="1">
      <c r="A40" s="78" t="s">
        <v>191</v>
      </c>
      <c r="B40" s="79" t="s">
        <v>974</v>
      </c>
      <c r="C40" s="39"/>
      <c r="D40" s="39"/>
      <c r="E40" s="98"/>
      <c r="F40" s="40"/>
      <c r="G40" s="41"/>
      <c r="H40" s="48"/>
      <c r="I40" s="103"/>
      <c r="J40" s="94"/>
      <c r="K40" s="297"/>
      <c r="L40" s="95"/>
      <c r="M40" s="53"/>
      <c r="O40" s="102"/>
      <c r="P40" s="102"/>
    </row>
    <row r="41" spans="1:16" s="101" customFormat="1" ht="10.5" customHeight="1">
      <c r="A41" s="37" t="s">
        <v>192</v>
      </c>
      <c r="B41" s="38" t="s">
        <v>975</v>
      </c>
      <c r="C41" s="39"/>
      <c r="D41" s="39"/>
      <c r="E41" s="98"/>
      <c r="F41" s="40"/>
      <c r="G41" s="41"/>
      <c r="H41" s="48"/>
      <c r="I41" s="103"/>
      <c r="J41" s="94"/>
      <c r="K41" s="297"/>
      <c r="L41" s="95"/>
      <c r="M41" s="53"/>
      <c r="O41" s="102"/>
      <c r="P41" s="102"/>
    </row>
    <row r="42" spans="1:16" s="101" customFormat="1" ht="10.5" customHeight="1">
      <c r="A42" s="37"/>
      <c r="B42" s="38" t="s">
        <v>976</v>
      </c>
      <c r="C42" s="39"/>
      <c r="D42" s="39"/>
      <c r="E42" s="98"/>
      <c r="F42" s="40" t="s">
        <v>963</v>
      </c>
      <c r="G42" s="41">
        <v>17.85</v>
      </c>
      <c r="H42" s="48"/>
      <c r="I42" s="103">
        <v>2.39</v>
      </c>
      <c r="J42" s="94"/>
      <c r="K42" s="297">
        <f t="shared" si="0"/>
        <v>42.66</v>
      </c>
      <c r="L42" s="95"/>
      <c r="M42" s="53"/>
      <c r="O42" s="102"/>
      <c r="P42" s="102"/>
    </row>
    <row r="43" spans="1:16" s="101" customFormat="1" ht="10.5" customHeight="1">
      <c r="A43" s="37" t="s">
        <v>193</v>
      </c>
      <c r="B43" s="84" t="s">
        <v>978</v>
      </c>
      <c r="C43" s="39"/>
      <c r="D43" s="39"/>
      <c r="E43" s="98"/>
      <c r="F43" s="40" t="s">
        <v>963</v>
      </c>
      <c r="G43" s="41">
        <v>17.85</v>
      </c>
      <c r="H43" s="48"/>
      <c r="I43" s="103">
        <v>16.43</v>
      </c>
      <c r="J43" s="94"/>
      <c r="K43" s="297">
        <f t="shared" si="0"/>
        <v>293.28</v>
      </c>
      <c r="L43" s="95"/>
      <c r="M43" s="53"/>
      <c r="O43" s="102"/>
      <c r="P43" s="102"/>
    </row>
    <row r="44" spans="1:16" s="85" customFormat="1" ht="10.5" customHeight="1">
      <c r="A44" s="37" t="s">
        <v>194</v>
      </c>
      <c r="B44" s="38" t="s">
        <v>979</v>
      </c>
      <c r="C44" s="39"/>
      <c r="D44" s="67"/>
      <c r="E44" s="68"/>
      <c r="F44" s="40"/>
      <c r="G44" s="41"/>
      <c r="H44" s="48"/>
      <c r="I44" s="93"/>
      <c r="J44" s="94"/>
      <c r="K44" s="297"/>
      <c r="L44" s="91"/>
      <c r="M44" s="92"/>
      <c r="O44" s="86"/>
      <c r="P44" s="86"/>
    </row>
    <row r="45" spans="1:16" s="85" customFormat="1" ht="10.5" customHeight="1">
      <c r="A45" s="37"/>
      <c r="B45" s="84" t="s">
        <v>980</v>
      </c>
      <c r="C45" s="39"/>
      <c r="D45" s="67"/>
      <c r="E45" s="68"/>
      <c r="F45" s="40" t="s">
        <v>963</v>
      </c>
      <c r="G45" s="41">
        <v>17.85</v>
      </c>
      <c r="H45" s="48"/>
      <c r="I45" s="103">
        <v>28.36</v>
      </c>
      <c r="J45" s="94"/>
      <c r="K45" s="297">
        <f t="shared" si="0"/>
        <v>506.23</v>
      </c>
      <c r="L45" s="91"/>
      <c r="M45" s="92"/>
      <c r="O45" s="86"/>
      <c r="P45" s="86"/>
    </row>
    <row r="46" spans="1:16" s="85" customFormat="1" ht="10.5" customHeight="1">
      <c r="A46" s="37" t="s">
        <v>195</v>
      </c>
      <c r="B46" s="84" t="s">
        <v>998</v>
      </c>
      <c r="C46" s="39"/>
      <c r="D46" s="39"/>
      <c r="E46" s="98"/>
      <c r="F46" s="40" t="s">
        <v>965</v>
      </c>
      <c r="G46" s="41">
        <v>11.9</v>
      </c>
      <c r="H46" s="48"/>
      <c r="I46" s="103">
        <v>18.2</v>
      </c>
      <c r="J46" s="94"/>
      <c r="K46" s="297">
        <f t="shared" si="0"/>
        <v>216.58</v>
      </c>
      <c r="L46" s="91"/>
      <c r="M46" s="92"/>
      <c r="O46" s="86"/>
      <c r="P46" s="86"/>
    </row>
    <row r="47" spans="1:16" s="85" customFormat="1" ht="10.5" customHeight="1" thickBot="1">
      <c r="A47" s="37" t="s">
        <v>196</v>
      </c>
      <c r="B47" s="100" t="s">
        <v>1106</v>
      </c>
      <c r="C47" s="39"/>
      <c r="D47" s="67"/>
      <c r="E47" s="68"/>
      <c r="F47" s="40" t="s">
        <v>965</v>
      </c>
      <c r="G47" s="41">
        <v>2</v>
      </c>
      <c r="H47" s="48"/>
      <c r="I47" s="103">
        <v>22.88</v>
      </c>
      <c r="J47" s="94"/>
      <c r="K47" s="297">
        <f t="shared" si="0"/>
        <v>45.76</v>
      </c>
      <c r="L47" s="91"/>
      <c r="M47" s="53">
        <f>SUM(K42:K47)</f>
        <v>1104.51</v>
      </c>
      <c r="O47" s="86"/>
      <c r="P47" s="86"/>
    </row>
    <row r="48" spans="1:13" ht="18" customHeight="1" thickTop="1">
      <c r="A48" s="69" t="str">
        <f>Plan1!A52</f>
        <v>DATA:   03/03/2005   </v>
      </c>
      <c r="B48" s="70"/>
      <c r="C48" s="71" t="s">
        <v>967</v>
      </c>
      <c r="D48" s="70"/>
      <c r="E48" s="72"/>
      <c r="F48" s="70" t="s">
        <v>954</v>
      </c>
      <c r="G48" s="72"/>
      <c r="H48" s="70" t="s">
        <v>961</v>
      </c>
      <c r="I48" s="72"/>
      <c r="J48" s="70"/>
      <c r="K48" s="104">
        <f>SUM(K5:K47)</f>
        <v>65665.87000000001</v>
      </c>
      <c r="L48" s="97"/>
      <c r="M48" s="345">
        <f>SUM(M5:M47)</f>
        <v>65665.87000000001</v>
      </c>
    </row>
    <row r="49" spans="1:13" ht="18" customHeight="1" thickBot="1">
      <c r="A49" s="24"/>
      <c r="B49" s="25"/>
      <c r="C49" s="56"/>
      <c r="D49" s="23"/>
      <c r="E49" s="57"/>
      <c r="F49" s="23"/>
      <c r="G49" s="57"/>
      <c r="H49" s="23" t="s">
        <v>962</v>
      </c>
      <c r="I49" s="57"/>
      <c r="J49" s="23"/>
      <c r="K49" s="73"/>
      <c r="L49" s="23"/>
      <c r="M49" s="346"/>
    </row>
    <row r="50" spans="3:13" ht="15" customHeight="1" thickTop="1">
      <c r="C50" s="55"/>
      <c r="M50" s="75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zoomScalePageLayoutView="0" workbookViewId="0" topLeftCell="A1">
      <selection activeCell="B27" sqref="B27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955</v>
      </c>
    </row>
    <row r="2" spans="1:13" ht="15" customHeight="1" thickTop="1">
      <c r="A2" s="7"/>
      <c r="B2" s="31" t="s">
        <v>946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947</v>
      </c>
      <c r="C3" s="5"/>
      <c r="D3" s="199"/>
      <c r="E3" s="199"/>
      <c r="F3" s="199"/>
      <c r="G3" s="199"/>
      <c r="H3" s="58"/>
      <c r="I3" s="60" t="s">
        <v>956</v>
      </c>
      <c r="J3" s="3"/>
      <c r="K3" s="42"/>
      <c r="L3" s="59"/>
      <c r="M3" s="81" t="s">
        <v>876</v>
      </c>
    </row>
    <row r="4" spans="1:13" ht="15" customHeight="1" thickTop="1">
      <c r="A4" s="8"/>
      <c r="B4" s="34" t="s">
        <v>948</v>
      </c>
      <c r="C4" s="5"/>
      <c r="D4" s="199" t="s">
        <v>968</v>
      </c>
      <c r="E4" s="199"/>
      <c r="F4" s="199"/>
      <c r="G4" s="199"/>
      <c r="H4" s="61" t="s">
        <v>949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950</v>
      </c>
      <c r="I5" s="65"/>
      <c r="J5" s="64"/>
      <c r="K5" s="302">
        <f>Plan6!K48</f>
        <v>65665.87000000001</v>
      </c>
      <c r="L5" s="66"/>
      <c r="M5" s="339">
        <f>Plan6!M48</f>
        <v>65665.87000000001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957</v>
      </c>
      <c r="K6" s="14"/>
      <c r="L6" s="14"/>
      <c r="M6" s="341"/>
    </row>
    <row r="7" spans="1:13" ht="15" customHeight="1">
      <c r="A7" s="11" t="s">
        <v>951</v>
      </c>
      <c r="B7" s="12"/>
      <c r="C7" s="16" t="s">
        <v>952</v>
      </c>
      <c r="D7" s="12"/>
      <c r="E7" s="12"/>
      <c r="F7" s="17" t="s">
        <v>953</v>
      </c>
      <c r="G7" s="18" t="s">
        <v>958</v>
      </c>
      <c r="H7" s="43" t="s">
        <v>959</v>
      </c>
      <c r="I7" s="43"/>
      <c r="J7" s="49" t="s">
        <v>960</v>
      </c>
      <c r="K7" s="44"/>
      <c r="L7" s="49" t="s">
        <v>4</v>
      </c>
      <c r="M7" s="347"/>
    </row>
    <row r="8" spans="1:13" ht="8.2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1.25" customHeight="1" thickTop="1">
      <c r="A9" s="114" t="s">
        <v>197</v>
      </c>
      <c r="B9" s="127" t="s">
        <v>977</v>
      </c>
      <c r="C9" s="111"/>
      <c r="D9" s="111"/>
      <c r="E9" s="111"/>
      <c r="F9" s="110"/>
      <c r="G9" s="134"/>
      <c r="H9" s="111"/>
      <c r="I9" s="111"/>
      <c r="J9" s="110"/>
      <c r="K9" s="112"/>
      <c r="L9" s="111"/>
      <c r="M9" s="340"/>
    </row>
    <row r="10" spans="1:13" ht="11.25" customHeight="1">
      <c r="A10" s="158" t="s">
        <v>198</v>
      </c>
      <c r="B10" s="152" t="s">
        <v>1028</v>
      </c>
      <c r="C10" s="152"/>
      <c r="D10" s="152"/>
      <c r="E10" s="152"/>
      <c r="F10" s="154" t="s">
        <v>963</v>
      </c>
      <c r="G10" s="135">
        <v>9.55</v>
      </c>
      <c r="H10" s="14"/>
      <c r="I10" s="183">
        <v>17.04</v>
      </c>
      <c r="J10" s="13"/>
      <c r="K10" s="303">
        <f>ROUND(G10*I10,2)</f>
        <v>162.73</v>
      </c>
      <c r="L10" s="14"/>
      <c r="M10" s="341"/>
    </row>
    <row r="11" spans="1:13" ht="11.25" customHeight="1">
      <c r="A11" s="158" t="s">
        <v>199</v>
      </c>
      <c r="B11" s="152" t="s">
        <v>972</v>
      </c>
      <c r="C11" s="152"/>
      <c r="D11" s="152"/>
      <c r="E11" s="152"/>
      <c r="F11" s="154"/>
      <c r="G11" s="135"/>
      <c r="H11" s="14"/>
      <c r="I11" s="183"/>
      <c r="J11" s="13"/>
      <c r="K11" s="303"/>
      <c r="L11" s="14"/>
      <c r="M11" s="341"/>
    </row>
    <row r="12" spans="1:13" ht="11.25" customHeight="1">
      <c r="A12" s="109"/>
      <c r="B12" s="171" t="s">
        <v>1027</v>
      </c>
      <c r="C12" s="28"/>
      <c r="D12" s="28"/>
      <c r="E12" s="28"/>
      <c r="F12" s="157" t="s">
        <v>963</v>
      </c>
      <c r="G12" s="118">
        <v>9.55</v>
      </c>
      <c r="H12" s="113"/>
      <c r="I12" s="183">
        <v>34.46</v>
      </c>
      <c r="J12" s="105"/>
      <c r="K12" s="303">
        <f aca="true" t="shared" si="0" ref="K12:K45">ROUND(G12*I12,2)</f>
        <v>329.09</v>
      </c>
      <c r="L12" s="113"/>
      <c r="M12" s="343"/>
    </row>
    <row r="13" spans="1:13" ht="11.25" customHeight="1">
      <c r="A13" s="109" t="s">
        <v>200</v>
      </c>
      <c r="B13" s="28" t="s">
        <v>1029</v>
      </c>
      <c r="C13" s="28"/>
      <c r="D13" s="28"/>
      <c r="E13" s="28"/>
      <c r="F13" s="157" t="s">
        <v>965</v>
      </c>
      <c r="G13" s="118">
        <v>11.9</v>
      </c>
      <c r="H13" s="113"/>
      <c r="I13" s="183">
        <v>13.13</v>
      </c>
      <c r="J13" s="105"/>
      <c r="K13" s="303">
        <f t="shared" si="0"/>
        <v>156.25</v>
      </c>
      <c r="L13" s="113"/>
      <c r="M13" s="344">
        <f>SUM(K10:K13)</f>
        <v>648.0699999999999</v>
      </c>
    </row>
    <row r="14" spans="1:13" ht="11.25" customHeight="1">
      <c r="A14" s="120" t="s">
        <v>201</v>
      </c>
      <c r="B14" s="129" t="s">
        <v>985</v>
      </c>
      <c r="C14" s="113"/>
      <c r="D14" s="113"/>
      <c r="E14" s="113"/>
      <c r="F14" s="105"/>
      <c r="G14" s="118"/>
      <c r="H14" s="113"/>
      <c r="I14" s="183"/>
      <c r="J14" s="105"/>
      <c r="K14" s="303"/>
      <c r="L14" s="113"/>
      <c r="M14" s="343"/>
    </row>
    <row r="15" spans="1:13" ht="11.25" customHeight="1">
      <c r="A15" s="109" t="s">
        <v>202</v>
      </c>
      <c r="B15" s="100" t="s">
        <v>986</v>
      </c>
      <c r="C15" s="113"/>
      <c r="D15" s="113"/>
      <c r="E15" s="113"/>
      <c r="F15" s="105"/>
      <c r="G15" s="118"/>
      <c r="H15" s="113"/>
      <c r="I15" s="183"/>
      <c r="J15" s="105"/>
      <c r="K15" s="303"/>
      <c r="L15" s="113"/>
      <c r="M15" s="343"/>
    </row>
    <row r="16" spans="1:13" ht="11.25" customHeight="1">
      <c r="A16" s="109"/>
      <c r="B16" s="100" t="s">
        <v>1118</v>
      </c>
      <c r="C16" s="113"/>
      <c r="D16" s="113"/>
      <c r="E16" s="113"/>
      <c r="F16" s="105" t="s">
        <v>963</v>
      </c>
      <c r="G16" s="118">
        <v>2.2</v>
      </c>
      <c r="H16" s="113"/>
      <c r="I16" s="183">
        <v>456.64</v>
      </c>
      <c r="J16" s="105"/>
      <c r="K16" s="303">
        <f t="shared" si="0"/>
        <v>1004.61</v>
      </c>
      <c r="L16" s="113"/>
      <c r="M16" s="343"/>
    </row>
    <row r="17" spans="1:13" ht="11.25" customHeight="1">
      <c r="A17" s="109" t="s">
        <v>203</v>
      </c>
      <c r="B17" s="126" t="s">
        <v>1101</v>
      </c>
      <c r="C17" s="113"/>
      <c r="D17" s="113"/>
      <c r="E17" s="113"/>
      <c r="F17" s="105"/>
      <c r="G17" s="118"/>
      <c r="H17" s="113"/>
      <c r="I17" s="183"/>
      <c r="J17" s="105"/>
      <c r="K17" s="303"/>
      <c r="L17" s="113"/>
      <c r="M17" s="343"/>
    </row>
    <row r="18" spans="1:13" ht="11.25" customHeight="1">
      <c r="A18" s="109"/>
      <c r="B18" s="126" t="s">
        <v>1005</v>
      </c>
      <c r="C18" s="113"/>
      <c r="D18" s="113"/>
      <c r="E18" s="113"/>
      <c r="F18" s="105" t="s">
        <v>964</v>
      </c>
      <c r="G18" s="118">
        <v>1</v>
      </c>
      <c r="H18" s="113"/>
      <c r="I18" s="183">
        <v>230.55</v>
      </c>
      <c r="J18" s="105"/>
      <c r="K18" s="303">
        <f t="shared" si="0"/>
        <v>230.55</v>
      </c>
      <c r="L18" s="113"/>
      <c r="M18" s="344">
        <f>SUM(K16:K18)</f>
        <v>1235.16</v>
      </c>
    </row>
    <row r="19" spans="1:13" ht="11.25" customHeight="1">
      <c r="A19" s="120" t="s">
        <v>204</v>
      </c>
      <c r="B19" s="129" t="s">
        <v>987</v>
      </c>
      <c r="C19" s="113"/>
      <c r="D19" s="113"/>
      <c r="E19" s="113"/>
      <c r="F19" s="105"/>
      <c r="G19" s="118"/>
      <c r="H19" s="113"/>
      <c r="I19" s="183"/>
      <c r="J19" s="105"/>
      <c r="K19" s="303"/>
      <c r="L19" s="113"/>
      <c r="M19" s="343"/>
    </row>
    <row r="20" spans="1:13" ht="11.25" customHeight="1">
      <c r="A20" s="109" t="s">
        <v>205</v>
      </c>
      <c r="B20" s="126" t="s">
        <v>988</v>
      </c>
      <c r="C20" s="113"/>
      <c r="D20" s="113"/>
      <c r="E20" s="113"/>
      <c r="F20" s="105" t="s">
        <v>963</v>
      </c>
      <c r="G20" s="118">
        <v>1.54</v>
      </c>
      <c r="H20" s="113"/>
      <c r="I20" s="183">
        <v>59.8</v>
      </c>
      <c r="J20" s="105"/>
      <c r="K20" s="303">
        <f t="shared" si="0"/>
        <v>92.09</v>
      </c>
      <c r="L20" s="113"/>
      <c r="M20" s="344">
        <f>K20</f>
        <v>92.09</v>
      </c>
    </row>
    <row r="21" spans="1:13" ht="11.25" customHeight="1">
      <c r="A21" s="120" t="s">
        <v>206</v>
      </c>
      <c r="B21" s="129" t="s">
        <v>966</v>
      </c>
      <c r="C21" s="113"/>
      <c r="D21" s="113"/>
      <c r="E21" s="113"/>
      <c r="F21" s="105"/>
      <c r="G21" s="118"/>
      <c r="H21" s="113"/>
      <c r="I21" s="183"/>
      <c r="J21" s="105"/>
      <c r="K21" s="303"/>
      <c r="L21" s="113"/>
      <c r="M21" s="343"/>
    </row>
    <row r="22" spans="1:13" ht="11.25" customHeight="1">
      <c r="A22" s="109" t="s">
        <v>207</v>
      </c>
      <c r="B22" s="126" t="s">
        <v>981</v>
      </c>
      <c r="C22" s="113"/>
      <c r="D22" s="113"/>
      <c r="E22" s="113"/>
      <c r="F22" s="105"/>
      <c r="G22" s="118"/>
      <c r="H22" s="113"/>
      <c r="I22" s="183"/>
      <c r="J22" s="105"/>
      <c r="K22" s="303"/>
      <c r="L22" s="113"/>
      <c r="M22" s="343"/>
    </row>
    <row r="23" spans="1:13" ht="11.25" customHeight="1">
      <c r="A23" s="109"/>
      <c r="B23" s="126" t="s">
        <v>982</v>
      </c>
      <c r="C23" s="113"/>
      <c r="D23" s="113"/>
      <c r="E23" s="113"/>
      <c r="F23" s="105" t="s">
        <v>963</v>
      </c>
      <c r="G23" s="118">
        <v>26.98</v>
      </c>
      <c r="H23" s="113"/>
      <c r="I23" s="183">
        <v>5.62</v>
      </c>
      <c r="J23" s="105"/>
      <c r="K23" s="303">
        <f t="shared" si="0"/>
        <v>151.63</v>
      </c>
      <c r="L23" s="113"/>
      <c r="M23" s="343"/>
    </row>
    <row r="24" spans="1:13" ht="11.25" customHeight="1">
      <c r="A24" s="109" t="s">
        <v>208</v>
      </c>
      <c r="B24" s="126" t="s">
        <v>983</v>
      </c>
      <c r="C24" s="113"/>
      <c r="D24" s="113"/>
      <c r="E24" s="113"/>
      <c r="F24" s="105" t="s">
        <v>963</v>
      </c>
      <c r="G24" s="118">
        <v>26.98</v>
      </c>
      <c r="H24" s="113"/>
      <c r="I24" s="183">
        <v>9.34</v>
      </c>
      <c r="J24" s="105"/>
      <c r="K24" s="303">
        <f t="shared" si="0"/>
        <v>251.99</v>
      </c>
      <c r="L24" s="113"/>
      <c r="M24" s="343"/>
    </row>
    <row r="25" spans="1:13" ht="11.25" customHeight="1">
      <c r="A25" s="109" t="s">
        <v>209</v>
      </c>
      <c r="B25" s="126" t="s">
        <v>1104</v>
      </c>
      <c r="C25" s="113"/>
      <c r="D25" s="113"/>
      <c r="E25" s="113"/>
      <c r="F25" s="105" t="s">
        <v>963</v>
      </c>
      <c r="G25" s="118">
        <v>3.36</v>
      </c>
      <c r="H25" s="113"/>
      <c r="I25" s="183">
        <v>8.65</v>
      </c>
      <c r="J25" s="105"/>
      <c r="K25" s="303">
        <f t="shared" si="0"/>
        <v>29.06</v>
      </c>
      <c r="L25" s="113"/>
      <c r="M25" s="344">
        <f>SUM(K23:K25)</f>
        <v>432.68</v>
      </c>
    </row>
    <row r="26" spans="1:13" ht="11.25" customHeight="1">
      <c r="A26" s="107" t="s">
        <v>210</v>
      </c>
      <c r="B26" s="119" t="s">
        <v>1047</v>
      </c>
      <c r="C26" s="113"/>
      <c r="D26" s="113"/>
      <c r="E26" s="113"/>
      <c r="F26" s="105"/>
      <c r="G26" s="118"/>
      <c r="H26" s="113"/>
      <c r="I26" s="183"/>
      <c r="J26" s="105"/>
      <c r="K26" s="303"/>
      <c r="L26" s="113"/>
      <c r="M26" s="343"/>
    </row>
    <row r="27" spans="1:13" ht="11.25" customHeight="1">
      <c r="A27" s="120" t="s">
        <v>211</v>
      </c>
      <c r="B27" s="156" t="s">
        <v>969</v>
      </c>
      <c r="C27" s="28"/>
      <c r="D27" s="28"/>
      <c r="E27" s="28"/>
      <c r="F27" s="157"/>
      <c r="G27" s="118"/>
      <c r="H27" s="113"/>
      <c r="I27" s="183"/>
      <c r="J27" s="105"/>
      <c r="K27" s="303"/>
      <c r="L27" s="113"/>
      <c r="M27" s="343"/>
    </row>
    <row r="28" spans="1:13" ht="11.25" customHeight="1">
      <c r="A28" s="158" t="s">
        <v>212</v>
      </c>
      <c r="B28" s="159" t="s">
        <v>1026</v>
      </c>
      <c r="C28" s="152"/>
      <c r="D28" s="152"/>
      <c r="E28" s="153"/>
      <c r="F28" s="154" t="s">
        <v>963</v>
      </c>
      <c r="G28" s="135">
        <v>42.6</v>
      </c>
      <c r="H28" s="14"/>
      <c r="I28" s="185">
        <v>6.21</v>
      </c>
      <c r="J28" s="13"/>
      <c r="K28" s="303">
        <f t="shared" si="0"/>
        <v>264.55</v>
      </c>
      <c r="L28" s="14"/>
      <c r="M28" s="341"/>
    </row>
    <row r="29" spans="1:13" ht="11.25" customHeight="1">
      <c r="A29" s="158" t="s">
        <v>213</v>
      </c>
      <c r="B29" s="27" t="s">
        <v>973</v>
      </c>
      <c r="C29" s="28"/>
      <c r="D29" s="28"/>
      <c r="E29" s="29"/>
      <c r="F29" s="30" t="s">
        <v>963</v>
      </c>
      <c r="G29" s="118">
        <v>40.6</v>
      </c>
      <c r="H29" s="113"/>
      <c r="I29" s="183">
        <v>2.39</v>
      </c>
      <c r="J29" s="105"/>
      <c r="K29" s="303">
        <f t="shared" si="0"/>
        <v>97.03</v>
      </c>
      <c r="L29" s="113"/>
      <c r="M29" s="343"/>
    </row>
    <row r="30" spans="1:13" ht="11.25" customHeight="1">
      <c r="A30" s="158" t="s">
        <v>214</v>
      </c>
      <c r="B30" s="38" t="s">
        <v>989</v>
      </c>
      <c r="C30" s="39"/>
      <c r="D30" s="39"/>
      <c r="E30" s="98"/>
      <c r="F30" s="30" t="s">
        <v>963</v>
      </c>
      <c r="G30" s="36">
        <v>10.48</v>
      </c>
      <c r="H30" s="113"/>
      <c r="I30" s="183">
        <v>7.47</v>
      </c>
      <c r="J30" s="105"/>
      <c r="K30" s="303">
        <f t="shared" si="0"/>
        <v>78.29</v>
      </c>
      <c r="L30" s="113"/>
      <c r="M30" s="344">
        <f>SUM(K28:K30)</f>
        <v>439.87000000000006</v>
      </c>
    </row>
    <row r="31" spans="1:13" ht="11.25" customHeight="1">
      <c r="A31" s="76" t="s">
        <v>215</v>
      </c>
      <c r="B31" s="77" t="s">
        <v>1001</v>
      </c>
      <c r="C31" s="28"/>
      <c r="D31" s="28"/>
      <c r="E31" s="29"/>
      <c r="F31" s="40"/>
      <c r="G31" s="36"/>
      <c r="H31" s="113"/>
      <c r="I31" s="183"/>
      <c r="J31" s="105"/>
      <c r="K31" s="303"/>
      <c r="L31" s="113"/>
      <c r="M31" s="343"/>
    </row>
    <row r="32" spans="1:13" ht="11.25" customHeight="1">
      <c r="A32" s="35" t="s">
        <v>216</v>
      </c>
      <c r="B32" s="27" t="s">
        <v>1031</v>
      </c>
      <c r="C32" s="28"/>
      <c r="D32" s="28"/>
      <c r="E32" s="29"/>
      <c r="F32" s="40"/>
      <c r="G32" s="36"/>
      <c r="H32" s="47"/>
      <c r="I32" s="45"/>
      <c r="J32" s="47"/>
      <c r="K32" s="303"/>
      <c r="L32" s="46"/>
      <c r="M32" s="52"/>
    </row>
    <row r="33" spans="1:13" ht="11.25" customHeight="1">
      <c r="A33" s="35"/>
      <c r="B33" s="38" t="s">
        <v>1030</v>
      </c>
      <c r="C33" s="28"/>
      <c r="D33" s="28"/>
      <c r="E33" s="29"/>
      <c r="F33" s="30" t="s">
        <v>964</v>
      </c>
      <c r="G33" s="36">
        <v>4</v>
      </c>
      <c r="H33" s="47"/>
      <c r="I33" s="45">
        <v>112.64</v>
      </c>
      <c r="J33" s="47"/>
      <c r="K33" s="303">
        <f t="shared" si="0"/>
        <v>450.56</v>
      </c>
      <c r="L33" s="46"/>
      <c r="M33" s="52"/>
    </row>
    <row r="34" spans="1:13" ht="11.25" customHeight="1">
      <c r="A34" s="35" t="s">
        <v>217</v>
      </c>
      <c r="B34" s="38" t="s">
        <v>1033</v>
      </c>
      <c r="C34" s="39"/>
      <c r="D34" s="39"/>
      <c r="E34" s="98"/>
      <c r="F34" s="40" t="s">
        <v>964</v>
      </c>
      <c r="G34" s="36">
        <v>1</v>
      </c>
      <c r="H34" s="47"/>
      <c r="I34" s="45">
        <v>45.36</v>
      </c>
      <c r="J34" s="47"/>
      <c r="K34" s="303">
        <f t="shared" si="0"/>
        <v>45.36</v>
      </c>
      <c r="L34" s="46"/>
      <c r="M34" s="52"/>
    </row>
    <row r="35" spans="1:16" s="101" customFormat="1" ht="11.25" customHeight="1">
      <c r="A35" s="35" t="s">
        <v>218</v>
      </c>
      <c r="B35" s="38" t="s">
        <v>1034</v>
      </c>
      <c r="C35" s="39"/>
      <c r="D35" s="39"/>
      <c r="E35" s="98"/>
      <c r="F35" s="40" t="s">
        <v>964</v>
      </c>
      <c r="G35" s="36">
        <v>4</v>
      </c>
      <c r="H35" s="47"/>
      <c r="I35" s="45">
        <v>49.85</v>
      </c>
      <c r="J35" s="88"/>
      <c r="K35" s="303">
        <f t="shared" si="0"/>
        <v>199.4</v>
      </c>
      <c r="L35" s="89"/>
      <c r="M35" s="90"/>
      <c r="O35" s="102"/>
      <c r="P35" s="102"/>
    </row>
    <row r="36" spans="1:16" s="101" customFormat="1" ht="11.25" customHeight="1">
      <c r="A36" s="35" t="s">
        <v>219</v>
      </c>
      <c r="B36" s="38" t="s">
        <v>1038</v>
      </c>
      <c r="C36" s="39"/>
      <c r="D36" s="39"/>
      <c r="E36" s="98"/>
      <c r="F36" s="40"/>
      <c r="G36" s="36"/>
      <c r="H36" s="47"/>
      <c r="I36" s="45"/>
      <c r="J36" s="88"/>
      <c r="K36" s="303"/>
      <c r="L36" s="89"/>
      <c r="M36" s="90"/>
      <c r="O36" s="102"/>
      <c r="P36" s="102"/>
    </row>
    <row r="37" spans="1:16" s="101" customFormat="1" ht="11.25" customHeight="1">
      <c r="A37" s="37"/>
      <c r="B37" s="38" t="s">
        <v>1039</v>
      </c>
      <c r="C37" s="39"/>
      <c r="D37" s="39"/>
      <c r="E37" s="98"/>
      <c r="F37" s="40" t="s">
        <v>964</v>
      </c>
      <c r="G37" s="41">
        <v>2</v>
      </c>
      <c r="H37" s="48"/>
      <c r="I37" s="103">
        <v>130.58</v>
      </c>
      <c r="J37" s="94"/>
      <c r="K37" s="303">
        <f t="shared" si="0"/>
        <v>261.16</v>
      </c>
      <c r="L37" s="95"/>
      <c r="M37" s="53">
        <f>SUM(K33:K37)</f>
        <v>956.48</v>
      </c>
      <c r="O37" s="102"/>
      <c r="P37" s="102"/>
    </row>
    <row r="38" spans="1:16" s="101" customFormat="1" ht="11.25" customHeight="1">
      <c r="A38" s="78" t="s">
        <v>220</v>
      </c>
      <c r="B38" s="79" t="s">
        <v>1079</v>
      </c>
      <c r="C38" s="39"/>
      <c r="D38" s="39"/>
      <c r="E38" s="98"/>
      <c r="F38" s="40"/>
      <c r="G38" s="41"/>
      <c r="H38" s="48"/>
      <c r="I38" s="103"/>
      <c r="J38" s="94"/>
      <c r="K38" s="303"/>
      <c r="L38" s="95"/>
      <c r="M38" s="53"/>
      <c r="O38" s="102"/>
      <c r="P38" s="102"/>
    </row>
    <row r="39" spans="1:16" s="101" customFormat="1" ht="11.25" customHeight="1">
      <c r="A39" s="37" t="s">
        <v>221</v>
      </c>
      <c r="B39" s="38" t="s">
        <v>1099</v>
      </c>
      <c r="C39" s="39"/>
      <c r="D39" s="39"/>
      <c r="E39" s="98"/>
      <c r="F39" s="40" t="s">
        <v>964</v>
      </c>
      <c r="G39" s="41">
        <v>1</v>
      </c>
      <c r="H39" s="48"/>
      <c r="I39" s="103">
        <v>43.2</v>
      </c>
      <c r="J39" s="94"/>
      <c r="K39" s="303">
        <f t="shared" si="0"/>
        <v>43.2</v>
      </c>
      <c r="L39" s="95"/>
      <c r="M39" s="53">
        <f>K39</f>
        <v>43.2</v>
      </c>
      <c r="O39" s="102"/>
      <c r="P39" s="102"/>
    </row>
    <row r="40" spans="1:16" s="101" customFormat="1" ht="11.25" customHeight="1">
      <c r="A40" s="141" t="s">
        <v>222</v>
      </c>
      <c r="B40" s="79" t="s">
        <v>990</v>
      </c>
      <c r="C40" s="39"/>
      <c r="D40" s="39"/>
      <c r="E40" s="98"/>
      <c r="F40" s="40"/>
      <c r="G40" s="140"/>
      <c r="H40" s="48"/>
      <c r="I40" s="103"/>
      <c r="J40" s="94"/>
      <c r="K40" s="303"/>
      <c r="L40" s="95"/>
      <c r="M40" s="53"/>
      <c r="O40" s="102"/>
      <c r="P40" s="102"/>
    </row>
    <row r="41" spans="1:16" s="101" customFormat="1" ht="11.25" customHeight="1">
      <c r="A41" s="142" t="s">
        <v>223</v>
      </c>
      <c r="B41" s="38" t="s">
        <v>991</v>
      </c>
      <c r="C41" s="39"/>
      <c r="D41" s="39"/>
      <c r="E41" s="98"/>
      <c r="F41" s="40"/>
      <c r="G41" s="140"/>
      <c r="H41" s="48"/>
      <c r="I41" s="103"/>
      <c r="J41" s="94"/>
      <c r="K41" s="303"/>
      <c r="L41" s="95"/>
      <c r="M41" s="53"/>
      <c r="O41" s="102"/>
      <c r="P41" s="102"/>
    </row>
    <row r="42" spans="1:16" s="101" customFormat="1" ht="11.25" customHeight="1">
      <c r="A42" s="142"/>
      <c r="B42" s="38" t="s">
        <v>992</v>
      </c>
      <c r="C42" s="39"/>
      <c r="D42" s="39"/>
      <c r="E42" s="98"/>
      <c r="F42" s="40" t="s">
        <v>963</v>
      </c>
      <c r="G42" s="41">
        <v>22.36</v>
      </c>
      <c r="H42" s="48"/>
      <c r="I42" s="103">
        <v>18.99</v>
      </c>
      <c r="J42" s="94"/>
      <c r="K42" s="303">
        <f t="shared" si="0"/>
        <v>424.62</v>
      </c>
      <c r="L42" s="95"/>
      <c r="M42" s="53">
        <f>K42</f>
        <v>424.62</v>
      </c>
      <c r="O42" s="102"/>
      <c r="P42" s="102"/>
    </row>
    <row r="43" spans="1:16" s="101" customFormat="1" ht="11.25" customHeight="1">
      <c r="A43" s="78" t="s">
        <v>224</v>
      </c>
      <c r="B43" s="79" t="s">
        <v>974</v>
      </c>
      <c r="C43" s="39"/>
      <c r="D43" s="39"/>
      <c r="E43" s="98"/>
      <c r="F43" s="40"/>
      <c r="G43" s="41"/>
      <c r="H43" s="48"/>
      <c r="I43" s="103"/>
      <c r="J43" s="94"/>
      <c r="K43" s="303"/>
      <c r="L43" s="95"/>
      <c r="M43" s="53"/>
      <c r="O43" s="102"/>
      <c r="P43" s="102"/>
    </row>
    <row r="44" spans="1:16" s="101" customFormat="1" ht="11.25" customHeight="1">
      <c r="A44" s="37" t="s">
        <v>225</v>
      </c>
      <c r="B44" s="38" t="s">
        <v>975</v>
      </c>
      <c r="C44" s="39"/>
      <c r="D44" s="39"/>
      <c r="E44" s="98"/>
      <c r="F44" s="40"/>
      <c r="G44" s="41"/>
      <c r="H44" s="48"/>
      <c r="I44" s="93"/>
      <c r="J44" s="94"/>
      <c r="K44" s="303"/>
      <c r="L44" s="95"/>
      <c r="M44" s="53"/>
      <c r="O44" s="102"/>
      <c r="P44" s="102"/>
    </row>
    <row r="45" spans="1:16" s="101" customFormat="1" ht="11.25" customHeight="1" thickBot="1">
      <c r="A45" s="37"/>
      <c r="B45" s="38" t="s">
        <v>976</v>
      </c>
      <c r="C45" s="39"/>
      <c r="D45" s="39"/>
      <c r="E45" s="98"/>
      <c r="F45" s="40" t="s">
        <v>963</v>
      </c>
      <c r="G45" s="41">
        <v>40.6</v>
      </c>
      <c r="H45" s="48"/>
      <c r="I45" s="103">
        <v>2.39</v>
      </c>
      <c r="J45" s="94"/>
      <c r="K45" s="303">
        <f t="shared" si="0"/>
        <v>97.03</v>
      </c>
      <c r="L45" s="95"/>
      <c r="M45" s="53"/>
      <c r="O45" s="102"/>
      <c r="P45" s="102"/>
    </row>
    <row r="46" spans="1:13" ht="18" customHeight="1" thickTop="1">
      <c r="A46" s="69" t="str">
        <f>Plan1!A52</f>
        <v>DATA:   03/03/2005   </v>
      </c>
      <c r="B46" s="70"/>
      <c r="C46" s="71" t="s">
        <v>967</v>
      </c>
      <c r="D46" s="70"/>
      <c r="E46" s="72"/>
      <c r="F46" s="70" t="s">
        <v>954</v>
      </c>
      <c r="G46" s="72"/>
      <c r="H46" s="70" t="s">
        <v>961</v>
      </c>
      <c r="I46" s="72"/>
      <c r="J46" s="70"/>
      <c r="K46" s="104">
        <f>SUM(K5:K45)</f>
        <v>70035.06999999999</v>
      </c>
      <c r="L46" s="97"/>
      <c r="M46" s="345">
        <f>SUM(M5:M45)</f>
        <v>69938.04</v>
      </c>
    </row>
    <row r="47" spans="1:13" ht="18" customHeight="1" thickBot="1">
      <c r="A47" s="24"/>
      <c r="B47" s="25"/>
      <c r="C47" s="56"/>
      <c r="D47" s="23"/>
      <c r="E47" s="57"/>
      <c r="F47" s="23"/>
      <c r="G47" s="57"/>
      <c r="H47" s="23" t="s">
        <v>962</v>
      </c>
      <c r="I47" s="57"/>
      <c r="J47" s="23"/>
      <c r="K47" s="73"/>
      <c r="L47" s="23"/>
      <c r="M47" s="346"/>
    </row>
    <row r="48" spans="3:13" ht="15" customHeight="1" thickTop="1">
      <c r="C48" s="55"/>
      <c r="M48" s="75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9"/>
  <sheetViews>
    <sheetView zoomScale="75" zoomScaleNormal="75" zoomScalePageLayoutView="0" workbookViewId="0" topLeftCell="A1">
      <selection activeCell="K13" sqref="K13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955</v>
      </c>
    </row>
    <row r="2" spans="1:13" ht="15" customHeight="1" thickTop="1">
      <c r="A2" s="7"/>
      <c r="B2" s="31" t="s">
        <v>946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947</v>
      </c>
      <c r="C3" s="5"/>
      <c r="D3" s="199"/>
      <c r="E3" s="199"/>
      <c r="F3" s="199"/>
      <c r="G3" s="199"/>
      <c r="H3" s="58"/>
      <c r="I3" s="60" t="s">
        <v>956</v>
      </c>
      <c r="J3" s="3"/>
      <c r="K3" s="42"/>
      <c r="L3" s="59"/>
      <c r="M3" s="81" t="s">
        <v>877</v>
      </c>
    </row>
    <row r="4" spans="1:13" ht="15" customHeight="1" thickTop="1">
      <c r="A4" s="8"/>
      <c r="B4" s="34" t="s">
        <v>948</v>
      </c>
      <c r="C4" s="5"/>
      <c r="D4" s="199" t="s">
        <v>968</v>
      </c>
      <c r="E4" s="199"/>
      <c r="F4" s="199"/>
      <c r="G4" s="199"/>
      <c r="H4" s="61" t="s">
        <v>949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950</v>
      </c>
      <c r="I5" s="65"/>
      <c r="J5" s="64"/>
      <c r="K5" s="302">
        <f>Plan7!K46</f>
        <v>70035.06999999999</v>
      </c>
      <c r="L5" s="66"/>
      <c r="M5" s="339">
        <f>Plan7!M46</f>
        <v>69938.04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957</v>
      </c>
      <c r="K6" s="14"/>
      <c r="L6" s="14"/>
      <c r="M6" s="341"/>
    </row>
    <row r="7" spans="1:13" ht="15" customHeight="1">
      <c r="A7" s="11" t="s">
        <v>951</v>
      </c>
      <c r="B7" s="12"/>
      <c r="C7" s="16" t="s">
        <v>952</v>
      </c>
      <c r="D7" s="12"/>
      <c r="E7" s="12"/>
      <c r="F7" s="17" t="s">
        <v>953</v>
      </c>
      <c r="G7" s="18" t="s">
        <v>958</v>
      </c>
      <c r="H7" s="43" t="s">
        <v>959</v>
      </c>
      <c r="I7" s="43"/>
      <c r="J7" s="49" t="s">
        <v>960</v>
      </c>
      <c r="K7" s="44"/>
      <c r="L7" s="49" t="s">
        <v>4</v>
      </c>
      <c r="M7" s="347"/>
    </row>
    <row r="8" spans="1:13" ht="8.2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1.25" customHeight="1" thickTop="1">
      <c r="A9" s="35" t="s">
        <v>226</v>
      </c>
      <c r="B9" s="100" t="s">
        <v>978</v>
      </c>
      <c r="C9" s="143"/>
      <c r="D9" s="143"/>
      <c r="E9" s="144"/>
      <c r="F9" s="145" t="s">
        <v>963</v>
      </c>
      <c r="G9" s="146">
        <v>40.6</v>
      </c>
      <c r="H9" s="111"/>
      <c r="I9" s="298">
        <v>16.43</v>
      </c>
      <c r="J9" s="110"/>
      <c r="K9" s="304">
        <f>ROUND(G9*I9,2)</f>
        <v>667.06</v>
      </c>
      <c r="L9" s="111"/>
      <c r="M9" s="340"/>
    </row>
    <row r="10" spans="1:13" ht="11.25" customHeight="1">
      <c r="A10" s="35" t="s">
        <v>227</v>
      </c>
      <c r="B10" s="27" t="s">
        <v>979</v>
      </c>
      <c r="C10" s="28"/>
      <c r="D10" s="147"/>
      <c r="E10" s="148"/>
      <c r="F10" s="30"/>
      <c r="G10" s="149"/>
      <c r="H10" s="113"/>
      <c r="I10" s="183"/>
      <c r="J10" s="105"/>
      <c r="K10" s="297"/>
      <c r="L10" s="113"/>
      <c r="M10" s="343"/>
    </row>
    <row r="11" spans="1:13" ht="11.25" customHeight="1">
      <c r="A11" s="35"/>
      <c r="B11" s="84" t="s">
        <v>980</v>
      </c>
      <c r="C11" s="39"/>
      <c r="D11" s="67"/>
      <c r="E11" s="68"/>
      <c r="F11" s="30" t="s">
        <v>963</v>
      </c>
      <c r="G11" s="36">
        <v>34.1</v>
      </c>
      <c r="H11" s="113"/>
      <c r="I11" s="183">
        <v>28.36</v>
      </c>
      <c r="J11" s="105"/>
      <c r="K11" s="297">
        <f aca="true" t="shared" si="0" ref="K11:K46">ROUND(G11*I11,2)</f>
        <v>967.08</v>
      </c>
      <c r="L11" s="113"/>
      <c r="M11" s="343"/>
    </row>
    <row r="12" spans="1:13" ht="11.25" customHeight="1">
      <c r="A12" s="35" t="s">
        <v>228</v>
      </c>
      <c r="B12" s="27" t="s">
        <v>998</v>
      </c>
      <c r="C12" s="113"/>
      <c r="D12" s="113"/>
      <c r="E12" s="106"/>
      <c r="F12" s="139" t="s">
        <v>965</v>
      </c>
      <c r="G12" s="36">
        <v>17.4</v>
      </c>
      <c r="H12" s="113"/>
      <c r="I12" s="183">
        <v>18.2</v>
      </c>
      <c r="J12" s="105"/>
      <c r="K12" s="297">
        <f t="shared" si="0"/>
        <v>316.68</v>
      </c>
      <c r="L12" s="113"/>
      <c r="M12" s="343"/>
    </row>
    <row r="13" spans="1:13" ht="11.25" customHeight="1">
      <c r="A13" s="35" t="s">
        <v>229</v>
      </c>
      <c r="B13" s="100" t="s">
        <v>1106</v>
      </c>
      <c r="C13" s="28"/>
      <c r="D13" s="147"/>
      <c r="E13" s="148"/>
      <c r="F13" s="40" t="s">
        <v>965</v>
      </c>
      <c r="G13" s="36">
        <v>8</v>
      </c>
      <c r="H13" s="113"/>
      <c r="I13" s="183">
        <v>22.88</v>
      </c>
      <c r="J13" s="105"/>
      <c r="K13" s="297">
        <f t="shared" si="0"/>
        <v>183.04</v>
      </c>
      <c r="L13" s="113"/>
      <c r="M13" s="344">
        <f>SUM(Plan7!K45)+SUM(Plan8!K9:K13)</f>
        <v>2230.8900000000003</v>
      </c>
    </row>
    <row r="14" spans="1:13" ht="11.25" customHeight="1">
      <c r="A14" s="120" t="s">
        <v>230</v>
      </c>
      <c r="B14" s="77" t="s">
        <v>977</v>
      </c>
      <c r="C14" s="28"/>
      <c r="D14" s="28"/>
      <c r="E14" s="29"/>
      <c r="F14" s="40"/>
      <c r="G14" s="36"/>
      <c r="H14" s="47"/>
      <c r="I14" s="183"/>
      <c r="J14" s="47"/>
      <c r="K14" s="297"/>
      <c r="L14" s="46"/>
      <c r="M14" s="52"/>
    </row>
    <row r="15" spans="1:13" ht="11.25" customHeight="1">
      <c r="A15" s="35" t="s">
        <v>231</v>
      </c>
      <c r="B15" s="38" t="s">
        <v>1028</v>
      </c>
      <c r="C15" s="28"/>
      <c r="D15" s="28"/>
      <c r="E15" s="29"/>
      <c r="F15" s="30" t="s">
        <v>963</v>
      </c>
      <c r="G15" s="36">
        <v>42.6</v>
      </c>
      <c r="H15" s="47"/>
      <c r="I15" s="183">
        <v>17.04</v>
      </c>
      <c r="J15" s="47"/>
      <c r="K15" s="297">
        <f t="shared" si="0"/>
        <v>725.9</v>
      </c>
      <c r="L15" s="46"/>
      <c r="M15" s="52"/>
    </row>
    <row r="16" spans="1:16" s="101" customFormat="1" ht="11.25" customHeight="1">
      <c r="A16" s="35" t="s">
        <v>232</v>
      </c>
      <c r="B16" s="38" t="s">
        <v>972</v>
      </c>
      <c r="C16" s="39"/>
      <c r="D16" s="39"/>
      <c r="E16" s="98"/>
      <c r="F16" s="40"/>
      <c r="G16" s="36"/>
      <c r="H16" s="47"/>
      <c r="I16" s="183"/>
      <c r="J16" s="88"/>
      <c r="K16" s="297"/>
      <c r="L16" s="89"/>
      <c r="M16" s="90"/>
      <c r="O16" s="102"/>
      <c r="P16" s="102"/>
    </row>
    <row r="17" spans="1:16" s="101" customFormat="1" ht="11.25" customHeight="1">
      <c r="A17" s="35"/>
      <c r="B17" s="84" t="s">
        <v>1027</v>
      </c>
      <c r="C17" s="39"/>
      <c r="D17" s="39"/>
      <c r="E17" s="98"/>
      <c r="F17" s="40" t="s">
        <v>963</v>
      </c>
      <c r="G17" s="36">
        <v>42.6</v>
      </c>
      <c r="H17" s="47"/>
      <c r="I17" s="183">
        <v>34.46</v>
      </c>
      <c r="J17" s="88"/>
      <c r="K17" s="297">
        <f t="shared" si="0"/>
        <v>1468</v>
      </c>
      <c r="L17" s="89"/>
      <c r="M17" s="90"/>
      <c r="O17" s="102"/>
      <c r="P17" s="102"/>
    </row>
    <row r="18" spans="1:16" s="101" customFormat="1" ht="11.25" customHeight="1">
      <c r="A18" s="35" t="s">
        <v>233</v>
      </c>
      <c r="B18" s="38" t="s">
        <v>1029</v>
      </c>
      <c r="C18" s="39"/>
      <c r="D18" s="39"/>
      <c r="E18" s="98"/>
      <c r="F18" s="40" t="s">
        <v>965</v>
      </c>
      <c r="G18" s="36">
        <v>25.4</v>
      </c>
      <c r="H18" s="47"/>
      <c r="I18" s="183">
        <v>13.13</v>
      </c>
      <c r="J18" s="88"/>
      <c r="K18" s="297">
        <f t="shared" si="0"/>
        <v>333.5</v>
      </c>
      <c r="L18" s="89"/>
      <c r="M18" s="52">
        <f>SUM(K15:K18)</f>
        <v>2527.4</v>
      </c>
      <c r="O18" s="102"/>
      <c r="P18" s="102"/>
    </row>
    <row r="19" spans="1:16" s="101" customFormat="1" ht="11.25" customHeight="1">
      <c r="A19" s="76" t="s">
        <v>234</v>
      </c>
      <c r="B19" s="79" t="s">
        <v>985</v>
      </c>
      <c r="C19" s="39"/>
      <c r="D19" s="39"/>
      <c r="E19" s="98"/>
      <c r="F19" s="40"/>
      <c r="G19" s="36"/>
      <c r="H19" s="47"/>
      <c r="I19" s="183"/>
      <c r="J19" s="88"/>
      <c r="K19" s="297"/>
      <c r="L19" s="89"/>
      <c r="M19" s="90"/>
      <c r="O19" s="102"/>
      <c r="P19" s="102"/>
    </row>
    <row r="20" spans="1:16" s="101" customFormat="1" ht="11.25" customHeight="1">
      <c r="A20" s="37" t="s">
        <v>235</v>
      </c>
      <c r="B20" s="100" t="s">
        <v>986</v>
      </c>
      <c r="C20" s="39"/>
      <c r="D20" s="39"/>
      <c r="E20" s="98"/>
      <c r="F20" s="40"/>
      <c r="G20" s="41"/>
      <c r="H20" s="48"/>
      <c r="I20" s="183"/>
      <c r="J20" s="94"/>
      <c r="K20" s="297"/>
      <c r="L20" s="95"/>
      <c r="M20" s="96"/>
      <c r="O20" s="102"/>
      <c r="P20" s="102"/>
    </row>
    <row r="21" spans="1:16" s="101" customFormat="1" ht="11.25" customHeight="1">
      <c r="A21" s="37"/>
      <c r="B21" s="100" t="s">
        <v>1118</v>
      </c>
      <c r="C21" s="39"/>
      <c r="D21" s="39"/>
      <c r="E21" s="98"/>
      <c r="F21" s="40" t="s">
        <v>963</v>
      </c>
      <c r="G21" s="41">
        <v>8.8</v>
      </c>
      <c r="H21" s="48"/>
      <c r="I21" s="183">
        <v>456.64</v>
      </c>
      <c r="J21" s="94"/>
      <c r="K21" s="297">
        <f t="shared" si="0"/>
        <v>4018.43</v>
      </c>
      <c r="L21" s="95"/>
      <c r="M21" s="96"/>
      <c r="O21" s="102"/>
      <c r="P21" s="102"/>
    </row>
    <row r="22" spans="1:16" s="101" customFormat="1" ht="11.25" customHeight="1">
      <c r="A22" s="37" t="s">
        <v>236</v>
      </c>
      <c r="B22" s="160" t="s">
        <v>1100</v>
      </c>
      <c r="C22" s="137"/>
      <c r="D22" s="137"/>
      <c r="E22" s="138"/>
      <c r="F22" s="40"/>
      <c r="G22" s="41"/>
      <c r="H22" s="48"/>
      <c r="I22" s="183"/>
      <c r="J22" s="94"/>
      <c r="K22" s="297"/>
      <c r="L22" s="95"/>
      <c r="M22" s="53"/>
      <c r="O22" s="102"/>
      <c r="P22" s="102"/>
    </row>
    <row r="23" spans="1:16" s="101" customFormat="1" ht="11.25" customHeight="1">
      <c r="A23" s="37"/>
      <c r="B23" s="160" t="s">
        <v>993</v>
      </c>
      <c r="C23" s="137"/>
      <c r="D23" s="137"/>
      <c r="E23" s="138"/>
      <c r="F23" s="40" t="s">
        <v>964</v>
      </c>
      <c r="G23" s="41">
        <v>1</v>
      </c>
      <c r="H23" s="48"/>
      <c r="I23" s="183">
        <v>255.64</v>
      </c>
      <c r="J23" s="94"/>
      <c r="K23" s="297">
        <f t="shared" si="0"/>
        <v>255.64</v>
      </c>
      <c r="L23" s="95"/>
      <c r="M23" s="53">
        <f>SUM(K21:K23)</f>
        <v>4274.07</v>
      </c>
      <c r="O23" s="102"/>
      <c r="P23" s="102"/>
    </row>
    <row r="24" spans="1:16" s="101" customFormat="1" ht="11.25" customHeight="1">
      <c r="A24" s="78" t="s">
        <v>237</v>
      </c>
      <c r="B24" s="80" t="s">
        <v>987</v>
      </c>
      <c r="C24" s="28"/>
      <c r="D24" s="28"/>
      <c r="E24" s="29"/>
      <c r="F24" s="40"/>
      <c r="G24" s="41"/>
      <c r="H24" s="48"/>
      <c r="I24" s="183"/>
      <c r="J24" s="94"/>
      <c r="K24" s="297"/>
      <c r="L24" s="95"/>
      <c r="M24" s="53"/>
      <c r="O24" s="102"/>
      <c r="P24" s="102"/>
    </row>
    <row r="25" spans="1:16" s="101" customFormat="1" ht="11.25" customHeight="1">
      <c r="A25" s="37" t="s">
        <v>238</v>
      </c>
      <c r="B25" s="38" t="s">
        <v>988</v>
      </c>
      <c r="C25" s="39"/>
      <c r="D25" s="39"/>
      <c r="E25" s="98"/>
      <c r="F25" s="40" t="s">
        <v>963</v>
      </c>
      <c r="G25" s="41">
        <v>6.16</v>
      </c>
      <c r="H25" s="48"/>
      <c r="I25" s="183">
        <v>59.8</v>
      </c>
      <c r="J25" s="94"/>
      <c r="K25" s="297">
        <f t="shared" si="0"/>
        <v>368.37</v>
      </c>
      <c r="L25" s="95"/>
      <c r="M25" s="53">
        <f>K25</f>
        <v>368.37</v>
      </c>
      <c r="O25" s="102"/>
      <c r="P25" s="102"/>
    </row>
    <row r="26" spans="1:16" s="101" customFormat="1" ht="11.25" customHeight="1">
      <c r="A26" s="78" t="s">
        <v>239</v>
      </c>
      <c r="B26" s="79" t="s">
        <v>966</v>
      </c>
      <c r="C26" s="39"/>
      <c r="D26" s="39"/>
      <c r="E26" s="98"/>
      <c r="F26" s="40"/>
      <c r="G26" s="41"/>
      <c r="H26" s="48"/>
      <c r="I26" s="183"/>
      <c r="J26" s="94"/>
      <c r="K26" s="297"/>
      <c r="L26" s="95"/>
      <c r="M26" s="53"/>
      <c r="O26" s="102"/>
      <c r="P26" s="102"/>
    </row>
    <row r="27" spans="1:16" s="101" customFormat="1" ht="11.25" customHeight="1">
      <c r="A27" s="37" t="s">
        <v>240</v>
      </c>
      <c r="B27" s="38" t="s">
        <v>981</v>
      </c>
      <c r="C27" s="39"/>
      <c r="D27" s="39"/>
      <c r="E27" s="98"/>
      <c r="F27" s="40"/>
      <c r="G27" s="41"/>
      <c r="H27" s="48"/>
      <c r="I27" s="183"/>
      <c r="J27" s="94"/>
      <c r="K27" s="297"/>
      <c r="L27" s="95"/>
      <c r="M27" s="53"/>
      <c r="O27" s="102"/>
      <c r="P27" s="102"/>
    </row>
    <row r="28" spans="1:16" s="101" customFormat="1" ht="11.25" customHeight="1">
      <c r="A28" s="37"/>
      <c r="B28" s="38" t="s">
        <v>982</v>
      </c>
      <c r="C28" s="39"/>
      <c r="D28" s="39"/>
      <c r="E28" s="98"/>
      <c r="F28" s="40" t="s">
        <v>963</v>
      </c>
      <c r="G28" s="41">
        <v>75.35</v>
      </c>
      <c r="H28" s="48"/>
      <c r="I28" s="185">
        <v>5.62</v>
      </c>
      <c r="J28" s="94"/>
      <c r="K28" s="297">
        <f t="shared" si="0"/>
        <v>423.47</v>
      </c>
      <c r="L28" s="95"/>
      <c r="M28" s="53"/>
      <c r="O28" s="102"/>
      <c r="P28" s="102"/>
    </row>
    <row r="29" spans="1:16" s="85" customFormat="1" ht="11.25" customHeight="1">
      <c r="A29" s="37" t="s">
        <v>241</v>
      </c>
      <c r="B29" s="38" t="s">
        <v>983</v>
      </c>
      <c r="C29" s="39"/>
      <c r="D29" s="39"/>
      <c r="E29" s="98"/>
      <c r="F29" s="40" t="s">
        <v>963</v>
      </c>
      <c r="G29" s="41">
        <v>75.35</v>
      </c>
      <c r="H29" s="48"/>
      <c r="I29" s="183">
        <v>9.34</v>
      </c>
      <c r="J29" s="94"/>
      <c r="K29" s="297">
        <f t="shared" si="0"/>
        <v>703.77</v>
      </c>
      <c r="L29" s="91"/>
      <c r="M29" s="92"/>
      <c r="O29" s="86"/>
      <c r="P29" s="86"/>
    </row>
    <row r="30" spans="1:16" s="85" customFormat="1" ht="11.25" customHeight="1">
      <c r="A30" s="37" t="s">
        <v>242</v>
      </c>
      <c r="B30" s="160" t="s">
        <v>1104</v>
      </c>
      <c r="C30" s="137"/>
      <c r="D30" s="137"/>
      <c r="E30" s="138"/>
      <c r="F30" s="139" t="s">
        <v>963</v>
      </c>
      <c r="G30" s="140">
        <v>3.36</v>
      </c>
      <c r="H30" s="48"/>
      <c r="I30" s="183">
        <v>8.65</v>
      </c>
      <c r="J30" s="94"/>
      <c r="K30" s="297">
        <f t="shared" si="0"/>
        <v>29.06</v>
      </c>
      <c r="L30" s="91"/>
      <c r="M30" s="53">
        <f>SUM(K28:K30)</f>
        <v>1156.3</v>
      </c>
      <c r="O30" s="86"/>
      <c r="P30" s="86"/>
    </row>
    <row r="31" spans="1:16" s="85" customFormat="1" ht="11.25" customHeight="1">
      <c r="A31" s="78" t="s">
        <v>243</v>
      </c>
      <c r="B31" s="80" t="s">
        <v>1003</v>
      </c>
      <c r="C31" s="39"/>
      <c r="D31" s="39"/>
      <c r="E31" s="98"/>
      <c r="F31" s="40"/>
      <c r="G31" s="41"/>
      <c r="H31" s="48"/>
      <c r="I31" s="183"/>
      <c r="J31" s="94"/>
      <c r="K31" s="297"/>
      <c r="L31" s="91"/>
      <c r="M31" s="53"/>
      <c r="O31" s="86"/>
      <c r="P31" s="86"/>
    </row>
    <row r="32" spans="1:16" s="85" customFormat="1" ht="11.25" customHeight="1">
      <c r="A32" s="37" t="s">
        <v>244</v>
      </c>
      <c r="B32" s="27" t="s">
        <v>1004</v>
      </c>
      <c r="C32" s="39"/>
      <c r="D32" s="67"/>
      <c r="E32" s="68"/>
      <c r="F32" s="40" t="s">
        <v>963</v>
      </c>
      <c r="G32" s="41">
        <v>6</v>
      </c>
      <c r="H32" s="48"/>
      <c r="I32" s="45">
        <v>78.25</v>
      </c>
      <c r="J32" s="94"/>
      <c r="K32" s="297">
        <f t="shared" si="0"/>
        <v>469.5</v>
      </c>
      <c r="L32" s="91"/>
      <c r="M32" s="53"/>
      <c r="O32" s="86"/>
      <c r="P32" s="86"/>
    </row>
    <row r="33" spans="1:16" s="85" customFormat="1" ht="11.25" customHeight="1">
      <c r="A33" s="37" t="s">
        <v>245</v>
      </c>
      <c r="B33" s="38" t="s">
        <v>3</v>
      </c>
      <c r="C33" s="39"/>
      <c r="D33" s="67"/>
      <c r="E33" s="68"/>
      <c r="F33" s="40" t="s">
        <v>963</v>
      </c>
      <c r="G33" s="41">
        <v>1.35</v>
      </c>
      <c r="H33" s="48"/>
      <c r="I33" s="45">
        <v>149.92</v>
      </c>
      <c r="J33" s="94"/>
      <c r="K33" s="297">
        <f t="shared" si="0"/>
        <v>202.39</v>
      </c>
      <c r="L33" s="91"/>
      <c r="M33" s="53">
        <f>SUM(K32:K33)</f>
        <v>671.89</v>
      </c>
      <c r="O33" s="86"/>
      <c r="P33" s="86"/>
    </row>
    <row r="34" spans="1:16" s="85" customFormat="1" ht="11.25" customHeight="1">
      <c r="A34" s="173" t="s">
        <v>246</v>
      </c>
      <c r="B34" s="136" t="s">
        <v>1048</v>
      </c>
      <c r="C34" s="137"/>
      <c r="D34" s="137"/>
      <c r="E34" s="138"/>
      <c r="F34" s="139"/>
      <c r="G34" s="140"/>
      <c r="H34" s="48"/>
      <c r="I34" s="45"/>
      <c r="J34" s="94"/>
      <c r="K34" s="297"/>
      <c r="L34" s="91"/>
      <c r="M34" s="53"/>
      <c r="O34" s="86"/>
      <c r="P34" s="86"/>
    </row>
    <row r="35" spans="1:16" s="85" customFormat="1" ht="11.25" customHeight="1">
      <c r="A35" s="141" t="s">
        <v>247</v>
      </c>
      <c r="B35" s="79" t="s">
        <v>969</v>
      </c>
      <c r="C35" s="39"/>
      <c r="D35" s="39"/>
      <c r="E35" s="98"/>
      <c r="F35" s="40"/>
      <c r="G35" s="140"/>
      <c r="H35" s="48"/>
      <c r="I35" s="45"/>
      <c r="J35" s="94"/>
      <c r="K35" s="297"/>
      <c r="L35" s="91"/>
      <c r="M35" s="53"/>
      <c r="O35" s="86"/>
      <c r="P35" s="86"/>
    </row>
    <row r="36" spans="1:16" s="85" customFormat="1" ht="11.25" customHeight="1">
      <c r="A36" s="142" t="s">
        <v>248</v>
      </c>
      <c r="B36" s="27" t="s">
        <v>1026</v>
      </c>
      <c r="C36" s="39"/>
      <c r="D36" s="39"/>
      <c r="E36" s="98"/>
      <c r="F36" s="40" t="s">
        <v>963</v>
      </c>
      <c r="G36" s="140">
        <v>42.6</v>
      </c>
      <c r="H36" s="48"/>
      <c r="I36" s="45">
        <v>6.21</v>
      </c>
      <c r="J36" s="94"/>
      <c r="K36" s="297">
        <f t="shared" si="0"/>
        <v>264.55</v>
      </c>
      <c r="L36" s="95"/>
      <c r="M36" s="53"/>
      <c r="O36" s="86"/>
      <c r="P36" s="86"/>
    </row>
    <row r="37" spans="1:16" s="85" customFormat="1" ht="11.25" customHeight="1">
      <c r="A37" s="142" t="s">
        <v>249</v>
      </c>
      <c r="B37" s="38" t="s">
        <v>973</v>
      </c>
      <c r="C37" s="39"/>
      <c r="D37" s="39"/>
      <c r="E37" s="98"/>
      <c r="F37" s="40" t="s">
        <v>963</v>
      </c>
      <c r="G37" s="140">
        <v>40.6</v>
      </c>
      <c r="H37" s="48"/>
      <c r="I37" s="45">
        <v>2.39</v>
      </c>
      <c r="J37" s="94"/>
      <c r="K37" s="297">
        <f t="shared" si="0"/>
        <v>97.03</v>
      </c>
      <c r="L37" s="95"/>
      <c r="M37" s="53"/>
      <c r="O37" s="86"/>
      <c r="P37" s="86"/>
    </row>
    <row r="38" spans="1:16" s="85" customFormat="1" ht="11.25" customHeight="1">
      <c r="A38" s="142" t="s">
        <v>250</v>
      </c>
      <c r="B38" s="38" t="s">
        <v>1019</v>
      </c>
      <c r="C38" s="39"/>
      <c r="D38" s="39"/>
      <c r="E38" s="98"/>
      <c r="F38" s="40" t="s">
        <v>1020</v>
      </c>
      <c r="G38" s="140">
        <v>0.27</v>
      </c>
      <c r="H38" s="48"/>
      <c r="I38" s="103">
        <v>14.33</v>
      </c>
      <c r="J38" s="94"/>
      <c r="K38" s="297">
        <f t="shared" si="0"/>
        <v>3.87</v>
      </c>
      <c r="L38" s="95"/>
      <c r="M38" s="53"/>
      <c r="O38" s="86"/>
      <c r="P38" s="86"/>
    </row>
    <row r="39" spans="1:16" s="85" customFormat="1" ht="11.25" customHeight="1">
      <c r="A39" s="142" t="s">
        <v>251</v>
      </c>
      <c r="B39" s="27" t="s">
        <v>989</v>
      </c>
      <c r="C39" s="39"/>
      <c r="D39" s="39"/>
      <c r="E39" s="98"/>
      <c r="F39" s="40" t="s">
        <v>963</v>
      </c>
      <c r="G39" s="41">
        <v>6.08</v>
      </c>
      <c r="H39" s="48"/>
      <c r="I39" s="103">
        <v>7.47</v>
      </c>
      <c r="J39" s="94"/>
      <c r="K39" s="297">
        <f t="shared" si="0"/>
        <v>45.42</v>
      </c>
      <c r="L39" s="95"/>
      <c r="M39" s="53">
        <f>SUM(K36:K39)</f>
        <v>410.87000000000006</v>
      </c>
      <c r="O39" s="86"/>
      <c r="P39" s="86"/>
    </row>
    <row r="40" spans="1:16" s="85" customFormat="1" ht="11.25" customHeight="1">
      <c r="A40" s="78" t="s">
        <v>252</v>
      </c>
      <c r="B40" s="77" t="s">
        <v>1001</v>
      </c>
      <c r="C40" s="39"/>
      <c r="D40" s="39"/>
      <c r="E40" s="98"/>
      <c r="F40" s="40"/>
      <c r="G40" s="41"/>
      <c r="H40" s="48"/>
      <c r="I40" s="103"/>
      <c r="J40" s="94"/>
      <c r="K40" s="297"/>
      <c r="L40" s="95"/>
      <c r="M40" s="53"/>
      <c r="O40" s="86"/>
      <c r="P40" s="86"/>
    </row>
    <row r="41" spans="1:16" s="85" customFormat="1" ht="11.25" customHeight="1">
      <c r="A41" s="37" t="s">
        <v>253</v>
      </c>
      <c r="B41" s="27" t="s">
        <v>1031</v>
      </c>
      <c r="C41" s="28"/>
      <c r="D41" s="28"/>
      <c r="E41" s="29"/>
      <c r="F41" s="40"/>
      <c r="G41" s="41"/>
      <c r="H41" s="48"/>
      <c r="I41" s="103"/>
      <c r="J41" s="94"/>
      <c r="K41" s="297"/>
      <c r="L41" s="95"/>
      <c r="M41" s="53"/>
      <c r="O41" s="86"/>
      <c r="P41" s="86"/>
    </row>
    <row r="42" spans="1:16" s="85" customFormat="1" ht="11.25" customHeight="1">
      <c r="A42" s="37"/>
      <c r="B42" s="27" t="s">
        <v>1030</v>
      </c>
      <c r="C42" s="28"/>
      <c r="D42" s="28"/>
      <c r="E42" s="29"/>
      <c r="F42" s="40" t="s">
        <v>964</v>
      </c>
      <c r="G42" s="41">
        <v>4</v>
      </c>
      <c r="H42" s="48"/>
      <c r="I42" s="103">
        <v>112.64</v>
      </c>
      <c r="J42" s="94"/>
      <c r="K42" s="297">
        <f t="shared" si="0"/>
        <v>450.56</v>
      </c>
      <c r="L42" s="95"/>
      <c r="M42" s="53"/>
      <c r="O42" s="86"/>
      <c r="P42" s="86"/>
    </row>
    <row r="43" spans="1:16" s="85" customFormat="1" ht="11.25" customHeight="1">
      <c r="A43" s="37" t="s">
        <v>254</v>
      </c>
      <c r="B43" s="27" t="s">
        <v>1033</v>
      </c>
      <c r="C43" s="28"/>
      <c r="D43" s="28"/>
      <c r="E43" s="29"/>
      <c r="F43" s="40" t="s">
        <v>964</v>
      </c>
      <c r="G43" s="41">
        <v>1</v>
      </c>
      <c r="H43" s="48"/>
      <c r="I43" s="103">
        <v>45.36</v>
      </c>
      <c r="J43" s="94"/>
      <c r="K43" s="297">
        <f t="shared" si="0"/>
        <v>45.36</v>
      </c>
      <c r="L43" s="95"/>
      <c r="M43" s="53"/>
      <c r="O43" s="86"/>
      <c r="P43" s="86"/>
    </row>
    <row r="44" spans="1:16" s="85" customFormat="1" ht="11.25" customHeight="1">
      <c r="A44" s="37" t="s">
        <v>255</v>
      </c>
      <c r="B44" s="27" t="s">
        <v>1034</v>
      </c>
      <c r="C44" s="28"/>
      <c r="D44" s="28"/>
      <c r="E44" s="29"/>
      <c r="F44" s="40" t="s">
        <v>964</v>
      </c>
      <c r="G44" s="41">
        <v>4</v>
      </c>
      <c r="H44" s="48"/>
      <c r="I44" s="103">
        <v>49.85</v>
      </c>
      <c r="J44" s="94"/>
      <c r="K44" s="297">
        <f t="shared" si="0"/>
        <v>199.4</v>
      </c>
      <c r="L44" s="95"/>
      <c r="M44" s="53"/>
      <c r="O44" s="86"/>
      <c r="P44" s="86"/>
    </row>
    <row r="45" spans="1:16" s="85" customFormat="1" ht="11.25" customHeight="1">
      <c r="A45" s="37" t="s">
        <v>256</v>
      </c>
      <c r="B45" s="27" t="s">
        <v>1038</v>
      </c>
      <c r="C45" s="28"/>
      <c r="D45" s="28"/>
      <c r="E45" s="29"/>
      <c r="F45" s="40"/>
      <c r="G45" s="41"/>
      <c r="H45" s="48"/>
      <c r="I45" s="93"/>
      <c r="J45" s="94"/>
      <c r="K45" s="297"/>
      <c r="L45" s="95"/>
      <c r="M45" s="53"/>
      <c r="O45" s="86"/>
      <c r="P45" s="86"/>
    </row>
    <row r="46" spans="1:16" s="85" customFormat="1" ht="11.25" customHeight="1" thickBot="1">
      <c r="A46" s="37"/>
      <c r="B46" s="27" t="s">
        <v>1039</v>
      </c>
      <c r="C46" s="28"/>
      <c r="D46" s="28"/>
      <c r="E46" s="29"/>
      <c r="F46" s="40" t="s">
        <v>964</v>
      </c>
      <c r="G46" s="41">
        <v>2</v>
      </c>
      <c r="H46" s="48"/>
      <c r="I46" s="103">
        <v>130.58</v>
      </c>
      <c r="J46" s="94"/>
      <c r="K46" s="305">
        <f t="shared" si="0"/>
        <v>261.16</v>
      </c>
      <c r="L46" s="95"/>
      <c r="M46" s="53">
        <f>SUM(K42:K46)</f>
        <v>956.48</v>
      </c>
      <c r="O46" s="86"/>
      <c r="P46" s="86"/>
    </row>
    <row r="47" spans="1:13" ht="18.75" customHeight="1" thickTop="1">
      <c r="A47" s="69" t="str">
        <f>Plan1!A52</f>
        <v>DATA:   03/03/2005   </v>
      </c>
      <c r="B47" s="70"/>
      <c r="C47" s="71" t="s">
        <v>967</v>
      </c>
      <c r="D47" s="70"/>
      <c r="E47" s="72"/>
      <c r="F47" s="70" t="s">
        <v>954</v>
      </c>
      <c r="G47" s="72"/>
      <c r="H47" s="70" t="s">
        <v>961</v>
      </c>
      <c r="I47" s="72"/>
      <c r="J47" s="70"/>
      <c r="K47" s="104">
        <f>SUM(K5:K46)</f>
        <v>82534.30999999995</v>
      </c>
      <c r="L47" s="97"/>
      <c r="M47" s="345">
        <f>SUM(M5:M46)</f>
        <v>82534.30999999998</v>
      </c>
    </row>
    <row r="48" spans="1:13" ht="18.75" customHeight="1" thickBot="1">
      <c r="A48" s="24"/>
      <c r="B48" s="25"/>
      <c r="C48" s="56"/>
      <c r="D48" s="23"/>
      <c r="E48" s="57"/>
      <c r="F48" s="23"/>
      <c r="G48" s="57"/>
      <c r="H48" s="23" t="s">
        <v>962</v>
      </c>
      <c r="I48" s="57"/>
      <c r="J48" s="23"/>
      <c r="K48" s="73"/>
      <c r="L48" s="23"/>
      <c r="M48" s="346"/>
    </row>
    <row r="49" spans="3:13" ht="15" customHeight="1" thickTop="1">
      <c r="C49" s="55"/>
      <c r="M49" s="75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5"/>
  <sheetViews>
    <sheetView zoomScale="75" zoomScaleNormal="75" zoomScalePageLayoutView="0" workbookViewId="0" topLeftCell="A1">
      <selection activeCell="K21" sqref="K21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955</v>
      </c>
    </row>
    <row r="2" spans="1:13" ht="15" customHeight="1" thickTop="1">
      <c r="A2" s="7"/>
      <c r="B2" s="31" t="s">
        <v>946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947</v>
      </c>
      <c r="C3" s="5"/>
      <c r="D3" s="199"/>
      <c r="E3" s="199"/>
      <c r="F3" s="199"/>
      <c r="G3" s="199"/>
      <c r="H3" s="58"/>
      <c r="I3" s="60" t="s">
        <v>956</v>
      </c>
      <c r="J3" s="3"/>
      <c r="K3" s="42"/>
      <c r="L3" s="59"/>
      <c r="M3" s="81" t="s">
        <v>878</v>
      </c>
    </row>
    <row r="4" spans="1:13" ht="15" customHeight="1" thickTop="1">
      <c r="A4" s="8"/>
      <c r="B4" s="34" t="s">
        <v>948</v>
      </c>
      <c r="C4" s="5"/>
      <c r="D4" s="199" t="s">
        <v>968</v>
      </c>
      <c r="E4" s="199"/>
      <c r="F4" s="199"/>
      <c r="G4" s="199"/>
      <c r="H4" s="61" t="s">
        <v>949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950</v>
      </c>
      <c r="I5" s="65"/>
      <c r="J5" s="64"/>
      <c r="K5" s="302">
        <f>Plan8!K47</f>
        <v>82534.30999999995</v>
      </c>
      <c r="L5" s="66"/>
      <c r="M5" s="339">
        <f>Plan8!M47</f>
        <v>82534.30999999998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957</v>
      </c>
      <c r="K6" s="14"/>
      <c r="L6" s="14"/>
      <c r="M6" s="341"/>
    </row>
    <row r="7" spans="1:13" ht="15" customHeight="1">
      <c r="A7" s="11" t="s">
        <v>951</v>
      </c>
      <c r="B7" s="12"/>
      <c r="C7" s="16" t="s">
        <v>952</v>
      </c>
      <c r="D7" s="12"/>
      <c r="E7" s="12"/>
      <c r="F7" s="17" t="s">
        <v>953</v>
      </c>
      <c r="G7" s="18" t="s">
        <v>958</v>
      </c>
      <c r="H7" s="43" t="s">
        <v>959</v>
      </c>
      <c r="I7" s="43"/>
      <c r="J7" s="49" t="s">
        <v>960</v>
      </c>
      <c r="K7" s="44"/>
      <c r="L7" s="49" t="s">
        <v>4</v>
      </c>
      <c r="M7" s="347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2" customHeight="1" thickTop="1">
      <c r="A9" s="114" t="s">
        <v>257</v>
      </c>
      <c r="B9" s="163" t="s">
        <v>1079</v>
      </c>
      <c r="C9" s="143"/>
      <c r="D9" s="143"/>
      <c r="E9" s="143"/>
      <c r="F9" s="145"/>
      <c r="G9" s="146"/>
      <c r="H9" s="111"/>
      <c r="I9" s="111"/>
      <c r="J9" s="110"/>
      <c r="K9" s="112"/>
      <c r="L9" s="111"/>
      <c r="M9" s="340"/>
    </row>
    <row r="10" spans="1:13" ht="12" customHeight="1">
      <c r="A10" s="109" t="s">
        <v>258</v>
      </c>
      <c r="B10" s="28" t="s">
        <v>1099</v>
      </c>
      <c r="C10" s="28"/>
      <c r="D10" s="28"/>
      <c r="E10" s="28"/>
      <c r="F10" s="157" t="s">
        <v>964</v>
      </c>
      <c r="G10" s="36">
        <v>1</v>
      </c>
      <c r="H10" s="113"/>
      <c r="I10" s="183">
        <v>43.2</v>
      </c>
      <c r="J10" s="105"/>
      <c r="K10" s="297">
        <f>ROUND(G10*I10,2)</f>
        <v>43.2</v>
      </c>
      <c r="L10" s="113"/>
      <c r="M10" s="344">
        <f>K10</f>
        <v>43.2</v>
      </c>
    </row>
    <row r="11" spans="1:13" ht="12" customHeight="1">
      <c r="A11" s="121" t="s">
        <v>259</v>
      </c>
      <c r="B11" s="180" t="s">
        <v>990</v>
      </c>
      <c r="C11" s="152"/>
      <c r="D11" s="152"/>
      <c r="E11" s="152"/>
      <c r="F11" s="154"/>
      <c r="G11" s="135"/>
      <c r="H11" s="14"/>
      <c r="I11" s="183"/>
      <c r="J11" s="13"/>
      <c r="K11" s="297"/>
      <c r="L11" s="14"/>
      <c r="M11" s="341"/>
    </row>
    <row r="12" spans="1:13" ht="12" customHeight="1">
      <c r="A12" s="109" t="s">
        <v>260</v>
      </c>
      <c r="B12" s="28" t="s">
        <v>991</v>
      </c>
      <c r="C12" s="28"/>
      <c r="D12" s="28"/>
      <c r="E12" s="28"/>
      <c r="F12" s="157"/>
      <c r="G12" s="118"/>
      <c r="H12" s="113"/>
      <c r="I12" s="183"/>
      <c r="J12" s="105"/>
      <c r="K12" s="297"/>
      <c r="L12" s="113"/>
      <c r="M12" s="343"/>
    </row>
    <row r="13" spans="1:13" ht="12" customHeight="1">
      <c r="A13" s="109"/>
      <c r="B13" s="28" t="s">
        <v>992</v>
      </c>
      <c r="C13" s="28"/>
      <c r="D13" s="28"/>
      <c r="E13" s="28"/>
      <c r="F13" s="157" t="s">
        <v>963</v>
      </c>
      <c r="G13" s="36">
        <v>22.36</v>
      </c>
      <c r="H13" s="113"/>
      <c r="I13" s="183">
        <v>18.99</v>
      </c>
      <c r="J13" s="105"/>
      <c r="K13" s="297">
        <f aca="true" t="shared" si="0" ref="K13:K42">ROUND(G13*I13,2)</f>
        <v>424.62</v>
      </c>
      <c r="L13" s="113"/>
      <c r="M13" s="344">
        <f>K13</f>
        <v>424.62</v>
      </c>
    </row>
    <row r="14" spans="1:13" ht="12" customHeight="1">
      <c r="A14" s="155" t="s">
        <v>261</v>
      </c>
      <c r="B14" s="151" t="s">
        <v>974</v>
      </c>
      <c r="C14" s="152"/>
      <c r="D14" s="152"/>
      <c r="E14" s="153"/>
      <c r="F14" s="154"/>
      <c r="G14" s="162"/>
      <c r="H14" s="14"/>
      <c r="I14" s="183"/>
      <c r="J14" s="13"/>
      <c r="K14" s="297"/>
      <c r="L14" s="14"/>
      <c r="M14" s="341"/>
    </row>
    <row r="15" spans="1:13" ht="12" customHeight="1">
      <c r="A15" s="35" t="s">
        <v>262</v>
      </c>
      <c r="B15" s="27" t="s">
        <v>975</v>
      </c>
      <c r="C15" s="28"/>
      <c r="D15" s="28"/>
      <c r="E15" s="29"/>
      <c r="F15" s="30"/>
      <c r="G15" s="36"/>
      <c r="H15" s="113"/>
      <c r="I15" s="183"/>
      <c r="J15" s="105"/>
      <c r="K15" s="297"/>
      <c r="L15" s="113"/>
      <c r="M15" s="343"/>
    </row>
    <row r="16" spans="1:13" ht="12" customHeight="1">
      <c r="A16" s="35"/>
      <c r="B16" s="38" t="s">
        <v>976</v>
      </c>
      <c r="C16" s="39"/>
      <c r="D16" s="39"/>
      <c r="E16" s="98"/>
      <c r="F16" s="30" t="s">
        <v>963</v>
      </c>
      <c r="G16" s="36">
        <v>40.6</v>
      </c>
      <c r="H16" s="113"/>
      <c r="I16" s="183">
        <v>2.39</v>
      </c>
      <c r="J16" s="105"/>
      <c r="K16" s="297">
        <f t="shared" si="0"/>
        <v>97.03</v>
      </c>
      <c r="L16" s="113"/>
      <c r="M16" s="343"/>
    </row>
    <row r="17" spans="1:13" ht="12" customHeight="1">
      <c r="A17" s="35" t="s">
        <v>263</v>
      </c>
      <c r="B17" s="100" t="s">
        <v>978</v>
      </c>
      <c r="C17" s="28"/>
      <c r="D17" s="28"/>
      <c r="E17" s="29"/>
      <c r="F17" s="40" t="s">
        <v>963</v>
      </c>
      <c r="G17" s="36">
        <v>40.6</v>
      </c>
      <c r="H17" s="113"/>
      <c r="I17" s="183">
        <v>16.43</v>
      </c>
      <c r="J17" s="105"/>
      <c r="K17" s="297">
        <f t="shared" si="0"/>
        <v>667.06</v>
      </c>
      <c r="L17" s="113"/>
      <c r="M17" s="343"/>
    </row>
    <row r="18" spans="1:13" ht="12" customHeight="1">
      <c r="A18" s="35" t="s">
        <v>264</v>
      </c>
      <c r="B18" s="27" t="s">
        <v>979</v>
      </c>
      <c r="C18" s="28"/>
      <c r="D18" s="147"/>
      <c r="E18" s="148"/>
      <c r="F18" s="40"/>
      <c r="G18" s="149"/>
      <c r="H18" s="47"/>
      <c r="I18" s="183"/>
      <c r="J18" s="47"/>
      <c r="K18" s="297"/>
      <c r="L18" s="46"/>
      <c r="M18" s="52"/>
    </row>
    <row r="19" spans="1:13" ht="12" customHeight="1">
      <c r="A19" s="35"/>
      <c r="B19" s="84" t="s">
        <v>980</v>
      </c>
      <c r="C19" s="28"/>
      <c r="D19" s="147"/>
      <c r="E19" s="148"/>
      <c r="F19" s="30" t="s">
        <v>963</v>
      </c>
      <c r="G19" s="36">
        <v>36.1</v>
      </c>
      <c r="H19" s="47"/>
      <c r="I19" s="183">
        <v>28.36</v>
      </c>
      <c r="J19" s="47"/>
      <c r="K19" s="297">
        <f t="shared" si="0"/>
        <v>1023.8</v>
      </c>
      <c r="L19" s="46"/>
      <c r="M19" s="52"/>
    </row>
    <row r="20" spans="1:16" s="101" customFormat="1" ht="12" customHeight="1">
      <c r="A20" s="35" t="s">
        <v>265</v>
      </c>
      <c r="B20" s="38" t="s">
        <v>998</v>
      </c>
      <c r="C20" s="137"/>
      <c r="D20" s="137"/>
      <c r="E20" s="138"/>
      <c r="F20" s="139" t="s">
        <v>965</v>
      </c>
      <c r="G20" s="36">
        <v>21.4</v>
      </c>
      <c r="H20" s="47"/>
      <c r="I20" s="183">
        <v>18.2</v>
      </c>
      <c r="J20" s="88"/>
      <c r="K20" s="297">
        <f t="shared" si="0"/>
        <v>389.48</v>
      </c>
      <c r="L20" s="89"/>
      <c r="M20" s="52"/>
      <c r="O20" s="102"/>
      <c r="P20" s="102"/>
    </row>
    <row r="21" spans="1:16" s="101" customFormat="1" ht="12" customHeight="1">
      <c r="A21" s="37" t="s">
        <v>266</v>
      </c>
      <c r="B21" s="84" t="s">
        <v>1106</v>
      </c>
      <c r="C21" s="39"/>
      <c r="D21" s="67"/>
      <c r="E21" s="68"/>
      <c r="F21" s="40" t="s">
        <v>965</v>
      </c>
      <c r="G21" s="41">
        <v>7</v>
      </c>
      <c r="H21" s="48"/>
      <c r="I21" s="183">
        <v>22.88</v>
      </c>
      <c r="J21" s="94"/>
      <c r="K21" s="297">
        <f t="shared" si="0"/>
        <v>160.16</v>
      </c>
      <c r="L21" s="95"/>
      <c r="M21" s="53">
        <f>SUM(K16:K21)</f>
        <v>2337.5299999999997</v>
      </c>
      <c r="O21" s="102"/>
      <c r="P21" s="102"/>
    </row>
    <row r="22" spans="1:16" s="101" customFormat="1" ht="12" customHeight="1">
      <c r="A22" s="141" t="s">
        <v>267</v>
      </c>
      <c r="B22" s="79" t="s">
        <v>977</v>
      </c>
      <c r="C22" s="39"/>
      <c r="D22" s="39"/>
      <c r="E22" s="98"/>
      <c r="F22" s="40"/>
      <c r="G22" s="41"/>
      <c r="H22" s="48"/>
      <c r="I22" s="183"/>
      <c r="J22" s="94"/>
      <c r="K22" s="297"/>
      <c r="L22" s="95"/>
      <c r="M22" s="53"/>
      <c r="O22" s="102"/>
      <c r="P22" s="102"/>
    </row>
    <row r="23" spans="1:16" s="101" customFormat="1" ht="12" customHeight="1">
      <c r="A23" s="37" t="s">
        <v>268</v>
      </c>
      <c r="B23" s="38" t="s">
        <v>1028</v>
      </c>
      <c r="C23" s="39"/>
      <c r="D23" s="39"/>
      <c r="E23" s="98"/>
      <c r="F23" s="40" t="s">
        <v>963</v>
      </c>
      <c r="G23" s="41">
        <v>42.6</v>
      </c>
      <c r="H23" s="48"/>
      <c r="I23" s="183">
        <v>17.04</v>
      </c>
      <c r="J23" s="94"/>
      <c r="K23" s="297">
        <f t="shared" si="0"/>
        <v>725.9</v>
      </c>
      <c r="L23" s="95"/>
      <c r="M23" s="53"/>
      <c r="O23" s="102"/>
      <c r="P23" s="102"/>
    </row>
    <row r="24" spans="1:16" s="101" customFormat="1" ht="12" customHeight="1">
      <c r="A24" s="37" t="s">
        <v>269</v>
      </c>
      <c r="B24" s="38" t="s">
        <v>972</v>
      </c>
      <c r="C24" s="39"/>
      <c r="D24" s="39"/>
      <c r="E24" s="98"/>
      <c r="F24" s="40"/>
      <c r="G24" s="41"/>
      <c r="H24" s="48"/>
      <c r="I24" s="183"/>
      <c r="J24" s="94"/>
      <c r="K24" s="297"/>
      <c r="L24" s="95"/>
      <c r="M24" s="53"/>
      <c r="O24" s="102"/>
      <c r="P24" s="102"/>
    </row>
    <row r="25" spans="1:16" s="101" customFormat="1" ht="12" customHeight="1">
      <c r="A25" s="37"/>
      <c r="B25" s="84" t="s">
        <v>1027</v>
      </c>
      <c r="C25" s="39"/>
      <c r="D25" s="39"/>
      <c r="E25" s="98"/>
      <c r="F25" s="40" t="s">
        <v>963</v>
      </c>
      <c r="G25" s="41">
        <v>42.6</v>
      </c>
      <c r="H25" s="48"/>
      <c r="I25" s="183">
        <v>34.46</v>
      </c>
      <c r="J25" s="94"/>
      <c r="K25" s="297">
        <f t="shared" si="0"/>
        <v>1468</v>
      </c>
      <c r="L25" s="95"/>
      <c r="M25" s="53"/>
      <c r="O25" s="102"/>
      <c r="P25" s="102"/>
    </row>
    <row r="26" spans="1:16" s="101" customFormat="1" ht="12" customHeight="1">
      <c r="A26" s="37" t="s">
        <v>270</v>
      </c>
      <c r="B26" s="38" t="s">
        <v>1029</v>
      </c>
      <c r="C26" s="28"/>
      <c r="D26" s="28"/>
      <c r="E26" s="29"/>
      <c r="F26" s="40" t="s">
        <v>965</v>
      </c>
      <c r="G26" s="41">
        <v>25.4</v>
      </c>
      <c r="H26" s="48"/>
      <c r="I26" s="183">
        <v>13.13</v>
      </c>
      <c r="J26" s="94"/>
      <c r="K26" s="297">
        <f t="shared" si="0"/>
        <v>333.5</v>
      </c>
      <c r="L26" s="95"/>
      <c r="M26" s="53">
        <f>SUM(K23:K26)</f>
        <v>2527.4</v>
      </c>
      <c r="O26" s="102"/>
      <c r="P26" s="102"/>
    </row>
    <row r="27" spans="1:16" s="101" customFormat="1" ht="12" customHeight="1">
      <c r="A27" s="78" t="s">
        <v>271</v>
      </c>
      <c r="B27" s="79" t="s">
        <v>985</v>
      </c>
      <c r="C27" s="39"/>
      <c r="D27" s="39"/>
      <c r="E27" s="98"/>
      <c r="F27" s="40"/>
      <c r="G27" s="41"/>
      <c r="H27" s="48"/>
      <c r="I27" s="183"/>
      <c r="J27" s="94"/>
      <c r="K27" s="297"/>
      <c r="L27" s="95"/>
      <c r="M27" s="53"/>
      <c r="O27" s="102"/>
      <c r="P27" s="102"/>
    </row>
    <row r="28" spans="1:16" s="101" customFormat="1" ht="12" customHeight="1">
      <c r="A28" s="37" t="s">
        <v>272</v>
      </c>
      <c r="B28" s="100" t="s">
        <v>986</v>
      </c>
      <c r="C28" s="39"/>
      <c r="D28" s="39"/>
      <c r="E28" s="98"/>
      <c r="F28" s="40"/>
      <c r="G28" s="41"/>
      <c r="H28" s="48"/>
      <c r="I28" s="185"/>
      <c r="J28" s="94"/>
      <c r="K28" s="297"/>
      <c r="L28" s="95"/>
      <c r="M28" s="53"/>
      <c r="O28" s="102"/>
      <c r="P28" s="102"/>
    </row>
    <row r="29" spans="1:16" s="101" customFormat="1" ht="12" customHeight="1">
      <c r="A29" s="37"/>
      <c r="B29" s="100" t="s">
        <v>1118</v>
      </c>
      <c r="C29" s="39"/>
      <c r="D29" s="39"/>
      <c r="E29" s="98"/>
      <c r="F29" s="40" t="s">
        <v>963</v>
      </c>
      <c r="G29" s="41">
        <v>4.4</v>
      </c>
      <c r="H29" s="48"/>
      <c r="I29" s="183">
        <v>456.64</v>
      </c>
      <c r="J29" s="94"/>
      <c r="K29" s="297">
        <f t="shared" si="0"/>
        <v>2009.22</v>
      </c>
      <c r="L29" s="95"/>
      <c r="M29" s="53"/>
      <c r="O29" s="102"/>
      <c r="P29" s="102"/>
    </row>
    <row r="30" spans="1:16" s="101" customFormat="1" ht="12" customHeight="1">
      <c r="A30" s="37" t="s">
        <v>273</v>
      </c>
      <c r="B30" s="38" t="s">
        <v>1103</v>
      </c>
      <c r="C30" s="39"/>
      <c r="D30" s="39"/>
      <c r="E30" s="98"/>
      <c r="F30" s="40" t="s">
        <v>963</v>
      </c>
      <c r="G30" s="140">
        <v>1.8</v>
      </c>
      <c r="H30" s="48"/>
      <c r="I30" s="183">
        <v>248.31</v>
      </c>
      <c r="J30" s="94"/>
      <c r="K30" s="297">
        <f t="shared" si="0"/>
        <v>446.96</v>
      </c>
      <c r="L30" s="95"/>
      <c r="M30" s="53"/>
      <c r="O30" s="102"/>
      <c r="P30" s="102"/>
    </row>
    <row r="31" spans="1:16" s="101" customFormat="1" ht="12" customHeight="1">
      <c r="A31" s="37" t="s">
        <v>274</v>
      </c>
      <c r="B31" s="160" t="s">
        <v>1100</v>
      </c>
      <c r="C31" s="137"/>
      <c r="D31" s="137"/>
      <c r="E31" s="138"/>
      <c r="F31" s="40"/>
      <c r="G31" s="41"/>
      <c r="H31" s="48"/>
      <c r="I31" s="183"/>
      <c r="J31" s="94"/>
      <c r="K31" s="297"/>
      <c r="L31" s="95"/>
      <c r="M31" s="53"/>
      <c r="O31" s="102"/>
      <c r="P31" s="102"/>
    </row>
    <row r="32" spans="1:16" s="85" customFormat="1" ht="12" customHeight="1">
      <c r="A32" s="37"/>
      <c r="B32" s="160" t="s">
        <v>993</v>
      </c>
      <c r="C32" s="137"/>
      <c r="D32" s="137"/>
      <c r="E32" s="138"/>
      <c r="F32" s="40" t="s">
        <v>964</v>
      </c>
      <c r="G32" s="41">
        <v>1</v>
      </c>
      <c r="H32" s="48"/>
      <c r="I32" s="45">
        <v>255.64</v>
      </c>
      <c r="J32" s="94"/>
      <c r="K32" s="297">
        <f t="shared" si="0"/>
        <v>255.64</v>
      </c>
      <c r="L32" s="91"/>
      <c r="M32" s="53">
        <f>SUM(K29:K32)</f>
        <v>2711.8199999999997</v>
      </c>
      <c r="O32" s="86"/>
      <c r="P32" s="86"/>
    </row>
    <row r="33" spans="1:16" s="85" customFormat="1" ht="12" customHeight="1">
      <c r="A33" s="78" t="s">
        <v>275</v>
      </c>
      <c r="B33" s="80" t="s">
        <v>987</v>
      </c>
      <c r="C33" s="39"/>
      <c r="D33" s="39"/>
      <c r="E33" s="98"/>
      <c r="F33" s="40"/>
      <c r="G33" s="41"/>
      <c r="H33" s="48"/>
      <c r="I33" s="45"/>
      <c r="J33" s="94"/>
      <c r="K33" s="297"/>
      <c r="L33" s="91"/>
      <c r="M33" s="53"/>
      <c r="O33" s="86"/>
      <c r="P33" s="86"/>
    </row>
    <row r="34" spans="1:16" s="85" customFormat="1" ht="12" customHeight="1">
      <c r="A34" s="37" t="s">
        <v>276</v>
      </c>
      <c r="B34" s="27" t="s">
        <v>988</v>
      </c>
      <c r="C34" s="39"/>
      <c r="D34" s="39"/>
      <c r="E34" s="98"/>
      <c r="F34" s="40" t="s">
        <v>963</v>
      </c>
      <c r="G34" s="41">
        <v>4.34</v>
      </c>
      <c r="H34" s="48"/>
      <c r="I34" s="45">
        <v>59.8</v>
      </c>
      <c r="J34" s="94"/>
      <c r="K34" s="297">
        <f t="shared" si="0"/>
        <v>259.53</v>
      </c>
      <c r="L34" s="91"/>
      <c r="M34" s="53">
        <f>K34</f>
        <v>259.53</v>
      </c>
      <c r="O34" s="86"/>
      <c r="P34" s="86"/>
    </row>
    <row r="35" spans="1:16" s="85" customFormat="1" ht="12" customHeight="1">
      <c r="A35" s="78" t="s">
        <v>277</v>
      </c>
      <c r="B35" s="79" t="s">
        <v>966</v>
      </c>
      <c r="C35" s="39"/>
      <c r="D35" s="39"/>
      <c r="E35" s="98"/>
      <c r="F35" s="40"/>
      <c r="G35" s="41"/>
      <c r="H35" s="48"/>
      <c r="I35" s="45"/>
      <c r="J35" s="94"/>
      <c r="K35" s="297"/>
      <c r="L35" s="91"/>
      <c r="M35" s="53"/>
      <c r="O35" s="86"/>
      <c r="P35" s="86"/>
    </row>
    <row r="36" spans="1:16" s="85" customFormat="1" ht="12" customHeight="1">
      <c r="A36" s="37" t="s">
        <v>278</v>
      </c>
      <c r="B36" s="38" t="s">
        <v>981</v>
      </c>
      <c r="C36" s="39"/>
      <c r="D36" s="39"/>
      <c r="E36" s="98"/>
      <c r="F36" s="40"/>
      <c r="G36" s="41"/>
      <c r="H36" s="48"/>
      <c r="I36" s="45"/>
      <c r="J36" s="94"/>
      <c r="K36" s="297"/>
      <c r="L36" s="91"/>
      <c r="M36" s="53"/>
      <c r="O36" s="86"/>
      <c r="P36" s="86"/>
    </row>
    <row r="37" spans="1:16" s="85" customFormat="1" ht="12" customHeight="1">
      <c r="A37" s="37"/>
      <c r="B37" s="27" t="s">
        <v>982</v>
      </c>
      <c r="C37" s="39"/>
      <c r="D37" s="39"/>
      <c r="E37" s="98"/>
      <c r="F37" s="40" t="s">
        <v>963</v>
      </c>
      <c r="G37" s="41">
        <v>77.95</v>
      </c>
      <c r="H37" s="48"/>
      <c r="I37" s="103">
        <v>5.62</v>
      </c>
      <c r="J37" s="94"/>
      <c r="K37" s="297">
        <f t="shared" si="0"/>
        <v>438.08</v>
      </c>
      <c r="L37" s="95"/>
      <c r="M37" s="53"/>
      <c r="O37" s="86"/>
      <c r="P37" s="86"/>
    </row>
    <row r="38" spans="1:16" s="85" customFormat="1" ht="12" customHeight="1">
      <c r="A38" s="37" t="s">
        <v>279</v>
      </c>
      <c r="B38" s="38" t="s">
        <v>983</v>
      </c>
      <c r="C38" s="39"/>
      <c r="D38" s="39"/>
      <c r="E38" s="98"/>
      <c r="F38" s="40" t="s">
        <v>963</v>
      </c>
      <c r="G38" s="41">
        <v>77.95</v>
      </c>
      <c r="H38" s="48"/>
      <c r="I38" s="103">
        <v>9.34</v>
      </c>
      <c r="J38" s="94"/>
      <c r="K38" s="297">
        <f t="shared" si="0"/>
        <v>728.05</v>
      </c>
      <c r="L38" s="95"/>
      <c r="M38" s="53"/>
      <c r="O38" s="86"/>
      <c r="P38" s="86"/>
    </row>
    <row r="39" spans="1:16" s="85" customFormat="1" ht="12" customHeight="1">
      <c r="A39" s="37" t="s">
        <v>280</v>
      </c>
      <c r="B39" s="160" t="s">
        <v>1104</v>
      </c>
      <c r="C39" s="137"/>
      <c r="D39" s="137"/>
      <c r="E39" s="138"/>
      <c r="F39" s="139" t="s">
        <v>963</v>
      </c>
      <c r="G39" s="140">
        <v>3.36</v>
      </c>
      <c r="H39" s="48"/>
      <c r="I39" s="103">
        <v>8.65</v>
      </c>
      <c r="J39" s="94"/>
      <c r="K39" s="297">
        <f t="shared" si="0"/>
        <v>29.06</v>
      </c>
      <c r="L39" s="95"/>
      <c r="M39" s="53">
        <f>SUM(K37:K39)</f>
        <v>1195.1899999999998</v>
      </c>
      <c r="O39" s="86"/>
      <c r="P39" s="86"/>
    </row>
    <row r="40" spans="1:16" s="85" customFormat="1" ht="12" customHeight="1">
      <c r="A40" s="78" t="s">
        <v>281</v>
      </c>
      <c r="B40" s="116" t="s">
        <v>1003</v>
      </c>
      <c r="C40" s="39"/>
      <c r="D40" s="39"/>
      <c r="E40" s="98"/>
      <c r="F40" s="40"/>
      <c r="G40" s="41"/>
      <c r="H40" s="48"/>
      <c r="I40" s="103"/>
      <c r="J40" s="94"/>
      <c r="K40" s="297"/>
      <c r="L40" s="95"/>
      <c r="M40" s="53"/>
      <c r="O40" s="86"/>
      <c r="P40" s="86"/>
    </row>
    <row r="41" spans="1:16" s="85" customFormat="1" ht="12" customHeight="1">
      <c r="A41" s="37" t="s">
        <v>282</v>
      </c>
      <c r="B41" s="100" t="s">
        <v>1004</v>
      </c>
      <c r="C41" s="39"/>
      <c r="D41" s="39"/>
      <c r="E41" s="98"/>
      <c r="F41" s="40" t="s">
        <v>963</v>
      </c>
      <c r="G41" s="41">
        <v>6</v>
      </c>
      <c r="H41" s="48"/>
      <c r="I41" s="103">
        <v>78.25</v>
      </c>
      <c r="J41" s="94"/>
      <c r="K41" s="297">
        <f t="shared" si="0"/>
        <v>469.5</v>
      </c>
      <c r="L41" s="95"/>
      <c r="M41" s="53"/>
      <c r="O41" s="86"/>
      <c r="P41" s="86"/>
    </row>
    <row r="42" spans="1:16" s="85" customFormat="1" ht="12" customHeight="1" thickBot="1">
      <c r="A42" s="37" t="s">
        <v>283</v>
      </c>
      <c r="B42" s="27" t="s">
        <v>3</v>
      </c>
      <c r="C42" s="39"/>
      <c r="D42" s="67"/>
      <c r="E42" s="68"/>
      <c r="F42" s="40" t="s">
        <v>963</v>
      </c>
      <c r="G42" s="41">
        <v>1.35</v>
      </c>
      <c r="H42" s="48"/>
      <c r="I42" s="103">
        <v>149.92</v>
      </c>
      <c r="J42" s="94"/>
      <c r="K42" s="297">
        <f t="shared" si="0"/>
        <v>202.39</v>
      </c>
      <c r="L42" s="95"/>
      <c r="M42" s="53">
        <f>SUM(K41:K42)</f>
        <v>671.89</v>
      </c>
      <c r="O42" s="86"/>
      <c r="P42" s="86"/>
    </row>
    <row r="43" spans="1:13" ht="19.5" customHeight="1" thickTop="1">
      <c r="A43" s="69" t="str">
        <f>Plan1!A52</f>
        <v>DATA:   03/03/2005   </v>
      </c>
      <c r="B43" s="70"/>
      <c r="C43" s="71" t="s">
        <v>967</v>
      </c>
      <c r="D43" s="70"/>
      <c r="E43" s="72"/>
      <c r="F43" s="70" t="s">
        <v>954</v>
      </c>
      <c r="G43" s="72"/>
      <c r="H43" s="70" t="s">
        <v>961</v>
      </c>
      <c r="I43" s="72"/>
      <c r="J43" s="70"/>
      <c r="K43" s="104">
        <f>SUM(K5:K42)</f>
        <v>92705.48999999995</v>
      </c>
      <c r="L43" s="97"/>
      <c r="M43" s="345">
        <f>SUM(M5:M42)</f>
        <v>92705.48999999998</v>
      </c>
    </row>
    <row r="44" spans="1:13" ht="19.5" customHeight="1" thickBot="1">
      <c r="A44" s="24"/>
      <c r="B44" s="25"/>
      <c r="C44" s="56"/>
      <c r="D44" s="23"/>
      <c r="E44" s="57"/>
      <c r="F44" s="23"/>
      <c r="G44" s="57"/>
      <c r="H44" s="23" t="s">
        <v>962</v>
      </c>
      <c r="I44" s="57"/>
      <c r="J44" s="23"/>
      <c r="K44" s="73"/>
      <c r="L44" s="23"/>
      <c r="M44" s="346"/>
    </row>
    <row r="45" spans="3:13" ht="15" customHeight="1" thickTop="1">
      <c r="C45" s="55"/>
      <c r="M45" s="75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pedrinho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baico</dc:creator>
  <cp:keywords/>
  <dc:description/>
  <cp:lastModifiedBy>Windows 7</cp:lastModifiedBy>
  <cp:lastPrinted>2014-08-19T19:56:50Z</cp:lastPrinted>
  <dcterms:created xsi:type="dcterms:W3CDTF">1996-10-29T12:43:50Z</dcterms:created>
  <dcterms:modified xsi:type="dcterms:W3CDTF">2014-08-19T20:02:48Z</dcterms:modified>
  <cp:category/>
  <cp:version/>
  <cp:contentType/>
  <cp:contentStatus/>
</cp:coreProperties>
</file>