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PLANILHA" sheetId="1" r:id="rId1"/>
    <sheet name="CRONOGRAMA" sheetId="2" r:id="rId2"/>
  </sheets>
  <definedNames>
    <definedName name="_xlnm.Print_Area" localSheetId="0">'PLANILHA'!$A$1:$I$39</definedName>
    <definedName name="_xlnm.Print_Titles" localSheetId="0">'PLANILHA'!$3:$3</definedName>
  </definedNames>
  <calcPr fullCalcOnLoad="1"/>
</workbook>
</file>

<file path=xl/sharedStrings.xml><?xml version="1.0" encoding="utf-8"?>
<sst xmlns="http://schemas.openxmlformats.org/spreadsheetml/2006/main" count="164" uniqueCount="120">
  <si>
    <t>SERVIÇOS PRELIMINARES</t>
  </si>
  <si>
    <t>ITEM</t>
  </si>
  <si>
    <t>DESCRIÇÃO</t>
  </si>
  <si>
    <t>UND.</t>
  </si>
  <si>
    <t>VLR. UNIT.</t>
  </si>
  <si>
    <t>QUANT.</t>
  </si>
  <si>
    <t>VLR. TOTAL</t>
  </si>
  <si>
    <t>VALOR GLOBAL</t>
  </si>
  <si>
    <t>1.1</t>
  </si>
  <si>
    <t>1.2</t>
  </si>
  <si>
    <t>2.1</t>
  </si>
  <si>
    <t>2.2</t>
  </si>
  <si>
    <t>3.1</t>
  </si>
  <si>
    <t>3.1.1</t>
  </si>
  <si>
    <t>3.1.2</t>
  </si>
  <si>
    <t>4.1</t>
  </si>
  <si>
    <t>5.1</t>
  </si>
  <si>
    <t>6.1</t>
  </si>
  <si>
    <t xml:space="preserve">ADMINISTRAÇÃO LOCAL E ENCARGOS COMPLEMENTARES </t>
  </si>
  <si>
    <t xml:space="preserve">ADMINISTRAÇÃO LOCAL </t>
  </si>
  <si>
    <t xml:space="preserve">ENCARGOS COMPLEMENTARES </t>
  </si>
  <si>
    <t>INSTALAÇÕES PROVISORIAS DE OBRA - CANTEIRO</t>
  </si>
  <si>
    <t>73805/001</t>
  </si>
  <si>
    <t>BARRACÃO DE OBRA PARA ALOJAMENTO/ESCRITORIO, PISO EM PINHO 3A, PAREDES EM COMPENSADO 10MM, COBERTURA EM TELHA AMIANTO 6MM, INCLUSO INSTALAÇÕES ELETRICAS E ESQUADRIAS.</t>
  </si>
  <si>
    <t>M²</t>
  </si>
  <si>
    <t>REFEITÓRIO COM PAREDES DE CHAPA DE COMPENS. 12MM E PONTALETES 8X8CM, PISO CIMENT. E COB. DE TELHAS FIBROC.6MM, INCL. PONTO DE LUZ E CX. DE INSPEÇÃO (CONS. 1.21 M2/FUNC/TURNO), CONF. PROJETO (1 UTILIZÇÃO)</t>
  </si>
  <si>
    <t>2.3</t>
  </si>
  <si>
    <t>73752/001</t>
  </si>
  <si>
    <t>SANITÁRIO COM VASO E CHUVEIRO PARA PESSOAL DE OBRA, COLETIVO DE 2 MODULOS, INCLUSIVE INSTALAÇÃO E APARELHOS, REAPROVEITADO 2 VEZES.</t>
  </si>
  <si>
    <t xml:space="preserve">SINALIZAÇÃO </t>
  </si>
  <si>
    <t>2.6</t>
  </si>
  <si>
    <t>74209/001</t>
  </si>
  <si>
    <t>PLACA DE OBRA EM CHAPA DE AÇO GALVANIZADO</t>
  </si>
  <si>
    <t>ELEMENTOS DE MADEIRA PARA SINALIZAÇÃO - CAVALETES</t>
  </si>
  <si>
    <t xml:space="preserve">MOVIMENTAÇÃO DE TERRA </t>
  </si>
  <si>
    <t>2 S 03 010 01</t>
  </si>
  <si>
    <t>ESCAVAÇÃO EM CAVAS DE FUNDAÇÃO COM ESGOTAMENTO</t>
  </si>
  <si>
    <t>M³</t>
  </si>
  <si>
    <t>4.2</t>
  </si>
  <si>
    <t>76453/001</t>
  </si>
  <si>
    <t>4.3</t>
  </si>
  <si>
    <t>74015/001</t>
  </si>
  <si>
    <t>4.4</t>
  </si>
  <si>
    <t>CARGA, MANOBRAS E DESCARGA DE AREIA, BRITA, PEDRA DE MÃO E SOLOS COM CAMINHÃO BASCULANTE 6M³ (DESCARGA LIVRE)</t>
  </si>
  <si>
    <t>T</t>
  </si>
  <si>
    <t>4.5</t>
  </si>
  <si>
    <t>T/KM</t>
  </si>
  <si>
    <t>4.6</t>
  </si>
  <si>
    <t xml:space="preserve">ESCAVAÇÃO EM ROCHA C/PERFURAÇÃO MANUAL E EXPLOSIVO </t>
  </si>
  <si>
    <t>ESCORAMENTO DE CAVAS E VALAS</t>
  </si>
  <si>
    <t xml:space="preserve">ESCORAMENTO DE MADEIRAS EM VALAS - ESCORAMENTO DE VALAS TIPO CONTINUO </t>
  </si>
  <si>
    <t>GALERIA</t>
  </si>
  <si>
    <t>GRADE PARA POÇO DE VISITA</t>
  </si>
  <si>
    <t>6.1.1</t>
  </si>
  <si>
    <t xml:space="preserve">FORNECIMENTO DE PERFIL SIMPLES ''I'' OU ''H'' ATE 8'', INCLUSIVE PERDAS </t>
  </si>
  <si>
    <t>KG</t>
  </si>
  <si>
    <t>6.1.2</t>
  </si>
  <si>
    <t>FORNECIMENTO DE CHAPA DE AÇO</t>
  </si>
  <si>
    <t>6.2</t>
  </si>
  <si>
    <t>INFRA ESTRUTURA (FUNDAÇÃO)</t>
  </si>
  <si>
    <t>6.2.1</t>
  </si>
  <si>
    <t>1 A 01 515 60</t>
  </si>
  <si>
    <t>CONCRETO CICLÓPICO FCK=15 MPA COM PEDRA DE MÃO</t>
  </si>
  <si>
    <t>6.2.2</t>
  </si>
  <si>
    <t>74164/004</t>
  </si>
  <si>
    <t>LASTRO DE PEDRA MARROADA</t>
  </si>
  <si>
    <t>6.3</t>
  </si>
  <si>
    <t>SUPER - ESTRUTURA</t>
  </si>
  <si>
    <t>6.3.1</t>
  </si>
  <si>
    <t>FORMA TABUA PARA CONCRETO EM FUNDAÇÃO, C/REAPROVEITAMENTO 2X</t>
  </si>
  <si>
    <t>6.3.2</t>
  </si>
  <si>
    <t>6.3.3</t>
  </si>
  <si>
    <t>74138/004</t>
  </si>
  <si>
    <t>CONCRETO USINADO BOMBEADO FCK=30MPA, INCLUSIVE COLOCAÇÃO, ESPALHAMENTO E ADENSAMENTO MECANICO</t>
  </si>
  <si>
    <t>SUB - TOTAL</t>
  </si>
  <si>
    <t xml:space="preserve">                                                                                                                         BDI - 24,23% </t>
  </si>
  <si>
    <t xml:space="preserve">                                                                                                                               TOTAL</t>
  </si>
  <si>
    <t>SECRETARIA MUNICIPAL DE OBRAS E SERVIÇOS PÚBLICOS</t>
  </si>
  <si>
    <t>IMPLANTAÇÃO DO SISTEMA DE DRENAGEM DE ÁGUAS PLUVIAIS DA SEDE: CÓRREGO BATALHA E VIAS URBANAS (EST. 0+00 à EST. 26)</t>
  </si>
  <si>
    <t>Rua Átila Vivacqua n° 79 – Centro – Presidente Kennedy – ES
C.E.P. 29.350-000                                Telefax. : (28) 3535-1350
C.G.C. 27.165.703/0001-26</t>
  </si>
  <si>
    <t>FONTE</t>
  </si>
  <si>
    <t>CÓDIGO</t>
  </si>
  <si>
    <t>COMPOSIÇÃO</t>
  </si>
  <si>
    <t>006</t>
  </si>
  <si>
    <t>007</t>
  </si>
  <si>
    <t>SINAPI</t>
  </si>
  <si>
    <t>001</t>
  </si>
  <si>
    <t>002</t>
  </si>
  <si>
    <t>003</t>
  </si>
  <si>
    <t>SICRO</t>
  </si>
  <si>
    <t>72844</t>
  </si>
  <si>
    <t>73370</t>
  </si>
  <si>
    <t>79477</t>
  </si>
  <si>
    <t>83868</t>
  </si>
  <si>
    <t>83513</t>
  </si>
  <si>
    <t>004</t>
  </si>
  <si>
    <t>5970</t>
  </si>
  <si>
    <t>4 S 03 353 00</t>
  </si>
  <si>
    <t>DRENAGEM (C/ ESCAVADEIRA DRAG LINE DE ARRASTE 140HP)</t>
  </si>
  <si>
    <t>REATERRO E COMPACTAÇÃO MECÂNICO DE VALA COM COMPACTADOR MANUAL TIPO SOQUETE VIBRATÓRIO.</t>
  </si>
  <si>
    <t>TRANSPORTE QQ NAT CAM BASCULANTE 30KM/H 8,00 T EXCL DESPESA CARGA/DESC ESPERA DO CAMINHÃO/SERVENTE/E OU EQUIP AUX.</t>
  </si>
  <si>
    <t>FORNECIMENTO, PREPARO COLOCAÇÃO AÇO CA-50</t>
  </si>
  <si>
    <t>CRONOGRAMA FÍSICO-FINANCEIRO</t>
  </si>
  <si>
    <t>ESPECIFICAÇÃO DO SERVIÇO</t>
  </si>
  <si>
    <t>PERC.</t>
  </si>
  <si>
    <t>(%)</t>
  </si>
  <si>
    <t>MÊS 01</t>
  </si>
  <si>
    <t>MÊS 02</t>
  </si>
  <si>
    <t>MÊS 03</t>
  </si>
  <si>
    <t>Semena 1</t>
  </si>
  <si>
    <t>Semena 2</t>
  </si>
  <si>
    <t>Semena 3</t>
  </si>
  <si>
    <t>Semena 4</t>
  </si>
  <si>
    <t xml:space="preserve">CONES PARA SINALIZAÇÃO, FORNECIMENTO E COLOCAÇÃO </t>
  </si>
  <si>
    <t>% Simples</t>
  </si>
  <si>
    <t>% Acumulado</t>
  </si>
  <si>
    <t>Total Simples</t>
  </si>
  <si>
    <t>Total Acumulado</t>
  </si>
  <si>
    <t>Total Simples com BDI</t>
  </si>
  <si>
    <t>Total Acumulado com BDI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</si>
</sst>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0.5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43" fontId="45" fillId="0" borderId="10" xfId="5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43" fontId="45" fillId="0" borderId="10" xfId="51" applyFont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44" fontId="46" fillId="33" borderId="10" xfId="45" applyFont="1" applyFill="1" applyBorder="1" applyAlignment="1">
      <alignment horizontal="right" wrapText="1"/>
    </xf>
    <xf numFmtId="2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3" fontId="46" fillId="0" borderId="10" xfId="51" applyFont="1" applyFill="1" applyBorder="1" applyAlignment="1">
      <alignment/>
    </xf>
    <xf numFmtId="43" fontId="45" fillId="33" borderId="10" xfId="5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4" fontId="46" fillId="0" borderId="10" xfId="45" applyNumberFormat="1" applyFont="1" applyFill="1" applyBorder="1" applyAlignment="1">
      <alignment vertical="center"/>
    </xf>
    <xf numFmtId="4" fontId="46" fillId="0" borderId="10" xfId="45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vertical="center"/>
    </xf>
    <xf numFmtId="4" fontId="46" fillId="33" borderId="10" xfId="45" applyNumberFormat="1" applyFont="1" applyFill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vertical="center"/>
    </xf>
    <xf numFmtId="4" fontId="46" fillId="33" borderId="10" xfId="45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0" fillId="0" borderId="0" xfId="51" applyFont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vertical="center" wrapText="1"/>
    </xf>
    <xf numFmtId="4" fontId="46" fillId="34" borderId="10" xfId="45" applyNumberFormat="1" applyFont="1" applyFill="1" applyBorder="1" applyAlignment="1">
      <alignment horizontal="right" vertical="center" wrapText="1"/>
    </xf>
    <xf numFmtId="4" fontId="46" fillId="34" borderId="10" xfId="0" applyNumberFormat="1" applyFont="1" applyFill="1" applyBorder="1" applyAlignment="1">
      <alignment vertical="center"/>
    </xf>
    <xf numFmtId="43" fontId="46" fillId="34" borderId="10" xfId="5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43" fontId="45" fillId="33" borderId="10" xfId="0" applyNumberFormat="1" applyFont="1" applyFill="1" applyBorder="1" applyAlignment="1">
      <alignment/>
    </xf>
    <xf numFmtId="43" fontId="44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43" fontId="50" fillId="0" borderId="26" xfId="0" applyNumberFormat="1" applyFont="1" applyBorder="1" applyAlignment="1">
      <alignment/>
    </xf>
    <xf numFmtId="43" fontId="50" fillId="0" borderId="27" xfId="0" applyNumberFormat="1" applyFont="1" applyBorder="1" applyAlignment="1">
      <alignment/>
    </xf>
    <xf numFmtId="10" fontId="44" fillId="0" borderId="21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29" xfId="0" applyNumberFormat="1" applyBorder="1" applyAlignment="1">
      <alignment/>
    </xf>
    <xf numFmtId="43" fontId="0" fillId="0" borderId="23" xfId="0" applyNumberFormat="1" applyBorder="1" applyAlignment="1">
      <alignment/>
    </xf>
    <xf numFmtId="10" fontId="0" fillId="0" borderId="26" xfId="0" applyNumberFormat="1" applyBorder="1" applyAlignment="1">
      <alignment/>
    </xf>
    <xf numFmtId="43" fontId="0" fillId="0" borderId="29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10" fontId="44" fillId="0" borderId="32" xfId="0" applyNumberFormat="1" applyFont="1" applyBorder="1" applyAlignment="1">
      <alignment/>
    </xf>
    <xf numFmtId="0" fontId="51" fillId="0" borderId="3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29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44" fillId="33" borderId="33" xfId="0" applyFont="1" applyFill="1" applyBorder="1" applyAlignment="1">
      <alignment wrapText="1"/>
    </xf>
    <xf numFmtId="0" fontId="44" fillId="33" borderId="29" xfId="0" applyFont="1" applyFill="1" applyBorder="1" applyAlignment="1">
      <alignment wrapText="1"/>
    </xf>
    <xf numFmtId="0" fontId="44" fillId="0" borderId="29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44" fillId="33" borderId="34" xfId="0" applyFont="1" applyFill="1" applyBorder="1" applyAlignment="1">
      <alignment wrapText="1"/>
    </xf>
    <xf numFmtId="0" fontId="45" fillId="33" borderId="33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left" wrapText="1"/>
    </xf>
    <xf numFmtId="0" fontId="46" fillId="0" borderId="26" xfId="0" applyFont="1" applyFill="1" applyBorder="1" applyAlignment="1">
      <alignment horizontal="left" wrapText="1"/>
    </xf>
    <xf numFmtId="43" fontId="50" fillId="0" borderId="35" xfId="0" applyNumberFormat="1" applyFont="1" applyBorder="1" applyAlignment="1">
      <alignment horizontal="left"/>
    </xf>
    <xf numFmtId="43" fontId="50" fillId="0" borderId="31" xfId="0" applyNumberFormat="1" applyFont="1" applyBorder="1" applyAlignment="1">
      <alignment horizontal="left"/>
    </xf>
    <xf numFmtId="0" fontId="45" fillId="0" borderId="23" xfId="0" applyFont="1" applyFill="1" applyBorder="1" applyAlignment="1">
      <alignment horizontal="left" wrapText="1"/>
    </xf>
    <xf numFmtId="0" fontId="45" fillId="0" borderId="26" xfId="0" applyFont="1" applyFill="1" applyBorder="1" applyAlignment="1">
      <alignment horizontal="left" wrapText="1"/>
    </xf>
    <xf numFmtId="0" fontId="45" fillId="33" borderId="22" xfId="0" applyFont="1" applyFill="1" applyBorder="1" applyAlignment="1">
      <alignment horizontal="left"/>
    </xf>
    <xf numFmtId="0" fontId="45" fillId="33" borderId="25" xfId="0" applyFont="1" applyFill="1" applyBorder="1" applyAlignment="1">
      <alignment horizontal="left"/>
    </xf>
    <xf numFmtId="0" fontId="45" fillId="33" borderId="36" xfId="0" applyFont="1" applyFill="1" applyBorder="1" applyAlignment="1">
      <alignment horizontal="left"/>
    </xf>
    <xf numFmtId="0" fontId="45" fillId="33" borderId="37" xfId="0" applyFont="1" applyFill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10" fontId="44" fillId="0" borderId="38" xfId="0" applyNumberFormat="1" applyFont="1" applyBorder="1" applyAlignment="1">
      <alignment horizontal="center"/>
    </xf>
    <xf numFmtId="10" fontId="44" fillId="0" borderId="39" xfId="0" applyNumberFormat="1" applyFont="1" applyBorder="1" applyAlignment="1">
      <alignment horizontal="center"/>
    </xf>
    <xf numFmtId="10" fontId="44" fillId="0" borderId="32" xfId="0" applyNumberFormat="1" applyFont="1" applyBorder="1" applyAlignment="1">
      <alignment horizont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0" borderId="23" xfId="0" applyFont="1" applyBorder="1" applyAlignment="1">
      <alignment horizontal="left"/>
    </xf>
    <xf numFmtId="0" fontId="55" fillId="0" borderId="26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28575</xdr:rowOff>
    </xdr:from>
    <xdr:to>
      <xdr:col>1</xdr:col>
      <xdr:colOff>762000</xdr:colOff>
      <xdr:row>0</xdr:row>
      <xdr:rowOff>1009650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1047750</xdr:colOff>
      <xdr:row>0</xdr:row>
      <xdr:rowOff>933450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9">
      <selection activeCell="D22" sqref="D22"/>
    </sheetView>
  </sheetViews>
  <sheetFormatPr defaultColWidth="9.140625" defaultRowHeight="15"/>
  <cols>
    <col min="1" max="1" width="9.8515625" style="0" bestFit="1" customWidth="1"/>
    <col min="2" max="2" width="12.00390625" style="0" customWidth="1"/>
    <col min="3" max="3" width="10.28125" style="0" customWidth="1"/>
    <col min="4" max="4" width="57.140625" style="0" customWidth="1"/>
    <col min="5" max="5" width="6.57421875" style="0" customWidth="1"/>
    <col min="6" max="6" width="8.28125" style="0" customWidth="1"/>
    <col min="7" max="7" width="9.8515625" style="0" customWidth="1"/>
    <col min="8" max="8" width="11.7109375" style="0" customWidth="1"/>
    <col min="9" max="9" width="13.00390625" style="0" customWidth="1"/>
    <col min="10" max="10" width="16.421875" style="0" customWidth="1"/>
    <col min="11" max="12" width="11.57421875" style="0" bestFit="1" customWidth="1"/>
  </cols>
  <sheetData>
    <row r="1" spans="1:9" ht="81.75" customHeight="1">
      <c r="A1" s="94" t="s">
        <v>77</v>
      </c>
      <c r="B1" s="95"/>
      <c r="C1" s="95"/>
      <c r="D1" s="95"/>
      <c r="E1" s="95"/>
      <c r="F1" s="95"/>
      <c r="G1" s="95"/>
      <c r="H1" s="95"/>
      <c r="I1" s="96"/>
    </row>
    <row r="2" spans="1:9" ht="30" customHeight="1">
      <c r="A2" s="97" t="s">
        <v>78</v>
      </c>
      <c r="B2" s="98"/>
      <c r="C2" s="98"/>
      <c r="D2" s="98"/>
      <c r="E2" s="98"/>
      <c r="F2" s="98"/>
      <c r="G2" s="98"/>
      <c r="H2" s="98"/>
      <c r="I2" s="99"/>
    </row>
    <row r="3" spans="1:9" ht="26.25">
      <c r="A3" s="2" t="s">
        <v>1</v>
      </c>
      <c r="B3" s="40" t="s">
        <v>80</v>
      </c>
      <c r="C3" s="40" t="s">
        <v>81</v>
      </c>
      <c r="D3" s="2" t="s">
        <v>2</v>
      </c>
      <c r="E3" s="2" t="s">
        <v>3</v>
      </c>
      <c r="F3" s="5" t="s">
        <v>5</v>
      </c>
      <c r="G3" s="3" t="s">
        <v>4</v>
      </c>
      <c r="H3" s="5" t="s">
        <v>6</v>
      </c>
      <c r="I3" s="5" t="s">
        <v>7</v>
      </c>
    </row>
    <row r="4" spans="1:10" ht="15">
      <c r="A4" s="17">
        <v>1</v>
      </c>
      <c r="B4" s="17"/>
      <c r="C4" s="43"/>
      <c r="D4" s="8" t="s">
        <v>18</v>
      </c>
      <c r="E4" s="9"/>
      <c r="F4" s="11"/>
      <c r="G4" s="10"/>
      <c r="H4" s="12"/>
      <c r="I4" s="15">
        <f>SUM(H5:H6)</f>
        <v>172704.82</v>
      </c>
      <c r="J4" s="1"/>
    </row>
    <row r="5" spans="1:10" ht="15">
      <c r="A5" s="16" t="s">
        <v>8</v>
      </c>
      <c r="B5" s="42" t="s">
        <v>82</v>
      </c>
      <c r="C5" s="44" t="s">
        <v>83</v>
      </c>
      <c r="D5" s="4" t="s">
        <v>19</v>
      </c>
      <c r="E5" s="7" t="s">
        <v>3</v>
      </c>
      <c r="F5" s="20">
        <v>1</v>
      </c>
      <c r="G5" s="19">
        <v>18325.95</v>
      </c>
      <c r="H5" s="18">
        <f>F5*G5</f>
        <v>18325.95</v>
      </c>
      <c r="I5" s="14"/>
      <c r="J5" s="1"/>
    </row>
    <row r="6" spans="1:10" ht="15">
      <c r="A6" s="16" t="s">
        <v>9</v>
      </c>
      <c r="B6" s="42" t="s">
        <v>82</v>
      </c>
      <c r="C6" s="44" t="s">
        <v>84</v>
      </c>
      <c r="D6" s="4" t="s">
        <v>20</v>
      </c>
      <c r="E6" s="7" t="s">
        <v>3</v>
      </c>
      <c r="F6" s="20">
        <v>1</v>
      </c>
      <c r="G6" s="19">
        <v>154378.87</v>
      </c>
      <c r="H6" s="18">
        <f>F6*G6</f>
        <v>154378.87</v>
      </c>
      <c r="I6" s="14"/>
      <c r="J6" s="1"/>
    </row>
    <row r="7" spans="1:10" ht="15">
      <c r="A7" s="24">
        <v>2</v>
      </c>
      <c r="B7" s="45"/>
      <c r="C7" s="46"/>
      <c r="D7" s="8" t="s">
        <v>21</v>
      </c>
      <c r="E7" s="13"/>
      <c r="F7" s="22"/>
      <c r="G7" s="21"/>
      <c r="H7" s="23"/>
      <c r="I7" s="15">
        <f>SUM(H8:H11)</f>
        <v>34044.202</v>
      </c>
      <c r="J7" s="1"/>
    </row>
    <row r="8" spans="1:10" ht="51.75">
      <c r="A8" s="16" t="s">
        <v>10</v>
      </c>
      <c r="B8" s="42" t="s">
        <v>85</v>
      </c>
      <c r="C8" s="44" t="s">
        <v>22</v>
      </c>
      <c r="D8" s="4" t="s">
        <v>23</v>
      </c>
      <c r="E8" s="7" t="s">
        <v>24</v>
      </c>
      <c r="F8" s="20">
        <v>30</v>
      </c>
      <c r="G8" s="19">
        <v>208.16</v>
      </c>
      <c r="H8" s="18">
        <f>F8*G8</f>
        <v>6244.8</v>
      </c>
      <c r="I8" s="14"/>
      <c r="J8" s="1"/>
    </row>
    <row r="9" spans="1:10" ht="51.75">
      <c r="A9" s="16" t="s">
        <v>11</v>
      </c>
      <c r="B9" s="42" t="s">
        <v>82</v>
      </c>
      <c r="C9" s="44" t="s">
        <v>86</v>
      </c>
      <c r="D9" s="4" t="s">
        <v>25</v>
      </c>
      <c r="E9" s="7" t="s">
        <v>24</v>
      </c>
      <c r="F9" s="20">
        <v>50.4</v>
      </c>
      <c r="G9" s="19">
        <v>367.33</v>
      </c>
      <c r="H9" s="18">
        <f>F9*G9</f>
        <v>18513.431999999997</v>
      </c>
      <c r="I9" s="14"/>
      <c r="J9" s="1"/>
    </row>
    <row r="10" spans="1:10" ht="39">
      <c r="A10" s="16" t="s">
        <v>26</v>
      </c>
      <c r="B10" s="42" t="s">
        <v>85</v>
      </c>
      <c r="C10" s="44" t="s">
        <v>27</v>
      </c>
      <c r="D10" s="4" t="s">
        <v>28</v>
      </c>
      <c r="E10" s="7" t="s">
        <v>3</v>
      </c>
      <c r="F10" s="20">
        <v>1</v>
      </c>
      <c r="G10" s="19">
        <v>2946.37</v>
      </c>
      <c r="H10" s="18">
        <f>F10*G10</f>
        <v>2946.37</v>
      </c>
      <c r="I10" s="14"/>
      <c r="J10" s="1"/>
    </row>
    <row r="11" spans="1:12" ht="15">
      <c r="A11" s="16" t="s">
        <v>30</v>
      </c>
      <c r="B11" s="42" t="s">
        <v>85</v>
      </c>
      <c r="C11" s="44" t="s">
        <v>31</v>
      </c>
      <c r="D11" s="4" t="s">
        <v>32</v>
      </c>
      <c r="E11" s="7" t="s">
        <v>24</v>
      </c>
      <c r="F11" s="20">
        <v>24</v>
      </c>
      <c r="G11" s="19">
        <v>264.15</v>
      </c>
      <c r="H11" s="18">
        <f>F11*G11</f>
        <v>6339.599999999999</v>
      </c>
      <c r="I11" s="14"/>
      <c r="J11" s="1"/>
      <c r="L11" s="28"/>
    </row>
    <row r="12" spans="1:10" ht="15">
      <c r="A12" s="24">
        <v>3</v>
      </c>
      <c r="B12" s="45"/>
      <c r="C12" s="46"/>
      <c r="D12" s="8" t="s">
        <v>0</v>
      </c>
      <c r="E12" s="13"/>
      <c r="F12" s="22"/>
      <c r="G12" s="21"/>
      <c r="H12" s="23"/>
      <c r="I12" s="15">
        <f>SUM(H13:H15)</f>
        <v>877.5</v>
      </c>
      <c r="J12" s="1"/>
    </row>
    <row r="13" spans="1:10" ht="15">
      <c r="A13" s="16" t="s">
        <v>12</v>
      </c>
      <c r="B13" s="42"/>
      <c r="C13" s="44"/>
      <c r="D13" s="6" t="s">
        <v>29</v>
      </c>
      <c r="E13" s="7"/>
      <c r="F13" s="20"/>
      <c r="G13" s="19"/>
      <c r="H13" s="18"/>
      <c r="I13" s="14"/>
      <c r="J13" s="1"/>
    </row>
    <row r="14" spans="1:10" ht="15">
      <c r="A14" s="16" t="s">
        <v>13</v>
      </c>
      <c r="B14" s="42" t="s">
        <v>82</v>
      </c>
      <c r="C14" s="44" t="s">
        <v>87</v>
      </c>
      <c r="D14" s="4" t="s">
        <v>33</v>
      </c>
      <c r="E14" s="7" t="s">
        <v>3</v>
      </c>
      <c r="F14" s="20">
        <v>10</v>
      </c>
      <c r="G14" s="19">
        <v>35.19</v>
      </c>
      <c r="H14" s="18">
        <f>F14*G14</f>
        <v>351.9</v>
      </c>
      <c r="I14" s="14"/>
      <c r="J14" s="1"/>
    </row>
    <row r="15" spans="1:10" ht="15" customHeight="1">
      <c r="A15" s="16" t="s">
        <v>14</v>
      </c>
      <c r="B15" s="42" t="s">
        <v>82</v>
      </c>
      <c r="C15" s="44" t="s">
        <v>88</v>
      </c>
      <c r="D15" s="4" t="s">
        <v>113</v>
      </c>
      <c r="E15" s="7" t="s">
        <v>3</v>
      </c>
      <c r="F15" s="20">
        <v>20</v>
      </c>
      <c r="G15" s="19">
        <v>26.28</v>
      </c>
      <c r="H15" s="18">
        <f>F15*G15</f>
        <v>525.6</v>
      </c>
      <c r="I15" s="14"/>
      <c r="J15" s="1"/>
    </row>
    <row r="16" spans="1:10" ht="15">
      <c r="A16" s="24">
        <v>4</v>
      </c>
      <c r="B16" s="45"/>
      <c r="C16" s="46"/>
      <c r="D16" s="8" t="s">
        <v>34</v>
      </c>
      <c r="E16" s="13"/>
      <c r="F16" s="22"/>
      <c r="G16" s="21"/>
      <c r="H16" s="23"/>
      <c r="I16" s="15">
        <f>SUM(H17:H22)</f>
        <v>596313.8657</v>
      </c>
      <c r="J16" s="1"/>
    </row>
    <row r="17" spans="1:10" ht="15">
      <c r="A17" s="16" t="s">
        <v>15</v>
      </c>
      <c r="B17" s="42" t="s">
        <v>89</v>
      </c>
      <c r="C17" s="44" t="s">
        <v>35</v>
      </c>
      <c r="D17" s="4" t="s">
        <v>36</v>
      </c>
      <c r="E17" s="7" t="s">
        <v>37</v>
      </c>
      <c r="F17" s="20">
        <v>10641.89</v>
      </c>
      <c r="G17" s="19">
        <v>40.42</v>
      </c>
      <c r="H17" s="18">
        <f aca="true" t="shared" si="0" ref="H17:H24">F17*G17</f>
        <v>430145.1938</v>
      </c>
      <c r="I17" s="14"/>
      <c r="J17" s="1"/>
    </row>
    <row r="18" spans="1:10" ht="15">
      <c r="A18" s="16" t="s">
        <v>38</v>
      </c>
      <c r="B18" s="42" t="s">
        <v>85</v>
      </c>
      <c r="C18" s="44" t="s">
        <v>39</v>
      </c>
      <c r="D18" s="4" t="s">
        <v>98</v>
      </c>
      <c r="E18" s="7" t="s">
        <v>37</v>
      </c>
      <c r="F18" s="20">
        <v>757.15</v>
      </c>
      <c r="G18" s="19">
        <v>22.33</v>
      </c>
      <c r="H18" s="18">
        <f t="shared" si="0"/>
        <v>16907.159499999998</v>
      </c>
      <c r="I18" s="14"/>
      <c r="J18" s="1"/>
    </row>
    <row r="19" spans="1:10" ht="26.25">
      <c r="A19" s="16" t="s">
        <v>40</v>
      </c>
      <c r="B19" s="42" t="s">
        <v>85</v>
      </c>
      <c r="C19" s="44" t="s">
        <v>41</v>
      </c>
      <c r="D19" s="4" t="s">
        <v>99</v>
      </c>
      <c r="E19" s="7" t="s">
        <v>37</v>
      </c>
      <c r="F19" s="20">
        <v>9800.2</v>
      </c>
      <c r="G19" s="19">
        <v>14.64</v>
      </c>
      <c r="H19" s="18">
        <f t="shared" si="0"/>
        <v>143474.928</v>
      </c>
      <c r="I19" s="14"/>
      <c r="J19" s="1"/>
    </row>
    <row r="20" spans="1:10" ht="39">
      <c r="A20" s="16" t="s">
        <v>42</v>
      </c>
      <c r="B20" s="42" t="s">
        <v>85</v>
      </c>
      <c r="C20" s="44" t="s">
        <v>90</v>
      </c>
      <c r="D20" s="4" t="s">
        <v>43</v>
      </c>
      <c r="E20" s="7" t="s">
        <v>44</v>
      </c>
      <c r="F20" s="20">
        <v>921.17</v>
      </c>
      <c r="G20" s="19">
        <v>0.51</v>
      </c>
      <c r="H20" s="18">
        <f t="shared" si="0"/>
        <v>469.7967</v>
      </c>
      <c r="I20" s="14"/>
      <c r="J20" s="1"/>
    </row>
    <row r="21" spans="1:10" ht="39">
      <c r="A21" s="16" t="s">
        <v>45</v>
      </c>
      <c r="B21" s="42" t="s">
        <v>85</v>
      </c>
      <c r="C21" s="44" t="s">
        <v>91</v>
      </c>
      <c r="D21" s="4" t="s">
        <v>100</v>
      </c>
      <c r="E21" s="7" t="s">
        <v>46</v>
      </c>
      <c r="F21" s="20">
        <v>1142.25</v>
      </c>
      <c r="G21" s="19">
        <v>0.85</v>
      </c>
      <c r="H21" s="18">
        <f t="shared" si="0"/>
        <v>970.9125</v>
      </c>
      <c r="I21" s="14"/>
      <c r="J21" s="1"/>
    </row>
    <row r="22" spans="1:10" ht="15" customHeight="1">
      <c r="A22" s="25" t="s">
        <v>47</v>
      </c>
      <c r="B22" s="42" t="s">
        <v>85</v>
      </c>
      <c r="C22" s="48" t="s">
        <v>92</v>
      </c>
      <c r="D22" s="4" t="s">
        <v>48</v>
      </c>
      <c r="E22" s="7" t="s">
        <v>37</v>
      </c>
      <c r="F22" s="20">
        <v>24.76</v>
      </c>
      <c r="G22" s="19">
        <v>175.52</v>
      </c>
      <c r="H22" s="18">
        <f t="shared" si="0"/>
        <v>4345.8752</v>
      </c>
      <c r="I22" s="14"/>
      <c r="J22" s="1"/>
    </row>
    <row r="23" spans="1:10" ht="15">
      <c r="A23" s="24">
        <v>5</v>
      </c>
      <c r="B23" s="45"/>
      <c r="C23" s="46"/>
      <c r="D23" s="8" t="s">
        <v>49</v>
      </c>
      <c r="E23" s="13"/>
      <c r="F23" s="22"/>
      <c r="G23" s="21"/>
      <c r="H23" s="23"/>
      <c r="I23" s="15">
        <f>SUM(H24)</f>
        <v>76617.99799999999</v>
      </c>
      <c r="J23" s="1"/>
    </row>
    <row r="24" spans="1:10" ht="26.25">
      <c r="A24" s="16" t="s">
        <v>16</v>
      </c>
      <c r="B24" s="42" t="s">
        <v>85</v>
      </c>
      <c r="C24" s="44" t="s">
        <v>93</v>
      </c>
      <c r="D24" s="4" t="s">
        <v>50</v>
      </c>
      <c r="E24" s="7" t="s">
        <v>24</v>
      </c>
      <c r="F24" s="20">
        <v>1758.1</v>
      </c>
      <c r="G24" s="19">
        <v>43.58</v>
      </c>
      <c r="H24" s="18">
        <f t="shared" si="0"/>
        <v>76617.99799999999</v>
      </c>
      <c r="I24" s="14"/>
      <c r="J24" s="1"/>
    </row>
    <row r="25" spans="1:10" ht="15">
      <c r="A25" s="24">
        <v>6</v>
      </c>
      <c r="B25" s="45"/>
      <c r="C25" s="46"/>
      <c r="D25" s="8" t="s">
        <v>51</v>
      </c>
      <c r="E25" s="13"/>
      <c r="F25" s="22"/>
      <c r="G25" s="21"/>
      <c r="H25" s="23"/>
      <c r="I25" s="15">
        <f>SUM(H27:H35)</f>
        <v>649973.1749</v>
      </c>
      <c r="J25" s="1"/>
    </row>
    <row r="26" spans="1:10" ht="15">
      <c r="A26" s="16" t="s">
        <v>17</v>
      </c>
      <c r="B26" s="42"/>
      <c r="C26" s="44"/>
      <c r="D26" s="6" t="s">
        <v>52</v>
      </c>
      <c r="E26" s="7"/>
      <c r="F26" s="20"/>
      <c r="G26" s="19"/>
      <c r="H26" s="18"/>
      <c r="I26" s="14"/>
      <c r="J26" s="1"/>
    </row>
    <row r="27" spans="1:10" ht="26.25">
      <c r="A27" s="35" t="s">
        <v>53</v>
      </c>
      <c r="B27" s="42" t="s">
        <v>85</v>
      </c>
      <c r="C27" s="47" t="s">
        <v>94</v>
      </c>
      <c r="D27" s="36" t="s">
        <v>54</v>
      </c>
      <c r="E27" s="31" t="s">
        <v>55</v>
      </c>
      <c r="F27" s="33">
        <v>4370.7</v>
      </c>
      <c r="G27" s="32">
        <v>7.97</v>
      </c>
      <c r="H27" s="18">
        <f aca="true" t="shared" si="1" ref="H27:H35">F27*G27</f>
        <v>34834.479</v>
      </c>
      <c r="I27" s="34"/>
      <c r="J27" s="1"/>
    </row>
    <row r="28" spans="1:10" ht="15">
      <c r="A28" s="25" t="s">
        <v>56</v>
      </c>
      <c r="B28" s="42" t="s">
        <v>82</v>
      </c>
      <c r="C28" s="48" t="s">
        <v>95</v>
      </c>
      <c r="D28" s="4" t="s">
        <v>57</v>
      </c>
      <c r="E28" s="7" t="s">
        <v>55</v>
      </c>
      <c r="F28" s="20">
        <v>892.36</v>
      </c>
      <c r="G28" s="19">
        <v>5.62</v>
      </c>
      <c r="H28" s="18">
        <f t="shared" si="1"/>
        <v>5015.0632000000005</v>
      </c>
      <c r="I28" s="14"/>
      <c r="J28" s="1"/>
    </row>
    <row r="29" spans="1:10" ht="15">
      <c r="A29" s="29" t="s">
        <v>58</v>
      </c>
      <c r="B29" s="49"/>
      <c r="C29" s="50"/>
      <c r="D29" s="30" t="s">
        <v>59</v>
      </c>
      <c r="E29" s="31"/>
      <c r="F29" s="33"/>
      <c r="G29" s="32"/>
      <c r="H29" s="18"/>
      <c r="I29" s="34"/>
      <c r="J29" s="1"/>
    </row>
    <row r="30" spans="1:10" ht="15">
      <c r="A30" s="25" t="s">
        <v>60</v>
      </c>
      <c r="B30" s="51" t="s">
        <v>89</v>
      </c>
      <c r="C30" s="48" t="s">
        <v>61</v>
      </c>
      <c r="D30" s="4" t="s">
        <v>62</v>
      </c>
      <c r="E30" s="7" t="s">
        <v>37</v>
      </c>
      <c r="F30" s="20">
        <v>58.36</v>
      </c>
      <c r="G30" s="19">
        <v>233.9</v>
      </c>
      <c r="H30" s="18">
        <f t="shared" si="1"/>
        <v>13650.404</v>
      </c>
      <c r="I30" s="14"/>
      <c r="J30" s="1"/>
    </row>
    <row r="31" spans="1:10" ht="15" customHeight="1">
      <c r="A31" s="25" t="s">
        <v>63</v>
      </c>
      <c r="B31" s="42" t="s">
        <v>85</v>
      </c>
      <c r="C31" s="48" t="s">
        <v>64</v>
      </c>
      <c r="D31" s="4" t="s">
        <v>65</v>
      </c>
      <c r="E31" s="7" t="s">
        <v>37</v>
      </c>
      <c r="F31" s="20">
        <v>228.32</v>
      </c>
      <c r="G31" s="19">
        <v>68.96</v>
      </c>
      <c r="H31" s="18">
        <f t="shared" si="1"/>
        <v>15744.947199999999</v>
      </c>
      <c r="I31" s="14"/>
      <c r="J31" s="1"/>
    </row>
    <row r="32" spans="1:10" ht="15">
      <c r="A32" s="37" t="s">
        <v>66</v>
      </c>
      <c r="B32" s="52"/>
      <c r="C32" s="53"/>
      <c r="D32" s="6" t="s">
        <v>67</v>
      </c>
      <c r="E32" s="7"/>
      <c r="F32" s="20"/>
      <c r="G32" s="19"/>
      <c r="H32" s="18"/>
      <c r="I32" s="14"/>
      <c r="J32" s="1"/>
    </row>
    <row r="33" spans="1:10" ht="26.25">
      <c r="A33" s="35" t="s">
        <v>68</v>
      </c>
      <c r="B33" s="42" t="s">
        <v>85</v>
      </c>
      <c r="C33" s="47" t="s">
        <v>96</v>
      </c>
      <c r="D33" s="36" t="s">
        <v>69</v>
      </c>
      <c r="E33" s="31" t="s">
        <v>24</v>
      </c>
      <c r="F33" s="33">
        <v>2394.74</v>
      </c>
      <c r="G33" s="32">
        <v>51.25</v>
      </c>
      <c r="H33" s="18">
        <f t="shared" si="1"/>
        <v>122730.42499999999</v>
      </c>
      <c r="I33" s="34"/>
      <c r="J33" s="1"/>
    </row>
    <row r="34" spans="1:10" ht="15">
      <c r="A34" s="25" t="s">
        <v>70</v>
      </c>
      <c r="B34" s="51" t="s">
        <v>89</v>
      </c>
      <c r="C34" s="48" t="s">
        <v>97</v>
      </c>
      <c r="D34" s="4" t="s">
        <v>101</v>
      </c>
      <c r="E34" s="7" t="s">
        <v>55</v>
      </c>
      <c r="F34" s="20">
        <v>38161.99</v>
      </c>
      <c r="G34" s="19">
        <v>7.32</v>
      </c>
      <c r="H34" s="18">
        <f t="shared" si="1"/>
        <v>279345.7668</v>
      </c>
      <c r="I34" s="14"/>
      <c r="J34" s="1"/>
    </row>
    <row r="35" spans="1:10" ht="27.75" customHeight="1">
      <c r="A35" s="25" t="s">
        <v>71</v>
      </c>
      <c r="B35" s="42" t="s">
        <v>85</v>
      </c>
      <c r="C35" s="48" t="s">
        <v>72</v>
      </c>
      <c r="D35" s="4" t="s">
        <v>73</v>
      </c>
      <c r="E35" s="7" t="s">
        <v>37</v>
      </c>
      <c r="F35" s="20">
        <v>521.81</v>
      </c>
      <c r="G35" s="19">
        <v>342.37</v>
      </c>
      <c r="H35" s="18">
        <f t="shared" si="1"/>
        <v>178652.08969999998</v>
      </c>
      <c r="I35" s="14"/>
      <c r="J35" s="1"/>
    </row>
    <row r="36" spans="1:12" ht="15">
      <c r="A36" s="109" t="s">
        <v>74</v>
      </c>
      <c r="B36" s="110"/>
      <c r="C36" s="110"/>
      <c r="D36" s="106"/>
      <c r="E36" s="106"/>
      <c r="F36" s="106"/>
      <c r="G36" s="106"/>
      <c r="H36" s="107"/>
      <c r="I36" s="15">
        <f>SUM(I4:I35)</f>
        <v>1530531.5606</v>
      </c>
      <c r="J36" s="41"/>
      <c r="K36" s="26"/>
      <c r="L36" s="27"/>
    </row>
    <row r="37" spans="1:10" ht="15">
      <c r="A37" s="104" t="s">
        <v>75</v>
      </c>
      <c r="B37" s="105"/>
      <c r="C37" s="105"/>
      <c r="D37" s="106"/>
      <c r="E37" s="106"/>
      <c r="F37" s="106"/>
      <c r="G37" s="106"/>
      <c r="H37" s="107"/>
      <c r="I37" s="38">
        <f>SUM(I36*0.2423)</f>
        <v>370847.79713337997</v>
      </c>
      <c r="J37" s="41"/>
    </row>
    <row r="38" spans="1:11" ht="15">
      <c r="A38" s="104" t="s">
        <v>76</v>
      </c>
      <c r="B38" s="105"/>
      <c r="C38" s="105"/>
      <c r="D38" s="105"/>
      <c r="E38" s="105"/>
      <c r="F38" s="105"/>
      <c r="G38" s="105"/>
      <c r="H38" s="108"/>
      <c r="I38" s="39">
        <f>SUM(I36:I37)</f>
        <v>1901379.35773338</v>
      </c>
      <c r="J38" s="41"/>
      <c r="K38" s="41"/>
    </row>
    <row r="39" spans="1:9" ht="37.5" customHeight="1">
      <c r="A39" s="100" t="s">
        <v>79</v>
      </c>
      <c r="B39" s="101"/>
      <c r="C39" s="101"/>
      <c r="D39" s="102"/>
      <c r="E39" s="102"/>
      <c r="F39" s="102"/>
      <c r="G39" s="102"/>
      <c r="H39" s="102"/>
      <c r="I39" s="103"/>
    </row>
  </sheetData>
  <sheetProtection/>
  <mergeCells count="6">
    <mergeCell ref="A1:I1"/>
    <mergeCell ref="A2:I2"/>
    <mergeCell ref="A39:I39"/>
    <mergeCell ref="A37:H37"/>
    <mergeCell ref="A38:H38"/>
    <mergeCell ref="A36:H36"/>
  </mergeCells>
  <printOptions horizontalCentered="1" verticalCentered="1"/>
  <pageMargins left="0" right="0" top="0" bottom="0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28">
      <selection activeCell="L54" sqref="L54"/>
    </sheetView>
  </sheetViews>
  <sheetFormatPr defaultColWidth="9.140625" defaultRowHeight="15"/>
  <cols>
    <col min="1" max="1" width="51.57421875" style="0" customWidth="1"/>
    <col min="2" max="2" width="14.28125" style="0" customWidth="1"/>
    <col min="3" max="3" width="8.00390625" style="0" customWidth="1"/>
    <col min="4" max="5" width="10.57421875" style="0" bestFit="1" customWidth="1"/>
    <col min="6" max="10" width="11.421875" style="0" customWidth="1"/>
    <col min="11" max="15" width="13.28125" style="0" customWidth="1"/>
  </cols>
  <sheetData>
    <row r="1" spans="1:15" ht="78" customHeight="1" thickBot="1">
      <c r="A1" s="126" t="str">
        <f>PLANILHA!$A$1</f>
        <v>SECRETARIA MUNICIPAL DE OBRAS E SERVIÇOS PÚBLICOS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ht="15.75" thickBot="1">
      <c r="A2" s="129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ht="18.75" customHeight="1" thickBot="1">
      <c r="A3" s="132" t="str">
        <f>PLANILHA!A2</f>
        <v>IMPLANTAÇÃO DO SISTEMA DE DRENAGEM DE ÁGUAS PLUVIAIS DA SEDE: CÓRREGO BATALHA E VIAS URBANAS (EST. 0+00 à EST. 26)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5" customHeight="1" thickBot="1">
      <c r="A4" s="136" t="s">
        <v>103</v>
      </c>
      <c r="B4" s="137"/>
      <c r="C4" s="56" t="s">
        <v>104</v>
      </c>
      <c r="D4" s="135" t="s">
        <v>106</v>
      </c>
      <c r="E4" s="135"/>
      <c r="F4" s="135"/>
      <c r="G4" s="135"/>
      <c r="H4" s="135" t="s">
        <v>107</v>
      </c>
      <c r="I4" s="135"/>
      <c r="J4" s="135"/>
      <c r="K4" s="135"/>
      <c r="L4" s="135" t="s">
        <v>108</v>
      </c>
      <c r="M4" s="135"/>
      <c r="N4" s="135"/>
      <c r="O4" s="135"/>
    </row>
    <row r="5" spans="1:15" ht="15" customHeight="1" thickBot="1">
      <c r="A5" s="138"/>
      <c r="B5" s="139"/>
      <c r="C5" s="56" t="s">
        <v>105</v>
      </c>
      <c r="D5" s="55" t="s">
        <v>109</v>
      </c>
      <c r="E5" s="55" t="s">
        <v>110</v>
      </c>
      <c r="F5" s="55" t="s">
        <v>111</v>
      </c>
      <c r="G5" s="55" t="s">
        <v>112</v>
      </c>
      <c r="H5" s="55" t="s">
        <v>109</v>
      </c>
      <c r="I5" s="55" t="s">
        <v>110</v>
      </c>
      <c r="J5" s="55" t="s">
        <v>111</v>
      </c>
      <c r="K5" s="55" t="s">
        <v>112</v>
      </c>
      <c r="L5" s="55" t="s">
        <v>109</v>
      </c>
      <c r="M5" s="55" t="s">
        <v>110</v>
      </c>
      <c r="N5" s="55" t="s">
        <v>111</v>
      </c>
      <c r="O5" s="55" t="s">
        <v>112</v>
      </c>
    </row>
    <row r="6" spans="1:15" ht="15">
      <c r="A6" s="117" t="str">
        <f>PLANILHA!D4</f>
        <v>ADMINISTRAÇÃO LOCAL E ENCARGOS COMPLEMENTARES </v>
      </c>
      <c r="B6" s="118"/>
      <c r="C6" s="123">
        <f>A9/B47</f>
        <v>0.11283976393946175</v>
      </c>
      <c r="D6" s="57"/>
      <c r="E6" s="58"/>
      <c r="F6" s="58"/>
      <c r="G6" s="59"/>
      <c r="H6" s="57"/>
      <c r="I6" s="58"/>
      <c r="J6" s="58"/>
      <c r="K6" s="59"/>
      <c r="L6" s="57"/>
      <c r="M6" s="58"/>
      <c r="N6" s="58"/>
      <c r="O6" s="59"/>
    </row>
    <row r="7" spans="1:15" ht="15">
      <c r="A7" s="140" t="str">
        <f>PLANILHA!D5</f>
        <v>ADMINISTRAÇÃO LOCAL </v>
      </c>
      <c r="B7" s="141"/>
      <c r="C7" s="124"/>
      <c r="D7" s="78">
        <f>D9/A9</f>
        <v>0.08333333333333334</v>
      </c>
      <c r="E7" s="79">
        <f>E9/A9</f>
        <v>0.08333333333333334</v>
      </c>
      <c r="F7" s="79">
        <f>F9/A9</f>
        <v>0.08333333333333334</v>
      </c>
      <c r="G7" s="80">
        <f>G9/A9</f>
        <v>0.08333333333333334</v>
      </c>
      <c r="H7" s="78">
        <f>H9/A9</f>
        <v>0.08333333333333334</v>
      </c>
      <c r="I7" s="79">
        <f>I9/A9</f>
        <v>0.08333333333333334</v>
      </c>
      <c r="J7" s="79">
        <f>J9/A9</f>
        <v>0.08333333333333334</v>
      </c>
      <c r="K7" s="80">
        <f>K9/A9</f>
        <v>0.08333333333333334</v>
      </c>
      <c r="L7" s="78">
        <f>L9/A9</f>
        <v>0.08333333333333334</v>
      </c>
      <c r="M7" s="79">
        <f>M9/A9</f>
        <v>0.08333333333333334</v>
      </c>
      <c r="N7" s="79">
        <f>N9/A9</f>
        <v>0.08333333333333334</v>
      </c>
      <c r="O7" s="80">
        <f>O9/A9</f>
        <v>0.08333333333333334</v>
      </c>
    </row>
    <row r="8" spans="1:15" ht="15">
      <c r="A8" s="140" t="str">
        <f>PLANILHA!D6</f>
        <v>ENCARGOS COMPLEMENTARES </v>
      </c>
      <c r="B8" s="141"/>
      <c r="C8" s="124"/>
      <c r="D8" s="60"/>
      <c r="E8" s="54"/>
      <c r="F8" s="54"/>
      <c r="G8" s="61"/>
      <c r="H8" s="60"/>
      <c r="I8" s="54"/>
      <c r="J8" s="54"/>
      <c r="K8" s="61"/>
      <c r="L8" s="60"/>
      <c r="M8" s="54"/>
      <c r="N8" s="54"/>
      <c r="O8" s="61"/>
    </row>
    <row r="9" spans="1:15" ht="15.75" thickBot="1">
      <c r="A9" s="113">
        <f>PLANILHA!I4</f>
        <v>172704.82</v>
      </c>
      <c r="B9" s="114"/>
      <c r="C9" s="125"/>
      <c r="D9" s="75">
        <f>A9/12</f>
        <v>14392.068333333335</v>
      </c>
      <c r="E9" s="76">
        <f>A9/12</f>
        <v>14392.068333333335</v>
      </c>
      <c r="F9" s="76">
        <f>A9/12</f>
        <v>14392.068333333335</v>
      </c>
      <c r="G9" s="77">
        <f>A9/12</f>
        <v>14392.068333333335</v>
      </c>
      <c r="H9" s="75">
        <f>A9/12</f>
        <v>14392.068333333335</v>
      </c>
      <c r="I9" s="76">
        <f>A9/12</f>
        <v>14392.068333333335</v>
      </c>
      <c r="J9" s="76">
        <f>A9/12</f>
        <v>14392.068333333335</v>
      </c>
      <c r="K9" s="77">
        <f>A9/12</f>
        <v>14392.068333333335</v>
      </c>
      <c r="L9" s="75">
        <f>A9/12</f>
        <v>14392.068333333335</v>
      </c>
      <c r="M9" s="76">
        <f>A9/12</f>
        <v>14392.068333333335</v>
      </c>
      <c r="N9" s="76">
        <f>A9/12</f>
        <v>14392.068333333335</v>
      </c>
      <c r="O9" s="77">
        <f>A9/12</f>
        <v>14392.068333333335</v>
      </c>
    </row>
    <row r="10" spans="1:15" ht="15">
      <c r="A10" s="117" t="str">
        <f>PLANILHA!D7</f>
        <v>INSTALAÇÕES PROVISORIAS DE OBRA - CANTEIRO</v>
      </c>
      <c r="B10" s="118"/>
      <c r="C10" s="123">
        <f>A15/B47</f>
        <v>0.022243384505350527</v>
      </c>
      <c r="D10" s="57"/>
      <c r="E10" s="58"/>
      <c r="F10" s="58"/>
      <c r="G10" s="59"/>
      <c r="H10" s="57"/>
      <c r="I10" s="58"/>
      <c r="J10" s="58"/>
      <c r="K10" s="59"/>
      <c r="L10" s="57"/>
      <c r="M10" s="58"/>
      <c r="N10" s="58"/>
      <c r="O10" s="59"/>
    </row>
    <row r="11" spans="1:15" ht="40.5" customHeight="1">
      <c r="A11" s="111" t="str">
        <f>PLANILHA!D8</f>
        <v>BARRACÃO DE OBRA PARA ALOJAMENTO/ESCRITORIO, PISO EM PINHO 3A, PAREDES EM COMPENSADO 10MM, COBERTURA EM TELHA AMIANTO 6MM, INCLUSO INSTALAÇÕES ELETRICAS E ESQUADRIAS.</v>
      </c>
      <c r="B11" s="112"/>
      <c r="C11" s="124"/>
      <c r="D11" s="60"/>
      <c r="E11" s="54"/>
      <c r="F11" s="54"/>
      <c r="G11" s="61"/>
      <c r="H11" s="60"/>
      <c r="I11" s="54"/>
      <c r="J11" s="54"/>
      <c r="K11" s="61"/>
      <c r="L11" s="60"/>
      <c r="M11" s="54"/>
      <c r="N11" s="54"/>
      <c r="O11" s="61"/>
    </row>
    <row r="12" spans="1:15" ht="51.75" customHeight="1">
      <c r="A12" s="111" t="str">
        <f>PLANILHA!D9</f>
        <v>REFEITÓRIO COM PAREDES DE CHAPA DE COMPENS. 12MM E PONTALETES 8X8CM, PISO CIMENT. E COB. DE TELHAS FIBROC.6MM, INCL. PONTO DE LUZ E CX. DE INSPEÇÃO (CONS. 1.21 M2/FUNC/TURNO), CONF. PROJETO (1 UTILIZÇÃO)</v>
      </c>
      <c r="B12" s="112"/>
      <c r="C12" s="124"/>
      <c r="D12" s="60"/>
      <c r="E12" s="54"/>
      <c r="F12" s="54"/>
      <c r="G12" s="61"/>
      <c r="H12" s="60"/>
      <c r="I12" s="54"/>
      <c r="J12" s="54"/>
      <c r="K12" s="61"/>
      <c r="L12" s="60"/>
      <c r="M12" s="54"/>
      <c r="N12" s="54"/>
      <c r="O12" s="61"/>
    </row>
    <row r="13" spans="1:15" ht="39" customHeight="1">
      <c r="A13" s="111" t="str">
        <f>PLANILHA!D10</f>
        <v>SANITÁRIO COM VASO E CHUVEIRO PARA PESSOAL DE OBRA, COLETIVO DE 2 MODULOS, INCLUSIVE INSTALAÇÃO E APARELHOS, REAPROVEITADO 2 VEZES.</v>
      </c>
      <c r="B13" s="112"/>
      <c r="C13" s="124"/>
      <c r="D13" s="81">
        <f>D15/A15</f>
        <v>0.5</v>
      </c>
      <c r="E13" s="79">
        <f>E15/A15</f>
        <v>0.5</v>
      </c>
      <c r="F13" s="54"/>
      <c r="G13" s="61"/>
      <c r="H13" s="60"/>
      <c r="I13" s="54"/>
      <c r="J13" s="54"/>
      <c r="K13" s="61"/>
      <c r="L13" s="60"/>
      <c r="M13" s="54"/>
      <c r="N13" s="54"/>
      <c r="O13" s="61"/>
    </row>
    <row r="14" spans="1:15" ht="15">
      <c r="A14" s="121" t="str">
        <f>PLANILHA!D11</f>
        <v>PLACA DE OBRA EM CHAPA DE AÇO GALVANIZADO</v>
      </c>
      <c r="B14" s="122"/>
      <c r="C14" s="124"/>
      <c r="D14" s="60"/>
      <c r="E14" s="54"/>
      <c r="F14" s="54"/>
      <c r="G14" s="61"/>
      <c r="H14" s="60"/>
      <c r="I14" s="54"/>
      <c r="J14" s="54"/>
      <c r="K14" s="61"/>
      <c r="L14" s="60"/>
      <c r="M14" s="54"/>
      <c r="N14" s="54"/>
      <c r="O14" s="61"/>
    </row>
    <row r="15" spans="1:15" ht="15.75" thickBot="1">
      <c r="A15" s="113">
        <f>PLANILHA!I7</f>
        <v>34044.202</v>
      </c>
      <c r="B15" s="114"/>
      <c r="C15" s="125"/>
      <c r="D15" s="75">
        <f>A15/2</f>
        <v>17022.101</v>
      </c>
      <c r="E15" s="76">
        <f>A15/2</f>
        <v>17022.101</v>
      </c>
      <c r="F15" s="63"/>
      <c r="G15" s="64"/>
      <c r="H15" s="62"/>
      <c r="I15" s="63"/>
      <c r="J15" s="63"/>
      <c r="K15" s="64"/>
      <c r="L15" s="62"/>
      <c r="M15" s="63"/>
      <c r="N15" s="63"/>
      <c r="O15" s="64"/>
    </row>
    <row r="16" spans="1:15" ht="15">
      <c r="A16" s="119" t="str">
        <f>PLANILHA!D12</f>
        <v>SERVIÇOS PRELIMINARES</v>
      </c>
      <c r="B16" s="120"/>
      <c r="C16" s="123">
        <f>A20/B47</f>
        <v>0.0005733302223810411</v>
      </c>
      <c r="D16" s="57"/>
      <c r="E16" s="58"/>
      <c r="F16" s="58"/>
      <c r="G16" s="59"/>
      <c r="H16" s="57"/>
      <c r="I16" s="58"/>
      <c r="J16" s="58"/>
      <c r="K16" s="59"/>
      <c r="L16" s="57"/>
      <c r="M16" s="58"/>
      <c r="N16" s="58"/>
      <c r="O16" s="59"/>
    </row>
    <row r="17" spans="1:15" ht="15">
      <c r="A17" s="115" t="str">
        <f>PLANILHA!D13</f>
        <v>SINALIZAÇÃO </v>
      </c>
      <c r="B17" s="116"/>
      <c r="C17" s="124"/>
      <c r="D17" s="60"/>
      <c r="E17" s="54"/>
      <c r="F17" s="54"/>
      <c r="G17" s="61"/>
      <c r="H17" s="60"/>
      <c r="I17" s="54"/>
      <c r="J17" s="54"/>
      <c r="K17" s="61"/>
      <c r="L17" s="60"/>
      <c r="M17" s="54"/>
      <c r="N17" s="54"/>
      <c r="O17" s="61"/>
    </row>
    <row r="18" spans="1:15" ht="15" customHeight="1">
      <c r="A18" s="111" t="str">
        <f>PLANILHA!D14</f>
        <v>ELEMENTOS DE MADEIRA PARA SINALIZAÇÃO - CAVALETES</v>
      </c>
      <c r="B18" s="112"/>
      <c r="C18" s="124"/>
      <c r="D18" s="60"/>
      <c r="E18" s="54"/>
      <c r="F18" s="79">
        <f>F20/A20</f>
        <v>0.1</v>
      </c>
      <c r="G18" s="80">
        <f>G20/A20</f>
        <v>0.1</v>
      </c>
      <c r="H18" s="78">
        <f>H20/A20</f>
        <v>0.1</v>
      </c>
      <c r="I18" s="79">
        <f>I20/A20</f>
        <v>0.1</v>
      </c>
      <c r="J18" s="79">
        <f>J20/A20</f>
        <v>0.1</v>
      </c>
      <c r="K18" s="80">
        <f>K20/A20</f>
        <v>0.1</v>
      </c>
      <c r="L18" s="78">
        <f>L20/A20</f>
        <v>0.1</v>
      </c>
      <c r="M18" s="79">
        <f>M20/A20</f>
        <v>0.1</v>
      </c>
      <c r="N18" s="79">
        <f>N20/A20</f>
        <v>0.1</v>
      </c>
      <c r="O18" s="80">
        <f>O20/A20</f>
        <v>0.1</v>
      </c>
    </row>
    <row r="19" spans="1:15" ht="15" customHeight="1">
      <c r="A19" s="111" t="str">
        <f>PLANILHA!D15</f>
        <v>CONES PARA SINALIZAÇÃO, FORNECIMENTO E COLOCAÇÃO </v>
      </c>
      <c r="B19" s="112"/>
      <c r="C19" s="124"/>
      <c r="D19" s="60"/>
      <c r="E19" s="54"/>
      <c r="F19" s="54"/>
      <c r="G19" s="61"/>
      <c r="H19" s="60"/>
      <c r="I19" s="54"/>
      <c r="J19" s="54"/>
      <c r="K19" s="61"/>
      <c r="L19" s="60"/>
      <c r="M19" s="54"/>
      <c r="N19" s="54"/>
      <c r="O19" s="61"/>
    </row>
    <row r="20" spans="1:15" ht="15.75" thickBot="1">
      <c r="A20" s="113">
        <f>PLANILHA!I12</f>
        <v>877.5</v>
      </c>
      <c r="B20" s="114"/>
      <c r="C20" s="125"/>
      <c r="D20" s="62"/>
      <c r="E20" s="63"/>
      <c r="F20" s="76">
        <f>A20/10</f>
        <v>87.75</v>
      </c>
      <c r="G20" s="77">
        <f>A20/10</f>
        <v>87.75</v>
      </c>
      <c r="H20" s="75">
        <f>A20/10</f>
        <v>87.75</v>
      </c>
      <c r="I20" s="76">
        <f>A20/10</f>
        <v>87.75</v>
      </c>
      <c r="J20" s="76">
        <f>A20/10</f>
        <v>87.75</v>
      </c>
      <c r="K20" s="77">
        <f>A20/10</f>
        <v>87.75</v>
      </c>
      <c r="L20" s="75">
        <f>A20/10</f>
        <v>87.75</v>
      </c>
      <c r="M20" s="76">
        <f>A20/10</f>
        <v>87.75</v>
      </c>
      <c r="N20" s="76">
        <f>A20/10</f>
        <v>87.75</v>
      </c>
      <c r="O20" s="77">
        <f>A20/10</f>
        <v>87.75</v>
      </c>
    </row>
    <row r="21" spans="1:15" ht="15">
      <c r="A21" s="117" t="str">
        <f>PLANILHA!D16</f>
        <v>MOVIMENTAÇÃO DE TERRA </v>
      </c>
      <c r="B21" s="118"/>
      <c r="C21" s="123">
        <f>A28/B47</f>
        <v>0.3896122635107456</v>
      </c>
      <c r="D21" s="57"/>
      <c r="E21" s="58"/>
      <c r="F21" s="58"/>
      <c r="G21" s="59"/>
      <c r="H21" s="57"/>
      <c r="I21" s="58"/>
      <c r="J21" s="58"/>
      <c r="K21" s="59"/>
      <c r="L21" s="57"/>
      <c r="M21" s="58"/>
      <c r="N21" s="58"/>
      <c r="O21" s="59"/>
    </row>
    <row r="22" spans="1:15" ht="15" customHeight="1">
      <c r="A22" s="111" t="str">
        <f>PLANILHA!D17</f>
        <v>ESCAVAÇÃO EM CAVAS DE FUNDAÇÃO COM ESGOTAMENTO</v>
      </c>
      <c r="B22" s="112"/>
      <c r="C22" s="124"/>
      <c r="D22" s="60"/>
      <c r="E22" s="54"/>
      <c r="F22" s="54"/>
      <c r="G22" s="61"/>
      <c r="H22" s="60"/>
      <c r="I22" s="54"/>
      <c r="J22" s="54"/>
      <c r="K22" s="61"/>
      <c r="L22" s="60"/>
      <c r="M22" s="54"/>
      <c r="N22" s="54"/>
      <c r="O22" s="61"/>
    </row>
    <row r="23" spans="1:15" ht="15" customHeight="1">
      <c r="A23" s="111" t="str">
        <f>PLANILHA!D18</f>
        <v>DRENAGEM (C/ ESCAVADEIRA DRAG LINE DE ARRASTE 140HP)</v>
      </c>
      <c r="B23" s="112"/>
      <c r="C23" s="124"/>
      <c r="D23" s="60"/>
      <c r="E23" s="54"/>
      <c r="F23" s="54"/>
      <c r="G23" s="61"/>
      <c r="H23" s="60"/>
      <c r="I23" s="54"/>
      <c r="J23" s="54"/>
      <c r="K23" s="61"/>
      <c r="L23" s="60"/>
      <c r="M23" s="54"/>
      <c r="N23" s="54"/>
      <c r="O23" s="61"/>
    </row>
    <row r="24" spans="1:15" ht="26.25" customHeight="1">
      <c r="A24" s="111" t="str">
        <f>PLANILHA!D19</f>
        <v>REATERRO E COMPACTAÇÃO MECÂNICO DE VALA COM COMPACTADOR MANUAL TIPO SOQUETE VIBRATÓRIO.</v>
      </c>
      <c r="B24" s="112"/>
      <c r="C24" s="124"/>
      <c r="D24" s="60"/>
      <c r="E24" s="54"/>
      <c r="F24" s="54"/>
      <c r="G24" s="61"/>
      <c r="H24" s="60"/>
      <c r="I24" s="54"/>
      <c r="J24" s="54"/>
      <c r="K24" s="61"/>
      <c r="L24" s="60"/>
      <c r="M24" s="54"/>
      <c r="N24" s="54"/>
      <c r="O24" s="61"/>
    </row>
    <row r="25" spans="1:15" ht="27.75" customHeight="1">
      <c r="A25" s="111" t="str">
        <f>PLANILHA!D20</f>
        <v>CARGA, MANOBRAS E DESCARGA DE AREIA, BRITA, PEDRA DE MÃO E SOLOS COM CAMINHÃO BASCULANTE 6M³ (DESCARGA LIVRE)</v>
      </c>
      <c r="B25" s="112"/>
      <c r="C25" s="124"/>
      <c r="D25" s="60"/>
      <c r="E25" s="54"/>
      <c r="F25" s="54"/>
      <c r="G25" s="61"/>
      <c r="H25" s="60"/>
      <c r="I25" s="54"/>
      <c r="J25" s="54"/>
      <c r="K25" s="61"/>
      <c r="L25" s="60"/>
      <c r="M25" s="54"/>
      <c r="N25" s="54"/>
      <c r="O25" s="61"/>
    </row>
    <row r="26" spans="1:15" ht="39" customHeight="1">
      <c r="A26" s="111" t="str">
        <f>PLANILHA!D21</f>
        <v>TRANSPORTE QQ NAT CAM BASCULANTE 30KM/H 8,00 T EXCL DESPESA CARGA/DESC ESPERA DO CAMINHÃO/SERVENTE/E OU EQUIP AUX.</v>
      </c>
      <c r="B26" s="112"/>
      <c r="C26" s="124"/>
      <c r="D26" s="60"/>
      <c r="E26" s="54"/>
      <c r="F26" s="79">
        <f>F28/A28</f>
        <v>0.09999999999999999</v>
      </c>
      <c r="G26" s="80">
        <f>G28/A28</f>
        <v>0.09999999999999999</v>
      </c>
      <c r="H26" s="78">
        <f>H28/A28</f>
        <v>0.09999999999999999</v>
      </c>
      <c r="I26" s="79">
        <f>I28/A28</f>
        <v>0.09999999999999999</v>
      </c>
      <c r="J26" s="79">
        <f>J28/A28</f>
        <v>0.09999999999999999</v>
      </c>
      <c r="K26" s="80">
        <f>K28/A28</f>
        <v>0.09999999999999999</v>
      </c>
      <c r="L26" s="78">
        <f>L28/A28</f>
        <v>0.09999999999999999</v>
      </c>
      <c r="M26" s="79">
        <f>M28/A28</f>
        <v>0.09999999999999999</v>
      </c>
      <c r="N26" s="79">
        <f>N28/A28</f>
        <v>0.09999999999999999</v>
      </c>
      <c r="O26" s="80">
        <f>O28/A28</f>
        <v>0.09999999999999999</v>
      </c>
    </row>
    <row r="27" spans="1:15" ht="15" customHeight="1">
      <c r="A27" s="111" t="str">
        <f>PLANILHA!D22</f>
        <v>ESCAVAÇÃO EM ROCHA C/PERFURAÇÃO MANUAL E EXPLOSIVO </v>
      </c>
      <c r="B27" s="112"/>
      <c r="C27" s="124"/>
      <c r="D27" s="60"/>
      <c r="E27" s="54"/>
      <c r="F27" s="54"/>
      <c r="G27" s="61"/>
      <c r="H27" s="60"/>
      <c r="I27" s="54"/>
      <c r="J27" s="54"/>
      <c r="K27" s="61"/>
      <c r="L27" s="60"/>
      <c r="M27" s="54"/>
      <c r="N27" s="54"/>
      <c r="O27" s="61"/>
    </row>
    <row r="28" spans="1:15" ht="15.75" thickBot="1">
      <c r="A28" s="113">
        <f>PLANILHA!I16</f>
        <v>596313.8657</v>
      </c>
      <c r="B28" s="114"/>
      <c r="C28" s="125"/>
      <c r="D28" s="62"/>
      <c r="E28" s="63"/>
      <c r="F28" s="76">
        <f>A28/10</f>
        <v>59631.386569999995</v>
      </c>
      <c r="G28" s="77">
        <f>A28/10</f>
        <v>59631.386569999995</v>
      </c>
      <c r="H28" s="75">
        <f>A28/10</f>
        <v>59631.386569999995</v>
      </c>
      <c r="I28" s="76">
        <f>A28/10</f>
        <v>59631.386569999995</v>
      </c>
      <c r="J28" s="76">
        <f>A28/10</f>
        <v>59631.386569999995</v>
      </c>
      <c r="K28" s="77">
        <f>A28/10</f>
        <v>59631.386569999995</v>
      </c>
      <c r="L28" s="75">
        <f>A28/10</f>
        <v>59631.386569999995</v>
      </c>
      <c r="M28" s="76">
        <f>A28/10</f>
        <v>59631.386569999995</v>
      </c>
      <c r="N28" s="76">
        <f>A28/10</f>
        <v>59631.386569999995</v>
      </c>
      <c r="O28" s="77">
        <f>A28/10</f>
        <v>59631.386569999995</v>
      </c>
    </row>
    <row r="29" spans="1:15" ht="15">
      <c r="A29" s="117" t="str">
        <f>PLANILHA!D23</f>
        <v>ESCORAMENTO DE CAVAS E VALAS</v>
      </c>
      <c r="B29" s="118"/>
      <c r="C29" s="123">
        <f>A31/B47</f>
        <v>0.05005973086237056</v>
      </c>
      <c r="D29" s="57"/>
      <c r="E29" s="58"/>
      <c r="F29" s="79">
        <f>F31/A31</f>
        <v>0.09999999999999999</v>
      </c>
      <c r="G29" s="80">
        <f>G31/A31</f>
        <v>0.09999999999999999</v>
      </c>
      <c r="H29" s="78">
        <f>H31/A31</f>
        <v>0.09999999999999999</v>
      </c>
      <c r="I29" s="79">
        <f>I31/A31</f>
        <v>0.09999999999999999</v>
      </c>
      <c r="J29" s="79">
        <f>J31/A31</f>
        <v>0.09999999999999999</v>
      </c>
      <c r="K29" s="80">
        <f>K31/A31</f>
        <v>0.09999999999999999</v>
      </c>
      <c r="L29" s="78">
        <f>L31/A31</f>
        <v>0.09999999999999999</v>
      </c>
      <c r="M29" s="79">
        <f>M31/A31</f>
        <v>0.09999999999999999</v>
      </c>
      <c r="N29" s="79">
        <f>N31/A31</f>
        <v>0.09999999999999999</v>
      </c>
      <c r="O29" s="80">
        <f>O31/A31</f>
        <v>0.09999999999999999</v>
      </c>
    </row>
    <row r="30" spans="1:15" ht="26.25" customHeight="1">
      <c r="A30" s="111" t="str">
        <f>PLANILHA!D24</f>
        <v>ESCORAMENTO DE MADEIRAS EM VALAS - ESCORAMENTO DE VALAS TIPO CONTINUO </v>
      </c>
      <c r="B30" s="112"/>
      <c r="C30" s="124"/>
      <c r="D30" s="60"/>
      <c r="E30" s="54"/>
      <c r="F30" s="54"/>
      <c r="G30" s="61"/>
      <c r="H30" s="60"/>
      <c r="I30" s="54"/>
      <c r="J30" s="54"/>
      <c r="K30" s="61"/>
      <c r="L30" s="60"/>
      <c r="M30" s="54"/>
      <c r="N30" s="54"/>
      <c r="O30" s="61"/>
    </row>
    <row r="31" spans="1:15" ht="15.75" thickBot="1">
      <c r="A31" s="113">
        <f>PLANILHA!I23</f>
        <v>76617.99799999999</v>
      </c>
      <c r="B31" s="114"/>
      <c r="C31" s="125"/>
      <c r="D31" s="62"/>
      <c r="E31" s="63"/>
      <c r="F31" s="76">
        <f>A31/10</f>
        <v>7661.799799999999</v>
      </c>
      <c r="G31" s="77">
        <f>A31/10</f>
        <v>7661.799799999999</v>
      </c>
      <c r="H31" s="75">
        <f>A31/10</f>
        <v>7661.799799999999</v>
      </c>
      <c r="I31" s="76">
        <f>A31/10</f>
        <v>7661.799799999999</v>
      </c>
      <c r="J31" s="76">
        <f>A31/10</f>
        <v>7661.799799999999</v>
      </c>
      <c r="K31" s="77">
        <f>A31/10</f>
        <v>7661.799799999999</v>
      </c>
      <c r="L31" s="75">
        <f>A31/10</f>
        <v>7661.799799999999</v>
      </c>
      <c r="M31" s="76">
        <f>A31/10</f>
        <v>7661.799799999999</v>
      </c>
      <c r="N31" s="76">
        <f>A31/10</f>
        <v>7661.799799999999</v>
      </c>
      <c r="O31" s="77">
        <f>A31/10</f>
        <v>7661.799799999999</v>
      </c>
    </row>
    <row r="32" spans="1:15" ht="15">
      <c r="A32" s="117" t="str">
        <f>PLANILHA!D25</f>
        <v>GALERIA</v>
      </c>
      <c r="B32" s="118"/>
      <c r="C32" s="123">
        <f>A43/B47</f>
        <v>0.42467152695969046</v>
      </c>
      <c r="D32" s="57"/>
      <c r="E32" s="58"/>
      <c r="F32" s="58"/>
      <c r="G32" s="59"/>
      <c r="H32" s="57"/>
      <c r="I32" s="58"/>
      <c r="J32" s="58"/>
      <c r="K32" s="59"/>
      <c r="L32" s="57"/>
      <c r="M32" s="58"/>
      <c r="N32" s="58"/>
      <c r="O32" s="59"/>
    </row>
    <row r="33" spans="1:15" ht="15">
      <c r="A33" s="115" t="str">
        <f>PLANILHA!D26</f>
        <v>GRADE PARA POÇO DE VISITA</v>
      </c>
      <c r="B33" s="116"/>
      <c r="C33" s="124"/>
      <c r="D33" s="60"/>
      <c r="E33" s="54"/>
      <c r="F33" s="54"/>
      <c r="G33" s="61"/>
      <c r="H33" s="60"/>
      <c r="I33" s="54"/>
      <c r="J33" s="54"/>
      <c r="K33" s="61"/>
      <c r="L33" s="60"/>
      <c r="M33" s="54"/>
      <c r="N33" s="54"/>
      <c r="O33" s="61"/>
    </row>
    <row r="34" spans="1:15" ht="15" customHeight="1">
      <c r="A34" s="111" t="str">
        <f>PLANILHA!D27</f>
        <v>FORNECIMENTO DE PERFIL SIMPLES ''I'' OU ''H'' ATE 8'', INCLUSIVE PERDAS </v>
      </c>
      <c r="B34" s="112"/>
      <c r="C34" s="124"/>
      <c r="D34" s="60"/>
      <c r="E34" s="54"/>
      <c r="F34" s="54"/>
      <c r="G34" s="61"/>
      <c r="H34" s="60"/>
      <c r="I34" s="54"/>
      <c r="J34" s="54"/>
      <c r="K34" s="61"/>
      <c r="L34" s="60"/>
      <c r="M34" s="54"/>
      <c r="N34" s="54"/>
      <c r="O34" s="61"/>
    </row>
    <row r="35" spans="1:15" ht="15" customHeight="1">
      <c r="A35" s="111" t="str">
        <f>PLANILHA!D28</f>
        <v>FORNECIMENTO DE CHAPA DE AÇO</v>
      </c>
      <c r="B35" s="112"/>
      <c r="C35" s="124"/>
      <c r="D35" s="60"/>
      <c r="E35" s="54"/>
      <c r="F35" s="54"/>
      <c r="G35" s="61"/>
      <c r="H35" s="60"/>
      <c r="I35" s="54"/>
      <c r="J35" s="54"/>
      <c r="K35" s="61"/>
      <c r="L35" s="60"/>
      <c r="M35" s="54"/>
      <c r="N35" s="54"/>
      <c r="O35" s="61"/>
    </row>
    <row r="36" spans="1:15" ht="15">
      <c r="A36" s="115" t="str">
        <f>PLANILHA!D29</f>
        <v>INFRA ESTRUTURA (FUNDAÇÃO)</v>
      </c>
      <c r="B36" s="116"/>
      <c r="C36" s="124"/>
      <c r="D36" s="60"/>
      <c r="E36" s="54"/>
      <c r="F36" s="54"/>
      <c r="G36" s="61"/>
      <c r="H36" s="60"/>
      <c r="I36" s="54"/>
      <c r="J36" s="54"/>
      <c r="K36" s="61"/>
      <c r="L36" s="60"/>
      <c r="M36" s="54"/>
      <c r="N36" s="54"/>
      <c r="O36" s="61"/>
    </row>
    <row r="37" spans="1:15" ht="15" customHeight="1">
      <c r="A37" s="111" t="str">
        <f>PLANILHA!D30</f>
        <v>CONCRETO CICLÓPICO FCK=15 MPA COM PEDRA DE MÃO</v>
      </c>
      <c r="B37" s="112"/>
      <c r="C37" s="124"/>
      <c r="D37" s="60"/>
      <c r="E37" s="54"/>
      <c r="F37" s="54"/>
      <c r="G37" s="61"/>
      <c r="H37" s="60"/>
      <c r="I37" s="54"/>
      <c r="J37" s="54"/>
      <c r="K37" s="61"/>
      <c r="L37" s="60"/>
      <c r="M37" s="54"/>
      <c r="N37" s="54"/>
      <c r="O37" s="61"/>
    </row>
    <row r="38" spans="1:15" ht="15" customHeight="1">
      <c r="A38" s="111" t="str">
        <f>PLANILHA!D31</f>
        <v>LASTRO DE PEDRA MARROADA</v>
      </c>
      <c r="B38" s="112"/>
      <c r="C38" s="124"/>
      <c r="D38" s="60"/>
      <c r="E38" s="54"/>
      <c r="F38" s="54"/>
      <c r="G38" s="61"/>
      <c r="H38" s="60"/>
      <c r="I38" s="54"/>
      <c r="J38" s="54"/>
      <c r="K38" s="61"/>
      <c r="L38" s="60"/>
      <c r="M38" s="54"/>
      <c r="N38" s="54"/>
      <c r="O38" s="61"/>
    </row>
    <row r="39" spans="1:15" ht="15">
      <c r="A39" s="115" t="str">
        <f>PLANILHA!D32</f>
        <v>SUPER - ESTRUTURA</v>
      </c>
      <c r="B39" s="116"/>
      <c r="C39" s="124"/>
      <c r="D39" s="60"/>
      <c r="E39" s="54"/>
      <c r="F39" s="54"/>
      <c r="G39" s="61"/>
      <c r="H39" s="60"/>
      <c r="I39" s="54"/>
      <c r="J39" s="54"/>
      <c r="K39" s="61"/>
      <c r="L39" s="60"/>
      <c r="M39" s="54"/>
      <c r="N39" s="54"/>
      <c r="O39" s="61"/>
    </row>
    <row r="40" spans="1:15" ht="26.25" customHeight="1">
      <c r="A40" s="111" t="str">
        <f>PLANILHA!D33</f>
        <v>FORMA TABUA PARA CONCRETO EM FUNDAÇÃO, C/REAPROVEITAMENTO 2X</v>
      </c>
      <c r="B40" s="112"/>
      <c r="C40" s="124"/>
      <c r="D40" s="60"/>
      <c r="E40" s="54"/>
      <c r="F40" s="54"/>
      <c r="G40" s="61"/>
      <c r="H40" s="60"/>
      <c r="I40" s="54"/>
      <c r="J40" s="54"/>
      <c r="K40" s="61"/>
      <c r="L40" s="60"/>
      <c r="M40" s="54"/>
      <c r="N40" s="54"/>
      <c r="O40" s="61"/>
    </row>
    <row r="41" spans="1:15" ht="15" customHeight="1">
      <c r="A41" s="111" t="str">
        <f>PLANILHA!D34</f>
        <v>FORNECIMENTO, PREPARO COLOCAÇÃO AÇO CA-50</v>
      </c>
      <c r="B41" s="112"/>
      <c r="C41" s="124"/>
      <c r="D41" s="60"/>
      <c r="E41" s="54"/>
      <c r="F41" s="79">
        <f>F43/A43</f>
        <v>0.1</v>
      </c>
      <c r="G41" s="80">
        <f>G43/A43</f>
        <v>0.1</v>
      </c>
      <c r="H41" s="78">
        <f>H43/A43</f>
        <v>0.1</v>
      </c>
      <c r="I41" s="79">
        <f>I43/A43</f>
        <v>0.1</v>
      </c>
      <c r="J41" s="79">
        <f>J43/A43</f>
        <v>0.1</v>
      </c>
      <c r="K41" s="80">
        <f>K43/A43</f>
        <v>0.1</v>
      </c>
      <c r="L41" s="78">
        <f>L43/A43</f>
        <v>0.1</v>
      </c>
      <c r="M41" s="79">
        <f>M43/A43</f>
        <v>0.1</v>
      </c>
      <c r="N41" s="79">
        <f>N43/A43</f>
        <v>0.1</v>
      </c>
      <c r="O41" s="80">
        <f>O43/A43</f>
        <v>0.1</v>
      </c>
    </row>
    <row r="42" spans="1:15" ht="26.25" customHeight="1">
      <c r="A42" s="111" t="str">
        <f>PLANILHA!D35</f>
        <v>CONCRETO USINADO BOMBEADO FCK=30MPA, INCLUSIVE COLOCAÇÃO, ESPALHAMENTO E ADENSAMENTO MECANICO</v>
      </c>
      <c r="B42" s="112"/>
      <c r="C42" s="124"/>
      <c r="D42" s="60"/>
      <c r="E42" s="54"/>
      <c r="F42" s="54"/>
      <c r="G42" s="61"/>
      <c r="H42" s="60"/>
      <c r="I42" s="54"/>
      <c r="J42" s="54"/>
      <c r="K42" s="61"/>
      <c r="L42" s="60"/>
      <c r="M42" s="54"/>
      <c r="N42" s="54"/>
      <c r="O42" s="61"/>
    </row>
    <row r="43" spans="1:15" ht="15.75" thickBot="1">
      <c r="A43" s="113">
        <f>PLANILHA!I25</f>
        <v>649973.1749</v>
      </c>
      <c r="B43" s="114"/>
      <c r="C43" s="125"/>
      <c r="D43" s="62"/>
      <c r="E43" s="63"/>
      <c r="F43" s="76">
        <f>A43/10</f>
        <v>64997.31749</v>
      </c>
      <c r="G43" s="77">
        <f>A43/10</f>
        <v>64997.31749</v>
      </c>
      <c r="H43" s="75">
        <f>A43/10</f>
        <v>64997.31749</v>
      </c>
      <c r="I43" s="76">
        <f>A43/10</f>
        <v>64997.31749</v>
      </c>
      <c r="J43" s="76">
        <f>A43/10</f>
        <v>64997.31749</v>
      </c>
      <c r="K43" s="77">
        <f>A43/10</f>
        <v>64997.31749</v>
      </c>
      <c r="L43" s="75">
        <f>A43/10</f>
        <v>64997.31749</v>
      </c>
      <c r="M43" s="76">
        <f>A43/10</f>
        <v>64997.31749</v>
      </c>
      <c r="N43" s="76">
        <f>A43/10</f>
        <v>64997.31749</v>
      </c>
      <c r="O43" s="77">
        <f>A43/10</f>
        <v>64997.31749</v>
      </c>
    </row>
    <row r="44" spans="1:15" ht="15">
      <c r="A44" s="67" t="s">
        <v>114</v>
      </c>
      <c r="B44" s="70"/>
      <c r="C44" s="65"/>
      <c r="D44" s="82">
        <f>(D9+D15+D20+D28+D31+D43)/B47</f>
        <v>0.020525005914297074</v>
      </c>
      <c r="E44" s="83">
        <f>(E9+E15+E20+E28+E31+E43)/B47</f>
        <v>0.020525005914297074</v>
      </c>
      <c r="F44" s="83">
        <f>(F9+F15+F20+F28+F31+F43)/B47</f>
        <v>0.09589499881714059</v>
      </c>
      <c r="G44" s="83">
        <f>(G9+G15+G20+G28+G31+G43)/B47</f>
        <v>0.09589499881714059</v>
      </c>
      <c r="H44" s="82">
        <f>(H9+H15+H20+H28+H31+H43)/B47</f>
        <v>0.09589499881714059</v>
      </c>
      <c r="I44" s="83">
        <f>(I9+I15+I20+I28+I31+I43)/B47</f>
        <v>0.09589499881714059</v>
      </c>
      <c r="J44" s="83">
        <f>(J9+J15+J20+J28+J31+J43)/B47</f>
        <v>0.09589499881714059</v>
      </c>
      <c r="K44" s="84">
        <f>(K9+K15+K20+K28+K31+K43)/B47</f>
        <v>0.09589499881714059</v>
      </c>
      <c r="L44" s="82">
        <f>(L9+L15+L20+L28+L31+L43)/B47</f>
        <v>0.09589499881714059</v>
      </c>
      <c r="M44" s="83">
        <f>(M9+M15+M20+M28+M31+M43)/B47</f>
        <v>0.09589499881714059</v>
      </c>
      <c r="N44" s="83">
        <f>(N9+N15+N20+N28+N31+N43)/B47</f>
        <v>0.09589499881714059</v>
      </c>
      <c r="O44" s="84">
        <f>(O9+O15+O20+O28+O31+O43)/B47</f>
        <v>0.09589499881714059</v>
      </c>
    </row>
    <row r="45" spans="1:15" ht="15">
      <c r="A45" s="68" t="s">
        <v>115</v>
      </c>
      <c r="B45" s="71"/>
      <c r="C45" s="66"/>
      <c r="D45" s="81">
        <f>D44</f>
        <v>0.020525005914297074</v>
      </c>
      <c r="E45" s="85">
        <f>D45+E44</f>
        <v>0.04105001182859415</v>
      </c>
      <c r="F45" s="85">
        <f>E45+F44</f>
        <v>0.13694501064573472</v>
      </c>
      <c r="G45" s="85">
        <f aca="true" t="shared" si="0" ref="G45:O45">F45+G44</f>
        <v>0.2328400094628753</v>
      </c>
      <c r="H45" s="81">
        <f t="shared" si="0"/>
        <v>0.3287350082800159</v>
      </c>
      <c r="I45" s="85">
        <f t="shared" si="0"/>
        <v>0.4246300070971565</v>
      </c>
      <c r="J45" s="85">
        <f t="shared" si="0"/>
        <v>0.5205250059142971</v>
      </c>
      <c r="K45" s="87">
        <f t="shared" si="0"/>
        <v>0.6164200047314377</v>
      </c>
      <c r="L45" s="81">
        <f t="shared" si="0"/>
        <v>0.7123150035485782</v>
      </c>
      <c r="M45" s="85">
        <f t="shared" si="0"/>
        <v>0.8082100023657188</v>
      </c>
      <c r="N45" s="85">
        <f t="shared" si="0"/>
        <v>0.9041050011828594</v>
      </c>
      <c r="O45" s="87">
        <f t="shared" si="0"/>
        <v>1</v>
      </c>
    </row>
    <row r="46" spans="1:15" ht="15">
      <c r="A46" s="68" t="s">
        <v>116</v>
      </c>
      <c r="B46" s="71"/>
      <c r="C46" s="66"/>
      <c r="D46" s="86">
        <f>D9+D15+D20+D28+D31+D43</f>
        <v>31414.16933333333</v>
      </c>
      <c r="E46" s="88">
        <f aca="true" t="shared" si="1" ref="E46:O46">E9+E15+E20+E28+E31+E43</f>
        <v>31414.16933333333</v>
      </c>
      <c r="F46" s="88">
        <f t="shared" si="1"/>
        <v>146770.32219333333</v>
      </c>
      <c r="G46" s="88">
        <f t="shared" si="1"/>
        <v>146770.32219333333</v>
      </c>
      <c r="H46" s="86">
        <f t="shared" si="1"/>
        <v>146770.32219333333</v>
      </c>
      <c r="I46" s="88">
        <f t="shared" si="1"/>
        <v>146770.32219333333</v>
      </c>
      <c r="J46" s="88">
        <f t="shared" si="1"/>
        <v>146770.32219333333</v>
      </c>
      <c r="K46" s="89">
        <f t="shared" si="1"/>
        <v>146770.32219333333</v>
      </c>
      <c r="L46" s="86">
        <f t="shared" si="1"/>
        <v>146770.32219333333</v>
      </c>
      <c r="M46" s="88">
        <f t="shared" si="1"/>
        <v>146770.32219333333</v>
      </c>
      <c r="N46" s="88">
        <f t="shared" si="1"/>
        <v>146770.32219333333</v>
      </c>
      <c r="O46" s="89">
        <f t="shared" si="1"/>
        <v>146770.32219333333</v>
      </c>
    </row>
    <row r="47" spans="1:15" ht="15">
      <c r="A47" s="68" t="s">
        <v>117</v>
      </c>
      <c r="B47" s="72">
        <f>SUM(A7:B43)</f>
        <v>1530531.5606</v>
      </c>
      <c r="C47" s="74">
        <f>SUM(C6:C43)</f>
        <v>1</v>
      </c>
      <c r="D47" s="86">
        <f>D46</f>
        <v>31414.16933333333</v>
      </c>
      <c r="E47" s="88">
        <f>D47+E46</f>
        <v>62828.33866666666</v>
      </c>
      <c r="F47" s="88">
        <f aca="true" t="shared" si="2" ref="F47:O47">E47+F46</f>
        <v>209598.66086</v>
      </c>
      <c r="G47" s="88">
        <f t="shared" si="2"/>
        <v>356368.98305333336</v>
      </c>
      <c r="H47" s="86">
        <f t="shared" si="2"/>
        <v>503139.30524666666</v>
      </c>
      <c r="I47" s="88">
        <f t="shared" si="2"/>
        <v>649909.62744</v>
      </c>
      <c r="J47" s="88">
        <f t="shared" si="2"/>
        <v>796679.9496333332</v>
      </c>
      <c r="K47" s="89">
        <f t="shared" si="2"/>
        <v>943450.2718266665</v>
      </c>
      <c r="L47" s="86">
        <f t="shared" si="2"/>
        <v>1090220.59402</v>
      </c>
      <c r="M47" s="88">
        <f t="shared" si="2"/>
        <v>1236990.9162133334</v>
      </c>
      <c r="N47" s="88">
        <f t="shared" si="2"/>
        <v>1383761.2384066668</v>
      </c>
      <c r="O47" s="89">
        <f t="shared" si="2"/>
        <v>1530531.5606000002</v>
      </c>
    </row>
    <row r="48" spans="1:15" ht="15">
      <c r="A48" s="68" t="s">
        <v>118</v>
      </c>
      <c r="B48" s="71"/>
      <c r="C48" s="66"/>
      <c r="D48" s="86">
        <f>D46*1.2423</f>
        <v>39025.8225628</v>
      </c>
      <c r="E48" s="88">
        <f aca="true" t="shared" si="3" ref="E48:O48">E46*1.2423</f>
        <v>39025.8225628</v>
      </c>
      <c r="F48" s="88">
        <f t="shared" si="3"/>
        <v>182332.77126077798</v>
      </c>
      <c r="G48" s="89">
        <f t="shared" si="3"/>
        <v>182332.77126077798</v>
      </c>
      <c r="H48" s="86">
        <f t="shared" si="3"/>
        <v>182332.77126077798</v>
      </c>
      <c r="I48" s="88">
        <f t="shared" si="3"/>
        <v>182332.77126077798</v>
      </c>
      <c r="J48" s="88">
        <f t="shared" si="3"/>
        <v>182332.77126077798</v>
      </c>
      <c r="K48" s="89">
        <f t="shared" si="3"/>
        <v>182332.77126077798</v>
      </c>
      <c r="L48" s="86">
        <f t="shared" si="3"/>
        <v>182332.77126077798</v>
      </c>
      <c r="M48" s="88">
        <f t="shared" si="3"/>
        <v>182332.77126077798</v>
      </c>
      <c r="N48" s="88">
        <f t="shared" si="3"/>
        <v>182332.77126077798</v>
      </c>
      <c r="O48" s="89">
        <f t="shared" si="3"/>
        <v>182332.77126077798</v>
      </c>
    </row>
    <row r="49" spans="1:15" ht="15.75" thickBot="1">
      <c r="A49" s="69" t="s">
        <v>119</v>
      </c>
      <c r="B49" s="73">
        <f>B47*1.2423</f>
        <v>1901379.3577333798</v>
      </c>
      <c r="C49" s="93">
        <f>O45</f>
        <v>1</v>
      </c>
      <c r="D49" s="90">
        <f>D48</f>
        <v>39025.8225628</v>
      </c>
      <c r="E49" s="91">
        <f>D49+E48</f>
        <v>78051.6451256</v>
      </c>
      <c r="F49" s="91">
        <f aca="true" t="shared" si="4" ref="F49:O49">E49+F48</f>
        <v>260384.416386378</v>
      </c>
      <c r="G49" s="92">
        <f t="shared" si="4"/>
        <v>442717.18764715595</v>
      </c>
      <c r="H49" s="91">
        <f t="shared" si="4"/>
        <v>625049.9589079339</v>
      </c>
      <c r="I49" s="91">
        <f t="shared" si="4"/>
        <v>807382.7301687119</v>
      </c>
      <c r="J49" s="91">
        <f t="shared" si="4"/>
        <v>989715.5014294898</v>
      </c>
      <c r="K49" s="92">
        <f t="shared" si="4"/>
        <v>1172048.2726902678</v>
      </c>
      <c r="L49" s="91">
        <f t="shared" si="4"/>
        <v>1354381.0439510457</v>
      </c>
      <c r="M49" s="91">
        <f t="shared" si="4"/>
        <v>1536713.8152118237</v>
      </c>
      <c r="N49" s="91">
        <f t="shared" si="4"/>
        <v>1719046.5864726016</v>
      </c>
      <c r="O49" s="92">
        <f t="shared" si="4"/>
        <v>1901379.3577333796</v>
      </c>
    </row>
  </sheetData>
  <sheetProtection/>
  <mergeCells count="51">
    <mergeCell ref="C21:C28"/>
    <mergeCell ref="C29:C31"/>
    <mergeCell ref="C32:C43"/>
    <mergeCell ref="A1:O1"/>
    <mergeCell ref="A2:O2"/>
    <mergeCell ref="A3:O3"/>
    <mergeCell ref="D4:G4"/>
    <mergeCell ref="H4:K4"/>
    <mergeCell ref="L4:O4"/>
    <mergeCell ref="A4:B5"/>
    <mergeCell ref="A6:B6"/>
    <mergeCell ref="A7:B7"/>
    <mergeCell ref="A8:B8"/>
    <mergeCell ref="A9:B9"/>
    <mergeCell ref="A10:B10"/>
    <mergeCell ref="C10:C15"/>
    <mergeCell ref="C6:C9"/>
    <mergeCell ref="C16:C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42:B42"/>
    <mergeCell ref="A43:B43"/>
    <mergeCell ref="A36:B36"/>
    <mergeCell ref="A37:B37"/>
    <mergeCell ref="A38:B38"/>
    <mergeCell ref="A39:B39"/>
    <mergeCell ref="A40:B40"/>
  </mergeCells>
  <printOptions horizontalCentered="1" verticalCentered="1"/>
  <pageMargins left="0" right="0" top="0" bottom="0" header="0" footer="0"/>
  <pageSetup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</dc:creator>
  <cp:keywords/>
  <dc:description/>
  <cp:lastModifiedBy>Usuário</cp:lastModifiedBy>
  <cp:lastPrinted>2015-03-04T19:37:14Z</cp:lastPrinted>
  <dcterms:created xsi:type="dcterms:W3CDTF">2013-08-13T19:18:27Z</dcterms:created>
  <dcterms:modified xsi:type="dcterms:W3CDTF">2015-03-04T19:38:14Z</dcterms:modified>
  <cp:category/>
  <cp:version/>
  <cp:contentType/>
  <cp:contentStatus/>
</cp:coreProperties>
</file>