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85" windowWidth="7920" windowHeight="3600" tabRatio="599" firstSheet="30" activeTab="3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  <sheet name="Plan22" sheetId="22" r:id="rId22"/>
    <sheet name="Plan23" sheetId="23" r:id="rId23"/>
    <sheet name="Plan24" sheetId="24" r:id="rId24"/>
    <sheet name="Plan25" sheetId="25" r:id="rId25"/>
    <sheet name="Plan26" sheetId="26" r:id="rId26"/>
    <sheet name="Plan27" sheetId="27" r:id="rId27"/>
    <sheet name="Plan28" sheetId="28" r:id="rId28"/>
    <sheet name="Plan29" sheetId="29" r:id="rId29"/>
    <sheet name="Plan30" sheetId="30" r:id="rId30"/>
    <sheet name="Plan 1" sheetId="31" r:id="rId31"/>
    <sheet name="cronograma" sheetId="32" r:id="rId32"/>
    <sheet name="Plan31" sheetId="33" r:id="rId33"/>
  </sheets>
  <definedNames>
    <definedName name="_xlnm.Print_Area" localSheetId="31">'cronograma'!$A$1:$G$27</definedName>
    <definedName name="_xlnm.Print_Area" localSheetId="30">'Plan 1'!$A$1:$M$221</definedName>
  </definedNames>
  <calcPr fullCalcOnLoad="1"/>
</workbook>
</file>

<file path=xl/sharedStrings.xml><?xml version="1.0" encoding="utf-8"?>
<sst xmlns="http://schemas.openxmlformats.org/spreadsheetml/2006/main" count="3914" uniqueCount="1459">
  <si>
    <t>Báscula em alumínio natural, 0,80x0,60 m</t>
  </si>
  <si>
    <t>Báscula em alumínio natural, 2,0x0,60 m, inclusive grade proteção tela galv. e pintura</t>
  </si>
  <si>
    <t>Porta de aço de enrrolar, 2,0x1,50 m</t>
  </si>
  <si>
    <t xml:space="preserve">Quadro mural de aviso em azulejos, inclusive requadro de granito </t>
  </si>
  <si>
    <t xml:space="preserve">           TOTAL/ITEM</t>
  </si>
  <si>
    <t>AMBIENTES Nº14 - BANHEIRO DOS ALUNOS MASCULINO</t>
  </si>
  <si>
    <t>AMBIENTES Nº15 - BANHEIRO DOS ALUNOS FEMININO</t>
  </si>
  <si>
    <t>Mictório de aço inox (2,5x0,45)m, inclusive válvula e engates cromados</t>
  </si>
  <si>
    <t>Tanque em aço inóx, inclusive válvula, sifão e torneira cromada</t>
  </si>
  <si>
    <t>Tubo de pvc branco para esgoto diâmetro 75mm, inclusive conexões</t>
  </si>
  <si>
    <t>ESQUADRIAS</t>
  </si>
  <si>
    <t>Reservatório de água em fibra de vidro cap. 5000 l, inclusive adaptadores com flanges</t>
  </si>
  <si>
    <t>Tubo de pvc soldável marrom diâmetro 75mm (2 1/2"), inclusive conexões</t>
  </si>
  <si>
    <t>Registro de gaveta bruto diâmetro 75mm (2 1/2")</t>
  </si>
  <si>
    <t>Registro de gaveta bruto diâmetro 50mm (1 1/2")</t>
  </si>
  <si>
    <t>Registro de gaveta bruto diâmetro 32mm (1" )</t>
  </si>
  <si>
    <t>Tubo de pvc branco para esgoto diâmetro 150mm, inclusive conexões</t>
  </si>
  <si>
    <t>Caixa de insp. em alvenaria de blocos de concreto, 60x60x60, com tampa</t>
  </si>
  <si>
    <t>UN.</t>
  </si>
  <si>
    <t xml:space="preserve">de ferro fundido, revest. interno em chapisco e reboco, com arg.  de cimento e areia </t>
  </si>
  <si>
    <t>Caixa de gordura em alvenaria de blocos de concreto, 60x60x60, com tampa</t>
  </si>
  <si>
    <t>Fossa séptica em anéis pré-moldados concreto, diâm. 2m, h=1,70 m incl. tampa com visita</t>
  </si>
  <si>
    <t>Filtro anaeróbio anéis pré-moldados concreto, diâm. 2m, h=1,8 m, completo, incl. tampa</t>
  </si>
  <si>
    <t>SISTEMA ELÉTRICO</t>
  </si>
  <si>
    <t>Padrão de entrada trifásico em poste de concreto pré-moldado, inclusive eletrodutos,</t>
  </si>
  <si>
    <t>cabos e aterramento</t>
  </si>
  <si>
    <t>Cobertura em telhas cerâmicas tipo capa e canal, inclusive cumeeiras</t>
  </si>
  <si>
    <t>AMBIENTES Nº22 - ÁREA DE SERVIÇO</t>
  </si>
  <si>
    <t>Piso em cimentado camurçado executado com argamassa de cimento e areia,</t>
  </si>
  <si>
    <t>no traço 1:3, espessura de 3 cm , inclusive juntas plástica</t>
  </si>
  <si>
    <t>Passeio cimentado camurçado, arg. cimento e areia 1:3, lastro concreto 8 cm, preparo caixa</t>
  </si>
  <si>
    <t>Prateleiras em granito cinza, espessura 3 cm, inclusive alvenarias de apoio</t>
  </si>
  <si>
    <t>1.1</t>
  </si>
  <si>
    <t>2.1</t>
  </si>
  <si>
    <t>2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</si>
  <si>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</si>
  <si>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</si>
  <si>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</si>
  <si>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</si>
  <si>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</si>
  <si>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</si>
  <si>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</si>
  <si>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</si>
  <si>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</si>
  <si>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</si>
  <si>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</si>
  <si>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</si>
  <si>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</si>
  <si>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</si>
  <si>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</si>
  <si>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</si>
  <si>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</si>
  <si>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</si>
  <si>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</si>
  <si>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</si>
  <si>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</si>
  <si>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</si>
  <si>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</si>
  <si>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</si>
  <si>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</si>
  <si>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</si>
  <si>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</si>
  <si>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</si>
  <si>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3.2</t>
  </si>
  <si>
    <t>3.3</t>
  </si>
  <si>
    <t>3.2.1</t>
  </si>
  <si>
    <t>3.2.2</t>
  </si>
  <si>
    <t>3.2.3</t>
  </si>
  <si>
    <t>3.2.4</t>
  </si>
  <si>
    <t>3.3.1</t>
  </si>
  <si>
    <t>3.6</t>
  </si>
  <si>
    <t>3.6.1</t>
  </si>
  <si>
    <t>3.4</t>
  </si>
  <si>
    <t>3.4.1</t>
  </si>
  <si>
    <t>3.4.2</t>
  </si>
  <si>
    <t>3.4.3</t>
  </si>
  <si>
    <t>3.5</t>
  </si>
  <si>
    <t>3.5.1</t>
  </si>
  <si>
    <t>3.7</t>
  </si>
  <si>
    <t>3.7.1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</si>
  <si>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</si>
  <si>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</si>
  <si>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</si>
  <si>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</si>
  <si>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</si>
  <si>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</si>
  <si>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</si>
  <si>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</si>
  <si>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</si>
  <si>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</si>
  <si>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</si>
  <si>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</si>
  <si>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</si>
  <si>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</si>
  <si>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</si>
  <si>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</si>
  <si>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</si>
  <si>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</si>
  <si>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</si>
  <si>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</si>
  <si>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</si>
  <si>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</si>
  <si>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</si>
  <si>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</si>
  <si>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4.7</t>
  </si>
  <si>
    <t>4.7.1</t>
  </si>
  <si>
    <t>4.7.2</t>
  </si>
  <si>
    <t>4.8</t>
  </si>
  <si>
    <t>4.8.1</t>
  </si>
  <si>
    <t>4.9</t>
  </si>
  <si>
    <t>4.9.1</t>
  </si>
  <si>
    <t>4.9.2</t>
  </si>
  <si>
    <t>4.9.3</t>
  </si>
  <si>
    <t>4.10</t>
  </si>
  <si>
    <t>4.10.1</t>
  </si>
  <si>
    <t>4.10.2</t>
  </si>
  <si>
    <t>5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</si>
  <si>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</si>
  <si>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</si>
  <si>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</si>
  <si>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</si>
  <si>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</si>
  <si>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</si>
  <si>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</si>
  <si>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</si>
  <si>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</si>
  <si>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</si>
  <si>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</si>
  <si>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</si>
  <si>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</si>
  <si>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</si>
  <si>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</si>
  <si>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</si>
  <si>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</si>
  <si>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</si>
  <si>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</si>
  <si>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</si>
  <si>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</si>
  <si>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</si>
  <si>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</si>
  <si>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</si>
  <si>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</si>
  <si>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</si>
  <si>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</si>
  <si>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5.8</t>
  </si>
  <si>
    <t>5.8.1</t>
  </si>
  <si>
    <t>5.8.2</t>
  </si>
  <si>
    <t>5.8.3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</si>
  <si>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</si>
  <si>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</si>
  <si>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</si>
  <si>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</si>
  <si>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</si>
  <si>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</si>
  <si>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</si>
  <si>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</si>
  <si>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</si>
  <si>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</si>
  <si>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6.3</t>
  </si>
  <si>
    <t>6.3.1</t>
  </si>
  <si>
    <t>6.4</t>
  </si>
  <si>
    <t>6.4.1</t>
  </si>
  <si>
    <t>6.4.2</t>
  </si>
  <si>
    <t>6.4.3</t>
  </si>
  <si>
    <t>6.4.4</t>
  </si>
  <si>
    <t>6.4.5</t>
  </si>
  <si>
    <t>6.5</t>
  </si>
  <si>
    <t>6.5.1</t>
  </si>
  <si>
    <t>6.5.2</t>
  </si>
  <si>
    <t>6.5.3</t>
  </si>
  <si>
    <t>6.6</t>
  </si>
  <si>
    <t>6.6.1</t>
  </si>
  <si>
    <t>6.6.2</t>
  </si>
  <si>
    <t>6.7</t>
  </si>
  <si>
    <t>6.7.1</t>
  </si>
  <si>
    <t>6.8</t>
  </si>
  <si>
    <t>6.8.1</t>
  </si>
  <si>
    <t>6.8.2</t>
  </si>
  <si>
    <t>6.8.3</t>
  </si>
  <si>
    <t>7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</si>
  <si>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</si>
  <si>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</si>
  <si>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</si>
  <si>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</si>
  <si>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</si>
  <si>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</si>
  <si>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</si>
  <si>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</si>
  <si>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</si>
  <si>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</si>
  <si>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</si>
  <si>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</si>
  <si>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</si>
  <si>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</si>
  <si>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</si>
  <si>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</si>
  <si>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</si>
  <si>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7.5</t>
  </si>
  <si>
    <t>7.5.1</t>
  </si>
  <si>
    <t>7.5.2</t>
  </si>
  <si>
    <t>7.5.3</t>
  </si>
  <si>
    <t>7.6</t>
  </si>
  <si>
    <t>7.6.1</t>
  </si>
  <si>
    <t>7.6.2</t>
  </si>
  <si>
    <t>7.7</t>
  </si>
  <si>
    <t>7.7.1</t>
  </si>
  <si>
    <t>7.8</t>
  </si>
  <si>
    <t>7.8.1</t>
  </si>
  <si>
    <t>7.8.2</t>
  </si>
  <si>
    <t>7.8.3</t>
  </si>
  <si>
    <t>8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</si>
  <si>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</si>
  <si>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</si>
  <si>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</si>
  <si>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</si>
  <si>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</si>
  <si>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</si>
  <si>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</si>
  <si>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</si>
  <si>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</si>
  <si>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8.3</t>
  </si>
  <si>
    <t>8.3.1</t>
  </si>
  <si>
    <t>8.4</t>
  </si>
  <si>
    <t>8.4.1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</si>
  <si>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</si>
  <si>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</si>
  <si>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</si>
  <si>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</si>
  <si>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</si>
  <si>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</si>
  <si>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</si>
  <si>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</si>
  <si>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</si>
  <si>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</si>
  <si>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8.7</t>
  </si>
  <si>
    <t>8.7.1</t>
  </si>
  <si>
    <t>8.7.2</t>
  </si>
  <si>
    <t>8.8</t>
  </si>
  <si>
    <t>8.8.1</t>
  </si>
  <si>
    <t>8.9</t>
  </si>
  <si>
    <t>8.9.1</t>
  </si>
  <si>
    <t>8.9.2</t>
  </si>
  <si>
    <t>8.9.3</t>
  </si>
  <si>
    <t>8.10</t>
  </si>
  <si>
    <t>8.10.1</t>
  </si>
  <si>
    <t>8.10.2</t>
  </si>
  <si>
    <t>9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</si>
  <si>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</si>
  <si>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</si>
  <si>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</si>
  <si>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</si>
  <si>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</si>
  <si>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</si>
  <si>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</si>
  <si>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</si>
  <si>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</si>
  <si>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</si>
  <si>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</si>
  <si>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</si>
  <si>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</si>
  <si>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</si>
  <si>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</si>
  <si>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</si>
  <si>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</si>
  <si>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</si>
  <si>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</si>
  <si>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</si>
  <si>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9.6</t>
  </si>
  <si>
    <t>9.6.1</t>
  </si>
  <si>
    <t>9.6.2</t>
  </si>
  <si>
    <t>9.6.3</t>
  </si>
  <si>
    <t>9.7</t>
  </si>
  <si>
    <t>9.7.1</t>
  </si>
  <si>
    <t>9.7.2</t>
  </si>
  <si>
    <t>9.7.3</t>
  </si>
  <si>
    <t>9.8</t>
  </si>
  <si>
    <t>9.8.1</t>
  </si>
  <si>
    <t>9.9</t>
  </si>
  <si>
    <t>9.9.1</t>
  </si>
  <si>
    <t>9.9.2</t>
  </si>
  <si>
    <t>9.9.3</t>
  </si>
  <si>
    <t>9.10</t>
  </si>
  <si>
    <t>9.10.1</t>
  </si>
  <si>
    <t>9.10.2</t>
  </si>
  <si>
    <t>10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</si>
  <si>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</si>
  <si>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</si>
  <si>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</si>
  <si>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</si>
  <si>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</si>
  <si>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</si>
  <si>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</si>
  <si>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</si>
  <si>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</si>
  <si>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</si>
  <si>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</si>
  <si>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</si>
  <si>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10.4</t>
  </si>
  <si>
    <t>10.4.1</t>
  </si>
  <si>
    <t>10.5</t>
  </si>
  <si>
    <t>10.5.1</t>
  </si>
  <si>
    <t>10.5.2</t>
  </si>
  <si>
    <t>10.5.3</t>
  </si>
  <si>
    <t>10.5.4</t>
  </si>
  <si>
    <t>10.5.5</t>
  </si>
  <si>
    <t>10.6</t>
  </si>
  <si>
    <t>10.6.1</t>
  </si>
  <si>
    <t>10.6.2</t>
  </si>
  <si>
    <t>10.6.3</t>
  </si>
  <si>
    <t>10.7</t>
  </si>
  <si>
    <t>10.7.1</t>
  </si>
  <si>
    <t>10.7.2</t>
  </si>
  <si>
    <t>10.7.3</t>
  </si>
  <si>
    <t>10.8</t>
  </si>
  <si>
    <t>10.8.1</t>
  </si>
  <si>
    <t>10.9</t>
  </si>
  <si>
    <t>10.9.1</t>
  </si>
  <si>
    <t>10.9.2</t>
  </si>
  <si>
    <t>10.9.3</t>
  </si>
  <si>
    <t>10.10</t>
  </si>
  <si>
    <t>10.10.1</t>
  </si>
  <si>
    <t>10.10.2</t>
  </si>
  <si>
    <t>11</t>
  </si>
  <si>
    <t>11.1</t>
  </si>
  <si>
    <t>11.1.1</t>
  </si>
  <si>
    <t>11.1.2</t>
  </si>
  <si>
    <t>11.1.3</t>
  </si>
  <si>
    <t>11.1.4</t>
  </si>
  <si>
    <t>11.2</t>
  </si>
  <si>
    <t>11.2.1</t>
  </si>
  <si>
    <t>11.2.2</t>
  </si>
  <si>
    <t>11.2.3</t>
  </si>
  <si>
    <t>11.2.4</t>
  </si>
  <si>
    <t>11.3</t>
  </si>
  <si>
    <t>11.3.1</t>
  </si>
  <si>
    <t>11.4</t>
  </si>
  <si>
    <t>11.4.1</t>
  </si>
  <si>
    <t>11.5</t>
  </si>
  <si>
    <t>11.5.1</t>
  </si>
  <si>
    <t>11.5.2</t>
  </si>
  <si>
    <t>11.5.3</t>
  </si>
  <si>
    <t>11.5.4</t>
  </si>
  <si>
    <t>11.5.5</t>
  </si>
  <si>
    <t>11.6</t>
  </si>
  <si>
    <t>11.6.1</t>
  </si>
  <si>
    <t>11.6.2</t>
  </si>
  <si>
    <t>11.6.3</t>
  </si>
  <si>
    <t>11.7</t>
  </si>
  <si>
    <t>11.7.1</t>
  </si>
  <si>
    <t>11.7.2</t>
  </si>
  <si>
    <t>11.7.3</t>
  </si>
  <si>
    <t>11.8</t>
  </si>
  <si>
    <t>11.8.1</t>
  </si>
  <si>
    <t>11.9</t>
  </si>
  <si>
    <t>11.9.1</t>
  </si>
  <si>
    <t>11.9.2</t>
  </si>
  <si>
    <t>11.9.3</t>
  </si>
  <si>
    <t>11.10</t>
  </si>
  <si>
    <t>11.10.1</t>
  </si>
  <si>
    <t>11.10.2</t>
  </si>
  <si>
    <t>12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</si>
  <si>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</si>
  <si>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</si>
  <si>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</si>
  <si>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</si>
  <si>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</si>
  <si>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</si>
  <si>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</si>
  <si>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</si>
  <si>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</si>
  <si>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12.2.4</t>
  </si>
  <si>
    <t>12.3</t>
  </si>
  <si>
    <t>12.3.1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</si>
  <si>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</si>
  <si>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</si>
  <si>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</si>
  <si>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</si>
  <si>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</si>
  <si>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</si>
  <si>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</si>
  <si>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</si>
  <si>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12.6</t>
  </si>
  <si>
    <t>12.6.1</t>
  </si>
  <si>
    <t>12.6.2</t>
  </si>
  <si>
    <t>12.6.3</t>
  </si>
  <si>
    <t>12.7</t>
  </si>
  <si>
    <t>12.7.1</t>
  </si>
  <si>
    <t>12.7.2</t>
  </si>
  <si>
    <t>12.7.3</t>
  </si>
  <si>
    <t>12.8</t>
  </si>
  <si>
    <t>12.8.1</t>
  </si>
  <si>
    <t>12.9</t>
  </si>
  <si>
    <t>12.9.1</t>
  </si>
  <si>
    <t>12.9.2</t>
  </si>
  <si>
    <t>12.9.3</t>
  </si>
  <si>
    <t>12.10</t>
  </si>
  <si>
    <t>12.10.1</t>
  </si>
  <si>
    <t>12.10.2</t>
  </si>
  <si>
    <t>13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</si>
  <si>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</si>
  <si>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</si>
  <si>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</si>
  <si>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</si>
  <si>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</si>
  <si>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</si>
  <si>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</si>
  <si>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</si>
  <si>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</si>
  <si>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</si>
  <si>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13.3</t>
  </si>
  <si>
    <t>13.3.1</t>
  </si>
  <si>
    <t>13.4</t>
  </si>
  <si>
    <t>13.4.1</t>
  </si>
  <si>
    <t>13.5</t>
  </si>
  <si>
    <t>13.5.1</t>
  </si>
  <si>
    <t>13.5.2</t>
  </si>
  <si>
    <t>13.5.3</t>
  </si>
  <si>
    <t>13.5.4</t>
  </si>
  <si>
    <t>13.5.5</t>
  </si>
  <si>
    <t>13.6</t>
  </si>
  <si>
    <t>13.6.1</t>
  </si>
  <si>
    <t>13.6.2</t>
  </si>
  <si>
    <t>13.6.3</t>
  </si>
  <si>
    <t>13.7</t>
  </si>
  <si>
    <t>13.7.1</t>
  </si>
  <si>
    <t>13.7.2</t>
  </si>
  <si>
    <t>13.7.3</t>
  </si>
  <si>
    <t>13.8</t>
  </si>
  <si>
    <t>13.8.1</t>
  </si>
  <si>
    <t>13.9</t>
  </si>
  <si>
    <t>13.9.1</t>
  </si>
  <si>
    <t>13.9.2</t>
  </si>
  <si>
    <t>13.9.3</t>
  </si>
  <si>
    <t>13.10</t>
  </si>
  <si>
    <t>13.10.1</t>
  </si>
  <si>
    <t>13.10.2</t>
  </si>
  <si>
    <t>14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</si>
  <si>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</si>
  <si>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</si>
  <si>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</si>
  <si>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</si>
  <si>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</si>
  <si>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</si>
  <si>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</si>
  <si>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</si>
  <si>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</si>
  <si>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</si>
  <si>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</si>
  <si>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</si>
  <si>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</si>
  <si>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</si>
  <si>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</si>
  <si>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</si>
  <si>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</si>
  <si>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</si>
  <si>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14.3</t>
  </si>
  <si>
    <t>14.3.1</t>
  </si>
  <si>
    <t>14.3.2</t>
  </si>
  <si>
    <t>14.4</t>
  </si>
  <si>
    <t>14.4.1</t>
  </si>
  <si>
    <t>14.4.2</t>
  </si>
  <si>
    <t>14.4.3</t>
  </si>
  <si>
    <t xml:space="preserve">   TOTAL</t>
  </si>
  <si>
    <t>14.4.4</t>
  </si>
  <si>
    <t>14.5</t>
  </si>
  <si>
    <t>14.5.1</t>
  </si>
  <si>
    <t>14.5.2</t>
  </si>
  <si>
    <t>14.5.3</t>
  </si>
  <si>
    <t>14.5.4</t>
  </si>
  <si>
    <t>14.6</t>
  </si>
  <si>
    <t>14.6.1</t>
  </si>
  <si>
    <t>14.6.2</t>
  </si>
  <si>
    <t>14.7</t>
  </si>
  <si>
    <t>14.7.1</t>
  </si>
  <si>
    <t>14.8</t>
  </si>
  <si>
    <t>14.8.1</t>
  </si>
  <si>
    <t>14.8.2</t>
  </si>
  <si>
    <t>14.8.3</t>
  </si>
  <si>
    <t>15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</si>
  <si>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</si>
  <si>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</si>
  <si>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</si>
  <si>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</si>
  <si>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</si>
  <si>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</si>
  <si>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</si>
  <si>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</si>
  <si>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15.2.3</t>
  </si>
  <si>
    <t>15.2.4</t>
  </si>
  <si>
    <t>Lavatório de louça branca com coluna, inclusive sifão, válvula, engate e torneira cromados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</si>
  <si>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</si>
  <si>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</si>
  <si>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</si>
  <si>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</si>
  <si>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</si>
  <si>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</si>
  <si>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</si>
  <si>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</si>
  <si>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</si>
  <si>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</si>
  <si>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</si>
  <si>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15.3</t>
  </si>
  <si>
    <t>15.3.1</t>
  </si>
  <si>
    <t>15.3.2</t>
  </si>
  <si>
    <t>15.4</t>
  </si>
  <si>
    <t>15.4.1</t>
  </si>
  <si>
    <t>15.5</t>
  </si>
  <si>
    <t>15.5.1</t>
  </si>
  <si>
    <t>15.5.2</t>
  </si>
  <si>
    <t>15.5.3</t>
  </si>
  <si>
    <t>15.5.4</t>
  </si>
  <si>
    <t>15.6</t>
  </si>
  <si>
    <t>15.6.1</t>
  </si>
  <si>
    <t>15.6.2</t>
  </si>
  <si>
    <t>15.6.3</t>
  </si>
  <si>
    <t>15.6.4</t>
  </si>
  <si>
    <t>15.7</t>
  </si>
  <si>
    <t>15.7.1</t>
  </si>
  <si>
    <t>15.7.2</t>
  </si>
  <si>
    <t>15.7.3</t>
  </si>
  <si>
    <t>15.8</t>
  </si>
  <si>
    <t>15.8.1</t>
  </si>
  <si>
    <t>15.9</t>
  </si>
  <si>
    <t>15.9.1</t>
  </si>
  <si>
    <t>15.9.2</t>
  </si>
  <si>
    <t>15.9.3</t>
  </si>
  <si>
    <t>15.10</t>
  </si>
  <si>
    <t>15.10.1</t>
  </si>
  <si>
    <t>16</t>
  </si>
  <si>
    <t>16.1</t>
  </si>
  <si>
    <t>16.1.1</t>
  </si>
  <si>
    <t>16.1.2</t>
  </si>
  <si>
    <t>16.1.3</t>
  </si>
  <si>
    <t>16.1.4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</si>
  <si>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</si>
  <si>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</si>
  <si>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</si>
  <si>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</si>
  <si>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</si>
  <si>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</si>
  <si>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</si>
  <si>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</si>
  <si>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</si>
  <si>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</si>
  <si>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</si>
  <si>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</si>
  <si>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</si>
  <si>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</si>
  <si>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</si>
  <si>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16.3</t>
  </si>
  <si>
    <t>16.3.1</t>
  </si>
  <si>
    <t>16.3.2</t>
  </si>
  <si>
    <t>16.4</t>
  </si>
  <si>
    <t>16.4.1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</si>
  <si>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</si>
  <si>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</si>
  <si>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</si>
  <si>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</si>
  <si>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</si>
  <si>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</si>
  <si>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</si>
  <si>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</si>
  <si>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16.6.3</t>
  </si>
  <si>
    <t>16.6.4</t>
  </si>
  <si>
    <t>16.7</t>
  </si>
  <si>
    <t>16.7.1</t>
  </si>
  <si>
    <t>16.7.2</t>
  </si>
  <si>
    <t>16.7.3</t>
  </si>
  <si>
    <t>16.8</t>
  </si>
  <si>
    <t>16.8.1</t>
  </si>
  <si>
    <t>16.9.1</t>
  </si>
  <si>
    <t>16.9</t>
  </si>
  <si>
    <t>16.9.2</t>
  </si>
  <si>
    <t>16.9.3</t>
  </si>
  <si>
    <t>16.10</t>
  </si>
  <si>
    <t>16.10.1</t>
  </si>
  <si>
    <t>17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</si>
  <si>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</si>
  <si>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</si>
  <si>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</si>
  <si>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</si>
  <si>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</si>
  <si>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</si>
  <si>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</si>
  <si>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</si>
  <si>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</si>
  <si>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t>17.3.1</t>
  </si>
  <si>
    <t>17.3.2</t>
  </si>
  <si>
    <t>17.3.3</t>
  </si>
  <si>
    <t>17.3.4</t>
  </si>
  <si>
    <t>17.3.5</t>
  </si>
  <si>
    <t>17.6</t>
  </si>
  <si>
    <t>17.6.1</t>
  </si>
  <si>
    <t>17.6.2</t>
  </si>
  <si>
    <t>17.6.3</t>
  </si>
  <si>
    <t>17.7</t>
  </si>
  <si>
    <t>17.7.1</t>
  </si>
  <si>
    <t>17.7.2</t>
  </si>
  <si>
    <t>17.8</t>
  </si>
  <si>
    <t>17.8.1</t>
  </si>
  <si>
    <t>17.9</t>
  </si>
  <si>
    <t>17.9.1</t>
  </si>
  <si>
    <t>17.9.2</t>
  </si>
  <si>
    <t>17.9.3</t>
  </si>
  <si>
    <t>18</t>
  </si>
  <si>
    <t>18.1</t>
  </si>
  <si>
    <t>18.1.1</t>
  </si>
  <si>
    <t>18.1.2</t>
  </si>
  <si>
    <t>18.1.3</t>
  </si>
  <si>
    <t>18.2</t>
  </si>
  <si>
    <t>18.2.1</t>
  </si>
  <si>
    <t>18.2.2</t>
  </si>
  <si>
    <t>18.2.3</t>
  </si>
  <si>
    <t>18.2.4</t>
  </si>
  <si>
    <t>18.3</t>
  </si>
  <si>
    <t>18.3.1</t>
  </si>
  <si>
    <t>18.3.2</t>
  </si>
  <si>
    <t>18.3.3</t>
  </si>
  <si>
    <t>18.3.4</t>
  </si>
  <si>
    <t>18.3.5</t>
  </si>
  <si>
    <t>18.4</t>
  </si>
  <si>
    <t>18.4.1</t>
  </si>
  <si>
    <t>18.4.2</t>
  </si>
  <si>
    <t>18.4.3</t>
  </si>
  <si>
    <t>18.5</t>
  </si>
  <si>
    <t>18.5.1</t>
  </si>
  <si>
    <t>18.5.2</t>
  </si>
  <si>
    <t>18.6</t>
  </si>
  <si>
    <t>18.6.1</t>
  </si>
  <si>
    <t>18.7</t>
  </si>
  <si>
    <t>18.7.1</t>
  </si>
  <si>
    <t>18.7.2</t>
  </si>
  <si>
    <t>18.7.3</t>
  </si>
  <si>
    <t>19.1</t>
  </si>
  <si>
    <t>19.1.1</t>
  </si>
  <si>
    <t>19.1.2</t>
  </si>
  <si>
    <t>19.1.3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</si>
  <si>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</si>
  <si>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</si>
  <si>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</si>
  <si>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</si>
  <si>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</si>
  <si>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</si>
  <si>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</si>
  <si>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</si>
  <si>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</si>
  <si>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</si>
  <si>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</si>
  <si>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</si>
  <si>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</si>
  <si>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</si>
  <si>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</t>
  </si>
  <si>
    <t>19.3.1</t>
  </si>
  <si>
    <t>19.3.2</t>
  </si>
  <si>
    <t>19.4</t>
  </si>
  <si>
    <t>19.4.1</t>
  </si>
  <si>
    <t>19.4.2</t>
  </si>
  <si>
    <t>19.4.3</t>
  </si>
  <si>
    <t>19.4.4</t>
  </si>
  <si>
    <t>19.5</t>
  </si>
  <si>
    <t>19.5.1</t>
  </si>
  <si>
    <t>19.5.2</t>
  </si>
  <si>
    <t>19.5.3</t>
  </si>
  <si>
    <t>19.5.4</t>
  </si>
  <si>
    <t>19.6</t>
  </si>
  <si>
    <t>19.6.1</t>
  </si>
  <si>
    <t>19.6.2</t>
  </si>
  <si>
    <t>19.7</t>
  </si>
  <si>
    <t>19.7.1</t>
  </si>
  <si>
    <t>19.8</t>
  </si>
  <si>
    <t>19.8.1</t>
  </si>
  <si>
    <t>19.8.2</t>
  </si>
  <si>
    <t>19.8.3</t>
  </si>
  <si>
    <t>Tratamento de armaduras expostas e recuperação estrutural em concreto armado</t>
  </si>
  <si>
    <t>15.8.2</t>
  </si>
  <si>
    <t>16.8.2</t>
  </si>
  <si>
    <t>Alçapão em alumínio natural, 0,70x0,70 m</t>
  </si>
  <si>
    <t>AMBIENTE Nº1 - CIRCULAÇÃO / SAGUÃO</t>
  </si>
  <si>
    <t>2.8</t>
  </si>
  <si>
    <t>2.8.1</t>
  </si>
  <si>
    <t>Banco em ferro fundido com assento e encosto em madeira de lei, colocado, inclusive</t>
  </si>
  <si>
    <t>pintura esmalte sintético com uso de fundo anticorrosivo</t>
  </si>
  <si>
    <t xml:space="preserve"> un</t>
  </si>
  <si>
    <t>esmalte sintético com uso de fundo anticorrosivo</t>
  </si>
  <si>
    <t>Pintura esmalte sint. em esquadrias metálicas com uso de fundo anticorrosivo a duas demãos</t>
  </si>
  <si>
    <t>Ponto para luminária de uma lâmpadas fluorescente de 40W, completa, com reator</t>
  </si>
  <si>
    <t>20</t>
  </si>
  <si>
    <t>20.1</t>
  </si>
  <si>
    <t>20.1.1</t>
  </si>
  <si>
    <t>20.1.2</t>
  </si>
  <si>
    <t>20.1.3</t>
  </si>
  <si>
    <t>20.2</t>
  </si>
  <si>
    <t>20.2.1</t>
  </si>
  <si>
    <t>20.2.2</t>
  </si>
  <si>
    <t>20.2.3</t>
  </si>
  <si>
    <t>20.2.4</t>
  </si>
  <si>
    <t>20.2.5</t>
  </si>
  <si>
    <t>20.2.6</t>
  </si>
  <si>
    <t>20.3</t>
  </si>
  <si>
    <t>20.3.1</t>
  </si>
  <si>
    <t>20.3.2</t>
  </si>
  <si>
    <t>20.3.3</t>
  </si>
  <si>
    <t>20.4</t>
  </si>
  <si>
    <t>20.4.1</t>
  </si>
  <si>
    <t>20.4.2</t>
  </si>
  <si>
    <t>20.4.3</t>
  </si>
  <si>
    <t>20.4.5</t>
  </si>
  <si>
    <t>20.5</t>
  </si>
  <si>
    <t>20.5.1</t>
  </si>
  <si>
    <t>20.5.2</t>
  </si>
  <si>
    <t>20.5.3</t>
  </si>
  <si>
    <t>20.6</t>
  </si>
  <si>
    <t>20.6.1</t>
  </si>
  <si>
    <t>20.6.2</t>
  </si>
  <si>
    <t>20.7</t>
  </si>
  <si>
    <t>20.7.1</t>
  </si>
  <si>
    <t>20.8</t>
  </si>
  <si>
    <t>20.8.1</t>
  </si>
  <si>
    <t>20.8.2</t>
  </si>
  <si>
    <t>21</t>
  </si>
  <si>
    <t>21.1</t>
  </si>
  <si>
    <t>21.1.1</t>
  </si>
  <si>
    <t>21.1.2</t>
  </si>
  <si>
    <t>21.1.3</t>
  </si>
  <si>
    <t>21.2</t>
  </si>
  <si>
    <t>21.2.1</t>
  </si>
  <si>
    <t>21.2.2</t>
  </si>
  <si>
    <t>21.2.3</t>
  </si>
  <si>
    <t>21.2.4</t>
  </si>
  <si>
    <t>21.2.5</t>
  </si>
  <si>
    <t>21.2.6</t>
  </si>
  <si>
    <t>21.3</t>
  </si>
  <si>
    <t>21.3.1</t>
  </si>
  <si>
    <t>21.3.2</t>
  </si>
  <si>
    <t>21.3.3</t>
  </si>
  <si>
    <t>21.3.4</t>
  </si>
  <si>
    <t>21.3.5</t>
  </si>
  <si>
    <t>21.4</t>
  </si>
  <si>
    <t>21.4.1</t>
  </si>
  <si>
    <t>Ponto para interfone em caixa 4x2"</t>
  </si>
  <si>
    <t>21.5</t>
  </si>
  <si>
    <t>21.5.1</t>
  </si>
  <si>
    <t>21.5.2</t>
  </si>
  <si>
    <t>21.5.3</t>
  </si>
  <si>
    <t>21.5.4</t>
  </si>
  <si>
    <t>21.6</t>
  </si>
  <si>
    <t>21.6.1</t>
  </si>
  <si>
    <t>21.6.2</t>
  </si>
  <si>
    <t>21.6.3</t>
  </si>
  <si>
    <t>21.6.4</t>
  </si>
  <si>
    <t>21.7</t>
  </si>
  <si>
    <t>21.7.1</t>
  </si>
  <si>
    <t>21.7.2</t>
  </si>
  <si>
    <t>21.7.3</t>
  </si>
  <si>
    <t>21.8</t>
  </si>
  <si>
    <t>21.8.1</t>
  </si>
  <si>
    <t>21.9</t>
  </si>
  <si>
    <t>21.9.1</t>
  </si>
  <si>
    <t>21.9.2</t>
  </si>
  <si>
    <t>21.9.3</t>
  </si>
  <si>
    <t>22</t>
  </si>
  <si>
    <t>22.1</t>
  </si>
  <si>
    <t>22.1.1</t>
  </si>
  <si>
    <t>22.1.2</t>
  </si>
  <si>
    <t>22.2</t>
  </si>
  <si>
    <t>22.2.1</t>
  </si>
  <si>
    <t>22.3</t>
  </si>
  <si>
    <t>22.3.1</t>
  </si>
  <si>
    <t>22.3.2</t>
  </si>
  <si>
    <t>22.3.3</t>
  </si>
  <si>
    <t>22.3.4</t>
  </si>
  <si>
    <t>22.3.5</t>
  </si>
  <si>
    <t>22.4</t>
  </si>
  <si>
    <t>22.4.1</t>
  </si>
  <si>
    <t>22.4.2</t>
  </si>
  <si>
    <t>22.4.3</t>
  </si>
  <si>
    <t>22.4.4</t>
  </si>
  <si>
    <t>22.5</t>
  </si>
  <si>
    <t>22.5.1</t>
  </si>
  <si>
    <t>22.5.2</t>
  </si>
  <si>
    <t>22.6</t>
  </si>
  <si>
    <t>22.6.1</t>
  </si>
  <si>
    <t>22.6.2</t>
  </si>
  <si>
    <t>22.6.3</t>
  </si>
  <si>
    <t>22.6.4</t>
  </si>
  <si>
    <t>22.7</t>
  </si>
  <si>
    <t>22.7.1</t>
  </si>
  <si>
    <t>22.7.2</t>
  </si>
  <si>
    <t>22.7.3</t>
  </si>
  <si>
    <t>22.7.4</t>
  </si>
  <si>
    <t>22.8</t>
  </si>
  <si>
    <t>22.8.1</t>
  </si>
  <si>
    <t>22.9</t>
  </si>
  <si>
    <t>22.9.1</t>
  </si>
  <si>
    <t>22.10</t>
  </si>
  <si>
    <t>22.10.1</t>
  </si>
  <si>
    <t>22.10.2</t>
  </si>
  <si>
    <t>22.10.3</t>
  </si>
  <si>
    <t>23</t>
  </si>
  <si>
    <t>23.1</t>
  </si>
  <si>
    <t>23.1.1</t>
  </si>
  <si>
    <t>23.2</t>
  </si>
  <si>
    <t>23.2.1</t>
  </si>
  <si>
    <t>23.2.2</t>
  </si>
  <si>
    <t>23.2.3</t>
  </si>
  <si>
    <t>23.2.4</t>
  </si>
  <si>
    <t>23.2.5</t>
  </si>
  <si>
    <t>23.3</t>
  </si>
  <si>
    <t>23.3.1</t>
  </si>
  <si>
    <t>23.3.2</t>
  </si>
  <si>
    <t>23.3.3</t>
  </si>
  <si>
    <t>23.4</t>
  </si>
  <si>
    <t>23.4.1</t>
  </si>
  <si>
    <t>23.4.2</t>
  </si>
  <si>
    <t>23.4.3</t>
  </si>
  <si>
    <t>23.4.4</t>
  </si>
  <si>
    <t>23.5</t>
  </si>
  <si>
    <t>23.5.1</t>
  </si>
  <si>
    <t>23.5.2</t>
  </si>
  <si>
    <t>23.5.3</t>
  </si>
  <si>
    <t>23.6</t>
  </si>
  <si>
    <t>23.6.1</t>
  </si>
  <si>
    <t>23.6.2</t>
  </si>
  <si>
    <t>24</t>
  </si>
  <si>
    <t>24.1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</si>
  <si>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</si>
  <si>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</si>
  <si>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</si>
  <si>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</si>
  <si>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</si>
  <si>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</si>
  <si>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</si>
  <si>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</si>
  <si>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</si>
  <si>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</si>
  <si>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</si>
  <si>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</si>
  <si>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</si>
  <si>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25.1</t>
  </si>
  <si>
    <t>25.1.1</t>
  </si>
  <si>
    <t>25.1.2</t>
  </si>
  <si>
    <t>26.1</t>
  </si>
  <si>
    <t>26.1.1</t>
  </si>
  <si>
    <t>26.1.2</t>
  </si>
  <si>
    <t>27.1</t>
  </si>
  <si>
    <t>27.2</t>
  </si>
  <si>
    <t>27.3</t>
  </si>
  <si>
    <t>27.4</t>
  </si>
  <si>
    <t>27.5</t>
  </si>
  <si>
    <t>27.6</t>
  </si>
  <si>
    <t>28</t>
  </si>
  <si>
    <t>28.1</t>
  </si>
  <si>
    <t>28.1.1</t>
  </si>
  <si>
    <t>28.2</t>
  </si>
  <si>
    <t>28.2.1</t>
  </si>
  <si>
    <t>28.3</t>
  </si>
  <si>
    <t>28.3.1</t>
  </si>
  <si>
    <t>28.4</t>
  </si>
  <si>
    <t>28.4.1</t>
  </si>
  <si>
    <t>29.1</t>
  </si>
  <si>
    <t>29.1.1</t>
  </si>
  <si>
    <t>29.2</t>
  </si>
  <si>
    <t>29.2.1</t>
  </si>
  <si>
    <t>29.2.2</t>
  </si>
  <si>
    <t>29.3</t>
  </si>
  <si>
    <t>29.3.1</t>
  </si>
  <si>
    <t>29.3.2</t>
  </si>
  <si>
    <t>29.4</t>
  </si>
  <si>
    <t>29.4.1</t>
  </si>
  <si>
    <t>29.4.2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</si>
  <si>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</si>
  <si>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</si>
  <si>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</si>
  <si>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</si>
  <si>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</si>
  <si>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</si>
  <si>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</si>
  <si>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</si>
  <si>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</si>
  <si>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</si>
  <si>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</si>
  <si>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</si>
  <si>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</si>
  <si>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</si>
  <si>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</si>
  <si>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</si>
  <si>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</si>
  <si>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</si>
  <si>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</si>
  <si>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</si>
  <si>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</si>
  <si>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</si>
  <si>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</si>
  <si>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</si>
  <si>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</si>
  <si>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</si>
  <si>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</si>
  <si>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</si>
  <si>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</si>
  <si>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</si>
  <si>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30.1</t>
  </si>
  <si>
    <t>Limpeza geral da obra</t>
  </si>
  <si>
    <t>21.3.6</t>
  </si>
  <si>
    <t>3.4.4</t>
  </si>
  <si>
    <t>3.4.5</t>
  </si>
  <si>
    <t>3.5.2</t>
  </si>
  <si>
    <t>3.5.3</t>
  </si>
  <si>
    <t>3.8</t>
  </si>
  <si>
    <t>3.8.1</t>
  </si>
  <si>
    <t>3.8.2</t>
  </si>
  <si>
    <t>3.8.3</t>
  </si>
  <si>
    <t>Bebedouro industrial aço inox interno externo (0,90x1,80x0,58)m, Vazão=220 l/h,</t>
  </si>
  <si>
    <t>serpentina inox, torneira jato esp. cromada, filtro de carvão ativado</t>
  </si>
  <si>
    <t>Espelho esp.=4 mm, 3,0x0,80 m, incl. chapa compensada 6 mm, moldura de granito</t>
  </si>
  <si>
    <t>Escada tipo marinheiro em tubos galvanizados, inclusive pintura</t>
  </si>
  <si>
    <t>27.7</t>
  </si>
  <si>
    <t xml:space="preserve">Retirada de cobertura existente de telhas de fibrocimento 6 mm, incl. estrutura de madeira </t>
  </si>
  <si>
    <t>Registro de gaveta com canopla cromada diâmetro 50mm (1 1/2")</t>
  </si>
  <si>
    <t>16.2.15</t>
  </si>
  <si>
    <t>15.2.16</t>
  </si>
  <si>
    <t>Concreto armado para  vigas de amarração, inclusive forma, armadura, lançamento</t>
  </si>
  <si>
    <t>e desforma</t>
  </si>
  <si>
    <t>28.4.2</t>
  </si>
  <si>
    <t>28.4.3</t>
  </si>
  <si>
    <t>28.5</t>
  </si>
  <si>
    <t>28.5.1</t>
  </si>
  <si>
    <t>2.6.2</t>
  </si>
  <si>
    <t>2.6.3</t>
  </si>
  <si>
    <t>2.9</t>
  </si>
  <si>
    <t>2.9.1</t>
  </si>
  <si>
    <t>Quadro de dristrição Telefônico</t>
  </si>
  <si>
    <t>2.6.4</t>
  </si>
  <si>
    <t>2.7.2</t>
  </si>
  <si>
    <t>2.7.3</t>
  </si>
  <si>
    <t>2.9.2</t>
  </si>
  <si>
    <t>2.9.3</t>
  </si>
  <si>
    <t>2.10</t>
  </si>
  <si>
    <t>2.10.1</t>
  </si>
  <si>
    <t xml:space="preserve">OBRA/SERVIÇO: REFORMA DA ESCOLA BERY BARRETO DE ARAÚJO </t>
  </si>
  <si>
    <t xml:space="preserve">DATA:   03/03/2005   </t>
  </si>
  <si>
    <t xml:space="preserve">Pia em granito 6,35x0,6 m, esp.=3 cm, duas cubas inóx, inclusive alvenaria de apoio, </t>
  </si>
  <si>
    <t xml:space="preserve">ELABORADO POR:                         </t>
  </si>
  <si>
    <t>FOLHA</t>
  </si>
  <si>
    <t xml:space="preserve">  TOTAL/ITEM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</si>
  <si>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</si>
  <si>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</si>
  <si>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</si>
  <si>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</si>
  <si>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</si>
  <si>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</si>
  <si>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</si>
  <si>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UNIDADE</t>
  </si>
  <si>
    <t>VISTO:</t>
  </si>
  <si>
    <t xml:space="preserve">               P L A N I L H A      D E     P R E Ç O S</t>
  </si>
  <si>
    <t xml:space="preserve">                                  FOLHA</t>
  </si>
  <si>
    <t xml:space="preserve">                       PREÇOS</t>
  </si>
  <si>
    <t>QUANT.</t>
  </si>
  <si>
    <t xml:space="preserve">                  UNITÁRIO</t>
  </si>
  <si>
    <t xml:space="preserve">                   TOTAL</t>
  </si>
  <si>
    <t xml:space="preserve">TOTAL       A </t>
  </si>
  <si>
    <t>TRANSPORTAR</t>
  </si>
  <si>
    <t>m2</t>
  </si>
  <si>
    <t>un</t>
  </si>
  <si>
    <t>m</t>
  </si>
  <si>
    <t>PINTURA</t>
  </si>
  <si>
    <t xml:space="preserve">ELABORADO POR:        </t>
  </si>
  <si>
    <t>LOCAL: LOCALIDADE DE JAQUEIRA - PRESIDENTE KENNEDY - ES</t>
  </si>
  <si>
    <t xml:space="preserve">SERVIÇOS PRELIMINARES                                        </t>
  </si>
  <si>
    <t>Placa de Obra padrão PMPK</t>
  </si>
  <si>
    <t>DISCRIMINAÇÃO DOS SERVIÇOS POR AMBIENTE</t>
  </si>
  <si>
    <t>Piso em argamassa de alta resistência tipo granilite (korodur), com juntas plásticas de</t>
  </si>
  <si>
    <t>Demolição e retirada de revestimento antigo em reboco, altura de 1,50 m</t>
  </si>
  <si>
    <t>REVESTIMENTO</t>
  </si>
  <si>
    <t>Chapisco com argamassa de cimento e areia média ou grossa lavada no traço 1:3,</t>
  </si>
  <si>
    <t>espessura 5 mm</t>
  </si>
  <si>
    <t>PISOS</t>
  </si>
  <si>
    <t>Reboco com argamassa de cimento, cal hidratada e areia no traço 1:0,5:6, espess. 25 mm</t>
  </si>
  <si>
    <t>Assentamento de pastilhas cerâmicas (10x10)cm, com uso de cimento colante,</t>
  </si>
  <si>
    <t>inclusive rejuntamento</t>
  </si>
  <si>
    <t>Emassamento de paredes internas e tetos, com duas demãos de massa à base de PVA,</t>
  </si>
  <si>
    <t>com uso de fundo preparador de paredes</t>
  </si>
  <si>
    <t>Pintura acrílica 1ª linha, três demãos, inclusive uso de fundo preparador de paredes</t>
  </si>
  <si>
    <t>Retirada de janelas, inclusive batentes</t>
  </si>
  <si>
    <t xml:space="preserve">ESQUADRIAS                                                   </t>
  </si>
  <si>
    <t>Janela de correr, em alumínio natural, quatro bandeiras sendo duas fixas e duas móveis</t>
  </si>
  <si>
    <t xml:space="preserve">VIDROS                                                       </t>
  </si>
  <si>
    <t>Vidro liso fumê espessura de 3 mm, colocado</t>
  </si>
  <si>
    <t>Retirada de portas e janelas, inclusive batentes</t>
  </si>
  <si>
    <t>PAREDES E PAINÉIS</t>
  </si>
  <si>
    <t>Alvenaria de blocos cerâmicos 10 furos 10x20x20 cm, assentados com argamassa</t>
  </si>
  <si>
    <t>mista de cimento, cal hidratada e areia traço 1:0,5:8, esp. das paredes 10 cm</t>
  </si>
  <si>
    <t>alizares, dobradiças e fechadura externa em latão cromado</t>
  </si>
  <si>
    <t>AMBIENTES Nº9 - SALA DE AULA</t>
  </si>
  <si>
    <t>AMBIENTES Nº10 - SALA DE AULA</t>
  </si>
  <si>
    <t>AMBIENTES Nº11 - SALA DE AULA</t>
  </si>
  <si>
    <t>AMBIENTES Nº12 - SALA DE AULA</t>
  </si>
  <si>
    <t xml:space="preserve">Rodaparede em granito 5x1,5 cm, com uso de cimento colante </t>
  </si>
  <si>
    <t>Emassamento de paredes externas, com duas demãos de massa acrílica, com uso</t>
  </si>
  <si>
    <t>de fundo preparador de paredes</t>
  </si>
  <si>
    <t>INSTALAÇÕES ELÉTRICAS</t>
  </si>
  <si>
    <t>Quadro de distribuição para 6 circuitos</t>
  </si>
  <si>
    <t>SERVIÇOS COMPLEMENTARES</t>
  </si>
  <si>
    <t>Quadro de giz novo, completo, inclusive requadro em granito, porta giz</t>
  </si>
  <si>
    <t>e fechadura externa em latão cromado</t>
  </si>
  <si>
    <t>Demolição e retirada de revestimento com azulejos, inclusive reboco até o teto</t>
  </si>
  <si>
    <t>Retirada de portas e básculas, inclusive batentes</t>
  </si>
  <si>
    <t>INSTALAÇÕES HIDRO-SANITÁRIAS</t>
  </si>
  <si>
    <t>Registro de gaveta com canopla cromada diâmetro 25mm (3/4")</t>
  </si>
  <si>
    <t>Bacia sifonada de louça branca, inclusive tampa de assento e demais acessórios</t>
  </si>
  <si>
    <t>Meia saboneteira de louça branca</t>
  </si>
  <si>
    <t>Porta toalha de louça branca</t>
  </si>
  <si>
    <t>Papeleira de loça branca, 15x15cm</t>
  </si>
  <si>
    <t>Válvula de descarga com acabamento cromado, registro acoplado diâmetro 40mm (11/2")</t>
  </si>
  <si>
    <t>Caixa sifonada de pvc 150x150x50mm, com grelha cromada</t>
  </si>
  <si>
    <t>Assentamento de azulejo branco 15x15cm, juntas a prumo, empregando argamassa</t>
  </si>
  <si>
    <t>colante, inclusive rejuntamento e cantoneiras em alumínio</t>
  </si>
  <si>
    <t xml:space="preserve">  m2</t>
  </si>
  <si>
    <t>Demolição de alvenaria</t>
  </si>
  <si>
    <t>m3</t>
  </si>
  <si>
    <t>Divisória em granito para box de sanitário, espessura de 3cm</t>
  </si>
  <si>
    <t xml:space="preserve">Porta almofadada, madeira de lei 0,80x1,80 m, para sanitário (box), inclusive marco, </t>
  </si>
  <si>
    <t>dobradiças e fechadura para instalação em divisória de granito</t>
  </si>
  <si>
    <t>Barra de apoio para deficiente físico em tubo de aço inóx diâmetro de 11/2"</t>
  </si>
  <si>
    <t>.</t>
  </si>
  <si>
    <t>Demolição e retirada de piso cerâmico, inclusive lastro de contrapiso</t>
  </si>
  <si>
    <t>dilatação, com acabamento polido, inclusive regularização</t>
  </si>
  <si>
    <t>Lastro de contrapiso em concreto não estrutural, espessura de 6 cm</t>
  </si>
  <si>
    <t>Rodapé em argamassa de alta resist. tipo granilite (korodur), alt.=7cm e esp.=10 mm</t>
  </si>
  <si>
    <t>duplo-127V, partida rápida e soquete antivibratório</t>
  </si>
  <si>
    <t>Ponto para luminária de duas lâmpadas fluorescentes de 40W, completa, com reator</t>
  </si>
  <si>
    <t>Ponto para interruptor  de uma tecla simples 10A/250V, com placa 4x2"</t>
  </si>
  <si>
    <t>Ponto para interruptor  de duas teclas simples 10A/250V, com placa 4x2"</t>
  </si>
  <si>
    <t>Ponto para tomada simples 2 polos universal 10A/250V, com placa 4x2"</t>
  </si>
  <si>
    <t>AMBIENTE Nº2 - SALA DOS PROFESSORES</t>
  </si>
  <si>
    <t>Tubo de pvc soldável marrom diâmetro 25mm (3/4"), inclusive conexões</t>
  </si>
  <si>
    <t>Tubo de pvc branco para esgoto diâmetro 40mm, inclusive conexões</t>
  </si>
  <si>
    <t xml:space="preserve">Ponto para ventilador de teto, com alojamento para luminária, controle de velocidade, </t>
  </si>
  <si>
    <t>ventilação e reversão</t>
  </si>
  <si>
    <t>AMBIENTES Nº3 - SALA DE AULA</t>
  </si>
  <si>
    <t>AMBIENTES Nº4 - SECRETARIA</t>
  </si>
  <si>
    <t>Quadro de giz novo, completo, inclusive requadro em granito e porta giz</t>
  </si>
  <si>
    <t>Ponto para luminária de duas lâmpadas fluorescentes de 20W, completa, com reator</t>
  </si>
  <si>
    <t>AMBIENTES Nº5 - SALA DO DIRETOR</t>
  </si>
  <si>
    <t>Demolição e retirada de piso cerâmico, inclusive lasro de contrapiso</t>
  </si>
  <si>
    <t>AMBIENTES Nº6 - APOIO PEDAGÓGICO</t>
  </si>
  <si>
    <t>AMBIENTES Nº7 - SALA DE AULA</t>
  </si>
  <si>
    <t>AMBIENTES Nº8 - SALA DE AULA</t>
  </si>
  <si>
    <t>AMBIENTES Nº13 - BANHEIRO DOS PROFESSORES MASCULINO</t>
  </si>
  <si>
    <t>Demolição e retirada de piso cerâmico, inclusive lastro  de contrapiso</t>
  </si>
  <si>
    <t>10A/250V, com placa 4x2"</t>
  </si>
  <si>
    <t>Ponto para interruptor de uma tecla simples, conjugado com tomada 2 polos universal</t>
  </si>
  <si>
    <t>Tubo de pvc soldável marrom diâmetro 50mm (1 1/2"), inclusive conexões</t>
  </si>
  <si>
    <t>Tubo de pvc branco para esgoto diâmetro 100mm, inclusive conexões</t>
  </si>
  <si>
    <t>Camada de regularização para revestimento cerâmico em argamassa de cimento e areia no traço 1:3</t>
  </si>
  <si>
    <t>AMBIENTES Nº16 - ARQUIVO</t>
  </si>
  <si>
    <t>AMBIENTES Nº17 - DESPENSA</t>
  </si>
  <si>
    <t>Piso cerâmico vitrificado, assentado com argamassa colante, inclusive rejuntamento</t>
  </si>
  <si>
    <t>AMBIENTES Nº18 - BANHEIRO DOS PROFESSORES FEMININO</t>
  </si>
  <si>
    <t>AMBIENTES Nº19 - DEPÓSITO (D.M.L.)</t>
  </si>
  <si>
    <t>AMBIENTES Nº20 - COZINHA</t>
  </si>
  <si>
    <t>Tubo de pvc branco para esgoto diâmetro 50mm, inclusive conexões</t>
  </si>
  <si>
    <t>válvula, sifão e torneira cromados</t>
  </si>
  <si>
    <t>Ponto para tomada de uso específico 600W, com placa 4x2"</t>
  </si>
  <si>
    <t>Soleira em granito, espessura de 2cm e largura de 15cm</t>
  </si>
  <si>
    <t>Emassamento do  teto, com duas demãos de massa à base de PVA,</t>
  </si>
  <si>
    <t>Emassamento do teto, com duas demãos de massa à base de PVA,</t>
  </si>
  <si>
    <t>AMBIENTES Nº21 - REFEITÓRIO</t>
  </si>
  <si>
    <t>Cobogó de concreto 10x40x40 cm, 16 furos, assentados com argaamassa de cimento</t>
  </si>
  <si>
    <t>e areia no traço 1:4</t>
  </si>
  <si>
    <t>Portão em barras de alumínio natural 2,0x2,50 m, inclcusive dobradiças e fechadura</t>
  </si>
  <si>
    <t>externa em latão cromado</t>
  </si>
  <si>
    <t>Emassamento de paredes internas, com duas demãos de massa à base de PVA,</t>
  </si>
  <si>
    <t xml:space="preserve"> </t>
  </si>
  <si>
    <t>TETOS E FORROS</t>
  </si>
  <si>
    <t>Forro em pvc na cor branca, colocado, inclusive rodaforros e perfís de emenda</t>
  </si>
  <si>
    <t>SISTEMA HIDRO-SANITÁRIO</t>
  </si>
  <si>
    <t>INSTALAÇÕES TELEFÔNICAS</t>
  </si>
  <si>
    <t>INSTALAÇÕES DE ANTENA DE TV</t>
  </si>
  <si>
    <t>Retirada, deslocam. e reinstal. de antena de TV parabólica, para a cobertura do edifício</t>
  </si>
  <si>
    <t>Tubo de pvc soldável marrom diâmetro 32mm (1 "), inclusive conexões</t>
  </si>
  <si>
    <t>inclusive parede interna para sifonamento</t>
  </si>
  <si>
    <t>tubulação de saída esgoto de 150mm</t>
  </si>
  <si>
    <t>com visita de 60cm, concreto para o fundo esp. 10cm, fundo falso, escavação, brita 4 e</t>
  </si>
  <si>
    <t>SISTEMA DE PREVENÇÃO E COMBATE A INCÊNDIO</t>
  </si>
  <si>
    <t>INSTALAÇÕES DE INCÊNDIO</t>
  </si>
  <si>
    <t>Extintor de incêndio de água pressurizada 10L, inclusive suporte para fixação</t>
  </si>
  <si>
    <t>Extintor de incêndio de pó químico seco 6Kg, inclusive suporte para fixação</t>
  </si>
  <si>
    <t>COBERTURA</t>
  </si>
  <si>
    <t>SERVIÇOS PRELIMINARES</t>
  </si>
  <si>
    <t>Demolição manual de concreto armado</t>
  </si>
  <si>
    <t>PAREDES EXTERNAS</t>
  </si>
  <si>
    <t>Estrutura de madeira de lei tipo Parajú ou equivalente para telhado com telha cerâmica</t>
  </si>
  <si>
    <t>tipo capa e canal, com pontaletes, terças, caibros e ripas</t>
  </si>
  <si>
    <t>Cobertura em Policarbonato fumê apoiada sobre estrutura metálica, inclusive pintura</t>
  </si>
  <si>
    <t xml:space="preserve">SERVIÇOS ÁREA EXTERNA         </t>
  </si>
  <si>
    <t>Retirada de pintura antiga a base de cal</t>
  </si>
  <si>
    <t>Barra de chapisco peneirado altura de 60cm com argamassa de cimento e areia no traço 1:3</t>
  </si>
  <si>
    <t>Ponto para antena de TV coletiva externa parabólica, em caixa 4x2"</t>
  </si>
  <si>
    <t>Porta almofadada, madeira de lei 0,80x2,10 m, com visor de vidro, inclusive aduela,</t>
  </si>
  <si>
    <t>Porta almofadada, madeira de lei 0,80x2,10 m, inclusive aduela, alizares, dobradiças</t>
  </si>
  <si>
    <t>Ponto para telefone e interfone em caixa 4x2", padrão Telemar</t>
  </si>
  <si>
    <t>Báscula em alumínio natural, 1,5x0,60 m</t>
  </si>
  <si>
    <t>Pintura esmalte sintético, inclusive uso de fundo branco nivelador, a duas demãos</t>
  </si>
  <si>
    <t>Janela tipo guilhotina, em alumínio natural, 1,0x0,8m</t>
  </si>
  <si>
    <t>Peitoril em granito largura de 20cm e espessura de 2cm</t>
  </si>
  <si>
    <t>Ponto para campainha tipo prato</t>
  </si>
  <si>
    <t>Tanque para panelões padrão PMPK completo</t>
  </si>
  <si>
    <t xml:space="preserve">Coifa em chapa de aço galvanizada bitola 22 (0,7mm) completa inclusive exaustor </t>
  </si>
  <si>
    <t>de 1/2 hp de potência</t>
  </si>
  <si>
    <t>SUPERESTRUTURA</t>
  </si>
  <si>
    <t>Concreto armado para pilares e vigas de amarração, inclusive forma, armadura,</t>
  </si>
  <si>
    <t>lançamento e desforma</t>
  </si>
  <si>
    <t>de pvc e torneira de bóia</t>
  </si>
  <si>
    <t>de 60 cm, concreto p/ fundo esp. 10 cm, tubo de limpeza e escavação</t>
  </si>
  <si>
    <t>Lavatório aço inóx (0,45x2,75)m, apoio alvenaria, válvulas, sifãos e 06 torneiras crom.</t>
  </si>
  <si>
    <t>Tubo de pvc soldável marrom diâmetro 32mm (1"), inclusive conexões</t>
  </si>
  <si>
    <t>2x1,1 m, com grade de proteção em tela galvanizada, inclusive pintura</t>
  </si>
  <si>
    <t>2x1,1 m</t>
  </si>
  <si>
    <t>Báscula em alumínio natural, 2,0x0,60 m</t>
  </si>
  <si>
    <t>Báscula em alumínio natural, 1,5x0,80 m</t>
  </si>
  <si>
    <t>Báscula em alumínio natural, 2,0x0,80 m, inclusive grade proteção tela galv. e pintura</t>
  </si>
  <si>
    <t>PRINCIPAIS REFERÊNCIAIS DE PREÇOS - BDI 28%</t>
  </si>
  <si>
    <t>FERRAGENS</t>
  </si>
  <si>
    <t>und</t>
  </si>
  <si>
    <t>IOPES - JUNHO/2014 (DATA BASE)</t>
  </si>
  <si>
    <t xml:space="preserve">TOTAL  A </t>
  </si>
  <si>
    <t>DEMOLIÇÃO E RETIRADAS</t>
  </si>
  <si>
    <t>m²</t>
  </si>
  <si>
    <t>m³</t>
  </si>
  <si>
    <t>REVISÕES E REPAROS</t>
  </si>
  <si>
    <t>IOPES ITEM 01 JUNHO/2014 BDI 28 %</t>
  </si>
  <si>
    <t>IOPES ITEM 0102 JUNHO/2014 BDI 28 %</t>
  </si>
  <si>
    <t>IOPES ITEM 0303 JUNHO/2014 BDI 28 %</t>
  </si>
  <si>
    <t>IOPES ITEM 0403 JUNHO/2014 BDI 28 %</t>
  </si>
  <si>
    <t>IOPES ITEM 0506 JUNHO/2014 BDI 28 %</t>
  </si>
  <si>
    <t>IOPES ITEM 06 JUNHO/2014 BDI 28 %</t>
  </si>
  <si>
    <t>IOPES ITEM 0601 JUNHO/2014 BDI 28 %</t>
  </si>
  <si>
    <t>IOPES ITEM 0611 JUNHO/2014 BDI 28 %</t>
  </si>
  <si>
    <t>IOPES ITEM 07 JUNHO/2014 BDI 28 %</t>
  </si>
  <si>
    <t>IOPES ITEM 09 JUNHO/2014 BDI 28 %</t>
  </si>
  <si>
    <t>IOPES ITEM 11 JUNHO/2014 BDI 28 %</t>
  </si>
  <si>
    <t>IOPES ITEM 12 JUNHO/2014 BDI 28 %</t>
  </si>
  <si>
    <t>IOPES ITEM 1202 JUNHO/2014 BDI 28 %</t>
  </si>
  <si>
    <t>IOPES ITEM 13 JUNHO/2014 BDI 28 %</t>
  </si>
  <si>
    <t>IOPES ITEM 1301 JUNHO/2014 BDI 28 %</t>
  </si>
  <si>
    <t>IOPES ITEM 130403 JUNHO/2014 BDI 28 %</t>
  </si>
  <si>
    <t>PREFEITURA MUNICIPAL DE PRESIDENTE KENNEDY</t>
  </si>
  <si>
    <t>CRONOGRAMA FÍSICO-FINANCEIRO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</si>
  <si>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</si>
  <si>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</si>
  <si>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</si>
  <si>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</si>
  <si>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</si>
  <si>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</si>
  <si>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</si>
  <si>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VALOR DO MÊS (PROGRAMAÇÃO DE MEDIÇÕES)</t>
  </si>
  <si>
    <t xml:space="preserve">VALOR ACUMULADO </t>
  </si>
  <si>
    <t>PERCENTUAL DO MÊS</t>
  </si>
  <si>
    <t>PERCENTUAL ACUMULADO</t>
  </si>
  <si>
    <t xml:space="preserve">VALOR : </t>
  </si>
  <si>
    <t>01</t>
  </si>
  <si>
    <t>02</t>
  </si>
  <si>
    <t>04</t>
  </si>
  <si>
    <t>05</t>
  </si>
  <si>
    <t>06</t>
  </si>
  <si>
    <t>07</t>
  </si>
  <si>
    <t>08</t>
  </si>
  <si>
    <t>09</t>
  </si>
  <si>
    <t>03</t>
  </si>
  <si>
    <t>INSTALAÇÃO DO CANTEIRO DE OBRAS</t>
  </si>
  <si>
    <t>IOPES ITEM 02 JUNHO/2014 BDI 28 %</t>
  </si>
  <si>
    <t>Placa de obra nas dimensões de 2.0 x 4.0 m, padrão IOPES</t>
  </si>
  <si>
    <t>IOPES ITEM 020305 JUNHO/2014 BDI 28 %</t>
  </si>
  <si>
    <t>Construção e demolição de andaime externo de madeira para execução de alvenaria em prédios com até 4 pavimentos, madeira reaproveitada 6 vezez por m2 de alvenaria total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</si>
  <si>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</si>
  <si>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Demolição de piso cimentado inclusive lastro de concreto</t>
  </si>
  <si>
    <t>IOPES ITEM 010201 JUNHO/2014 BDI 28 %</t>
  </si>
  <si>
    <t>IOPES ITEM 010214 JUNHO/2014 BDI 28 %</t>
  </si>
  <si>
    <t>Lixamento de parede com pintura antiga PVA para recebimento de nova camada de tinta</t>
  </si>
  <si>
    <t>IOPES ITEM 010246 JUNHO/2014 BDI 28 %</t>
  </si>
  <si>
    <t>IOPES ITEM 0203 JUNHO/2014 BDI 28 %</t>
  </si>
  <si>
    <t>IOPES ITEM 020701 JUNHO/2014 BDI 28 %</t>
  </si>
  <si>
    <t>IOPES ITEM 040809 JUNHO/2014 BDI 28 %</t>
  </si>
  <si>
    <t>IOPES ITEM 05 JUNHO/2014 BDI 28 %</t>
  </si>
  <si>
    <t>IOPES ITEM 0502 JUNHO/2014 BDI 28 %</t>
  </si>
  <si>
    <t>Fornecimento e instalação de porta para divisória de 80 X 210 cm incluindo dobradiças e fechadura interna</t>
  </si>
  <si>
    <t>Marco de madeira de lei tipo Paraju ou equivalente com 15x3 cm de batente, nas dimensões de 0.80 x 2.10 m</t>
  </si>
  <si>
    <t>IOPES ITEM 060103 JUNHO/2014 BDI 28 %</t>
  </si>
  <si>
    <t>Escovamento com escova de aço em esquadrias de ferro</t>
  </si>
  <si>
    <t>IOPES ITEM 0718 JUNHO/2014 BDI 28 %</t>
  </si>
  <si>
    <t>IOPES ITEM 071801 JUNHO/2014 BDI 28 %</t>
  </si>
  <si>
    <t>IOPES ITEM 1002 JUNHO/2014 BDI 28 %</t>
  </si>
  <si>
    <t>IOPES ITEM 110210 JUNHO/2014 BDI 28 %</t>
  </si>
  <si>
    <t>IOPES ITEM 130301 JUNHO/2014 BDI 28 %</t>
  </si>
  <si>
    <t>IOPES ITEM 1303 JUNHO/2014 BDI 28 %</t>
  </si>
  <si>
    <t>IOPES ITEM 1304 JUNHO/2014 BDI 28 %</t>
  </si>
  <si>
    <t>IOPES ITEM 130103 JUNHO/2014 BDI 28 %</t>
  </si>
  <si>
    <t>Revisões e reparos em torneiras e registros</t>
  </si>
  <si>
    <t>Revisões e reparos em caixas de descarga</t>
  </si>
  <si>
    <t>Fornecimento de durepox para reparos (250g)</t>
  </si>
  <si>
    <t>INSTALAÇÃO DE INCÊNDIO</t>
  </si>
  <si>
    <t>128,86</t>
  </si>
  <si>
    <t>125,76</t>
  </si>
  <si>
    <t>APARELHOS HIDRO-SANITÁRIOS</t>
  </si>
  <si>
    <t>LOUÇAS</t>
  </si>
  <si>
    <t>125,77</t>
  </si>
  <si>
    <t>224,12</t>
  </si>
  <si>
    <t>119,00</t>
  </si>
  <si>
    <t>69,71</t>
  </si>
  <si>
    <t>SOBRE PAREDES E FORROS</t>
  </si>
  <si>
    <t>1</t>
  </si>
  <si>
    <t>OUTRAS INSTALAÇÕES</t>
  </si>
  <si>
    <t>IOPES ITEM 16 JUNHO/2014 BDI 28 %</t>
  </si>
  <si>
    <t>Extintor de incêndio pó químico seco 6 Kg , incl. suporte para fixação EXCLUSIVE placa
sinalizadora em PVC fotoluminescente</t>
  </si>
  <si>
    <t>TELHADO</t>
  </si>
  <si>
    <t>DATA: 19/08/2014</t>
  </si>
  <si>
    <t>Instalação, Mobilização/Desmobilização de Obra(1% valor da obra)</t>
  </si>
  <si>
    <t>un.</t>
  </si>
  <si>
    <t>1 % DO VALOR DA OBRA</t>
  </si>
  <si>
    <t>Demolição de revestimento com azulejos</t>
  </si>
  <si>
    <t>IOPES ITEM 010206 JUNHO/2014 BDI 28 %</t>
  </si>
  <si>
    <t>Retirada de revestimento antigo em reboco</t>
  </si>
  <si>
    <t>IOPES ITEM 010208 JUNHO/2014 BDI 28 %</t>
  </si>
  <si>
    <t>IOPES ITEM 010209 JUNHO/2014 BDI 28 %</t>
  </si>
  <si>
    <t>Retirada de portas e janelas de madeira, inclusive batentes</t>
  </si>
  <si>
    <t>Retirada de pontos elétricos (luminárias, interruptores e tomadas)</t>
  </si>
  <si>
    <t>IOPES ITEM 010240 JUNHO/2014 BDI 28 %</t>
  </si>
  <si>
    <t>IOPES ITEM 010254 JUNHO/2014 BDI 28 %</t>
  </si>
  <si>
    <t>Retirada de quadro de giz (1.29 x 3.95m)</t>
  </si>
  <si>
    <t>IOPES ITEM 010279 JUNHO/2014 BDI 28 %</t>
  </si>
  <si>
    <t>Retirada de alizar de madeira</t>
  </si>
  <si>
    <t>Retirada de torneiras e registros</t>
  </si>
  <si>
    <t>IOPES ITEM 010323 JUNHO/2014 BDI 28 %</t>
  </si>
  <si>
    <t>Retirada de marco de madeira</t>
  </si>
  <si>
    <t>IOPES ITEM 010327 JUNHO/2014 BDI 28 %</t>
  </si>
  <si>
    <t>LIMPEZA DO TERRENO</t>
  </si>
  <si>
    <t>IOPES ITEM 0104 JUNHO/2014 BDI 28 %</t>
  </si>
  <si>
    <t>1.2</t>
  </si>
  <si>
    <t>1.2.1</t>
  </si>
  <si>
    <t>Raspagem e limpeza do terreno (manual)</t>
  </si>
  <si>
    <t>IOPES ITEM 010402 JUNHO/2014 BDI 28 %</t>
  </si>
  <si>
    <t>TAPUME, BARRAÇÕES E COBERTURA</t>
  </si>
  <si>
    <t>IOPES ITEM 0207 JUNHO/2014 BDI 28 %</t>
  </si>
  <si>
    <t>INSTALAÇÃO DO CANTEIRO DE OBRAS (UTILIZAÇÃO 1 VEZ)</t>
  </si>
  <si>
    <t>MOVIMENTO DE TERRA</t>
  </si>
  <si>
    <t>IOPES ITEM 03 JUNHO/2014 BDI 28 %</t>
  </si>
  <si>
    <t>ESCAVAÇÕES</t>
  </si>
  <si>
    <t>IOPES ITEM 0301 JUNHO/2014 BDI 28 %</t>
  </si>
  <si>
    <t>Escavação manual em material de 1a. categoria, até 1.50 m de profundidade</t>
  </si>
  <si>
    <t>IOPES ITEM 030101 JUNHO/2014 BDI 28 %</t>
  </si>
  <si>
    <t>Carga manual de entelho em caminhão basculante</t>
  </si>
  <si>
    <t>TRANSPORTE</t>
  </si>
  <si>
    <t>3.1.1</t>
  </si>
  <si>
    <t>SINAPI ITEM 72897 AGOSTO/2014 BDI 28 %</t>
  </si>
  <si>
    <t>IOPES ITEM 040324 JUNHO/2014 BDI 28 %</t>
  </si>
  <si>
    <t>PLACAS E PAINÉIS DIVISÓRIOS</t>
  </si>
  <si>
    <t>und.</t>
  </si>
  <si>
    <t>ALVENARIA DE VEDAÇÃO EMPREGANDO ARGAMASSA DE CIMENTO, CAL E AREIA</t>
  </si>
  <si>
    <t>Alvenaria de blocos cerâmicos 10 furos 10x20x20cm, assentados c/argamassa de cimento, cal hidratada CH1 e areia traço 1:0,5:8, juntas 12mm e esp. das paredes s/revestimento, 10cm</t>
  </si>
  <si>
    <t>ESQUADRIAS DE MADEIRA</t>
  </si>
  <si>
    <t>MARCOS E ALIZARES</t>
  </si>
  <si>
    <t>Marco de madeira de lei tipo Paraju ou equivalente com 15x3 cm de batente, nas dimensões de 0.60 x 2.10 m</t>
  </si>
  <si>
    <t>Alizar de madeira de lei tipo Paraju ou equivalente de 5 x 1,5 cm</t>
  </si>
  <si>
    <t>IOPES ITEM 060101 JUNHO/2014 BDI 28 %</t>
  </si>
  <si>
    <t>IOPES ITEM 060107 JUNHO/2014 BDI 28 %</t>
  </si>
  <si>
    <t>Cadeado de 50mm com porta cadeado</t>
  </si>
  <si>
    <t>ESQUADRIAS METÁLICAS</t>
  </si>
  <si>
    <t>ESQUADRIAS METÁLICAS (M²)</t>
  </si>
  <si>
    <t>IOPES ITEM 0717 JUNHO/2014 BDI 28 %</t>
  </si>
  <si>
    <t>Báscula para vidro em alumínio anodizado cor natural, linha 25, completa, com tranca, caixilho, alizar e contramarco, exclusive vidro</t>
  </si>
  <si>
    <t xml:space="preserve">REVISÕES E REPAROS </t>
  </si>
  <si>
    <t>IOPES ITEM 071702 JUNHO/2014 BDI 28 %</t>
  </si>
  <si>
    <t>ESTRUTURA PARA TELHADO</t>
  </si>
  <si>
    <t>IOPES ITEM 0901 JUNHO/2014 BDI 28 %</t>
  </si>
  <si>
    <t>Estrutura de madeira de lei tipo Paraju ou equivalente para telhado de telhas cerâmicas tipo capa e canal c/ tesouras, pilares, vigas, terças, caibros e ripas, incl. trat. c/cupinicida, exclusive telhas</t>
  </si>
  <si>
    <t>IOPES ITEM 090104 JUNHO/2014 BDI 28 %</t>
  </si>
  <si>
    <t>Cobertura nova de telhas cerâmicas tipo capa e canal inclusive cumeeira (telhas compradas na praça de Vitória, posto obra) (área de projeção horizontal; incl. 35%)</t>
  </si>
  <si>
    <t>IOPES ITEM 0902 JUNHO/2014 BDI 28 %</t>
  </si>
  <si>
    <t>IOPES ITEM 090211 JUNHO/2014 BDI 28 %</t>
  </si>
  <si>
    <t>PLATIBANDA</t>
  </si>
  <si>
    <t>IOPES ITEM 0904 JUNHO/2014 BDI 28 %</t>
  </si>
  <si>
    <t>Platibanda de alvenaria de bloco cerâmico 10x20x20cm, assentado com argamassa de cimento, cal hidratada CH1 e areia no traço 1:0,5:8, amarrada com pilaretes em conc. arm. a cada 2m (H=1.0m), excl. revest.</t>
  </si>
  <si>
    <t>IOPES ITEM 090403 JUNHO/2014 BDI 28 %</t>
  </si>
  <si>
    <t>IMPERMEABILIZAÇÃO</t>
  </si>
  <si>
    <t>IOPES ITEM 10 JUNHO/2014 BDI 28 %</t>
  </si>
  <si>
    <t xml:space="preserve">IMPERMEABILIZAÇÃO DE LAJES DESCOBERTAS </t>
  </si>
  <si>
    <t>Índice de imperm.c/ manta asfáltica atendendo NBR 9952, asfalto polimerizado esp.3mm, reforç.c/ filme int. polietileno, regul. base c/ arg.1:4 esp.mín.15mm, proteção mec. arg.1:4 esp.20mm e juntas dilat.</t>
  </si>
  <si>
    <t>REBAIXAMENTOS</t>
  </si>
  <si>
    <t>Forro PVC branco L = 20 cm, frisado, colocado</t>
  </si>
  <si>
    <t>REVESTIMENTO DE PAREDES</t>
  </si>
  <si>
    <t>ACABAMENTOS</t>
  </si>
  <si>
    <t>Cerâmica 10 x 10 cm, marcas de ref. Eliane, Cecrisa ou Portobello, nas cores branco ou areia, com rejunte esp. 0.5 cm, empregando argamassa colante</t>
  </si>
  <si>
    <t>IOPES ITEM 120220 JUNHO/2014 BDI 28 %</t>
  </si>
  <si>
    <t>Assentamento de revestimento cerâmico com cimento colante, excl. rejunt. e cerâmica</t>
  </si>
  <si>
    <t>IOPES ITEM 120224 JUNHO/2014 BDI 28 %</t>
  </si>
  <si>
    <t>REVESTIMENTO EMPREGANDO ARGAMASSA DE CIMENTO, CAL E AREIA</t>
  </si>
  <si>
    <t>IOPES ITEM 1203 JUNHO/2014 BDI 28 %</t>
  </si>
  <si>
    <t>Emboço de argamassa de cimento, cal hidratada CH1 e areia média ou grossa lavada no traço 1:0.5:6, espessura 20 mm</t>
  </si>
  <si>
    <t>IOPES ITEM 120301 JUNHO/2014 BDI 28 %</t>
  </si>
  <si>
    <t>Reboco de argamassa de cimento, cal hidratada CH1 e areia média ou grossa lavada no traço 1:0.5:6, espessura 5mm</t>
  </si>
  <si>
    <t>IOPES ITEM 120302 JUNHO/2014 BDI 28 %</t>
  </si>
  <si>
    <t>Chapisco de argamassa de cimento e areia média ou grossa lavada no traço 1:3, espessura 5mm, com utilização de impermeabilizante</t>
  </si>
  <si>
    <t>PISOS INTERNOS E EXTERNOS</t>
  </si>
  <si>
    <t>LASTRO DE CONTRAPISO</t>
  </si>
  <si>
    <t>IOPES ITEM 120308 JUNHO/2014 BDI 28 %</t>
  </si>
  <si>
    <t>Regularização de base p/ revestimento cerâmico, com argamassa de cimento e areia no traço 1:5, espessura 5cm</t>
  </si>
  <si>
    <t>IOPES ITEM 130104 JUNHO/2014 BDI 28 %</t>
  </si>
  <si>
    <t>Lastro regularizado e impermeabilizado de concreto não estrutural, espessura de 8 cm</t>
  </si>
  <si>
    <t>IOPES ITEM 130109 JUNHO/2014 BDI 28 %</t>
  </si>
  <si>
    <t>IOPES ITEM 1302 JUNHO/2014 BDI 28 %</t>
  </si>
  <si>
    <t>Piso de cimentado camurçado exec. com arg. de cimento e areia no traço 1:3, esp. 3.0cm</t>
  </si>
  <si>
    <t>Piso cerâmico 45x45cm, PEI 5, Cargo Plus Gray, marcas de referência Eliane, Cecrisa ou Portobello, assentado com argamassa de cimento colante, inclusive rejuntamento</t>
  </si>
  <si>
    <t>IOPES ITEM 130219 JUNHO/2014 BDI 28 %</t>
  </si>
  <si>
    <t>Piso argamassa alta resistência tipo granilite ou equiv de qualidade comprovada, esp de 10mm, com juntas plástica em quadros de 1m, na cor natural, com acabamento anti-derrapante mecanizado, inclusive regularização e=3.0cm</t>
  </si>
  <si>
    <t>IOPES ITEM 130230 JUNHO/2014 BDI 28 %</t>
  </si>
  <si>
    <t>DEGRAUS, RODAPÉS, SOLEIRAS E PEITORIS</t>
  </si>
  <si>
    <t>11.3.2</t>
  </si>
  <si>
    <t>IOPES ITEM 130311 JUNHO/2014 BDI 28 %</t>
  </si>
  <si>
    <t>INSTALAÇÕES HIDRO</t>
  </si>
  <si>
    <t>IOPES ITEM 1606 JUNHO/2014 BDI 28 %</t>
  </si>
  <si>
    <t>IOPES ITEM 160605 JUNHO/2014 BDI 28 %</t>
  </si>
  <si>
    <t>IOPES ITEM 17 JUNHO/2014 BDI 28 %</t>
  </si>
  <si>
    <t>Vaso sanitário padrão popular completo com acessórios para ligação, marcas de referência Deca, Celite ou Ideal Standard, inclusive assento plástico</t>
  </si>
  <si>
    <t>IOPES ITEM 1701 JUNHO/2014 BDI 28 %</t>
  </si>
  <si>
    <t>IOPES ITEM 170116 JUNHO/2014 BDI 28 %</t>
  </si>
  <si>
    <t>TORNEIRAS, REGISTROS, VÁLVULAS E METAIS</t>
  </si>
  <si>
    <t>IOPES ITEM 1703 JUNHO/2014 BDI 28 %</t>
  </si>
  <si>
    <t>Torneira pressão cromada diam. 3/4" para uso geral, marcas de referência Fabrimar, Deca ou Doco</t>
  </si>
  <si>
    <t>Reservatório de fibra de vidro de 5.000 L, inclusive peça de madeira 6 x 16 cm para apoio, exclusive flanges e torneira de bóia</t>
  </si>
  <si>
    <t>IOPES ITEM 170310 JUNHO/2014 BDI 28 %</t>
  </si>
  <si>
    <t>IOPES ITEM 170528 JUNHO/2014 BDI 28 %</t>
  </si>
  <si>
    <t>IOPES ITEM 19 JUNHO/2014 BDI 28 %</t>
  </si>
  <si>
    <t>IOPES ITEM 1901 JUNHO/2014 BDI 28 %</t>
  </si>
  <si>
    <t>Pintura com tinta látex PVA, marcas de referência Suvinil, Coral ou Metalatex, inclusive selador em paredes e forros, a três demãos</t>
  </si>
  <si>
    <t>IOPES ITEM 190104 JUNHO/2014 BDI 28 %</t>
  </si>
  <si>
    <t>Pintura com tinta acrílica, marcas de referência Suvinil, Coral ou Metalatex, inclusive selador acrílico, em paredes e forros, a três demãos</t>
  </si>
  <si>
    <t>IOPES ITEM 190106 JUNHO/2014 BDI 28 %</t>
  </si>
  <si>
    <t>Pintura com tinta esmalte sintético, marcas de referência Suvinil, Coral e Metalatex, inclusive selador acrílico, em paredes, a duas demãos</t>
  </si>
  <si>
    <t>SOBRE CONCRETO OU BLOCOS CERÂMICOS APARENTES</t>
  </si>
  <si>
    <t>IOPES ITEM 190114 JUNHO/2014 BDI 28 %</t>
  </si>
  <si>
    <t>IOPES ITEM 1902 JUNHO/2014 BDI 28 %</t>
  </si>
  <si>
    <t>Pintura com tinta acrílica, marcas de referência Suvinil, Coral ou Metalatex, inclusive selador acrílico, sobre concreto ou blocos de concreto, a três demãos</t>
  </si>
  <si>
    <t>IOPES ITEM 190203 JUNHO/2014 BDI 28 %</t>
  </si>
  <si>
    <t>SOBRE PAREDES</t>
  </si>
  <si>
    <t>IOPES ITEM 1903 JUNHO/2014 BDI 28 %</t>
  </si>
  <si>
    <t>Pintura com verniz brilhante, linha Premium, marcas de referência Suvinil, Coral ou Metalatex, em madeira, a três demãos</t>
  </si>
  <si>
    <t>SOBRE METAL</t>
  </si>
  <si>
    <t>IOPES ITEM 190703 JUNHO/2014 BDI 28 %</t>
  </si>
  <si>
    <t>IOPES ITEM 1907 JUNHO/2014 BDI 28 %</t>
  </si>
  <si>
    <t>Correção com massa rápida em esquadrias de ferro (onde houver imperfeições)</t>
  </si>
  <si>
    <t>PAISAGISMO</t>
  </si>
  <si>
    <t>IOPES ITEM 2003 JUNHO/2014 BDI 28 %</t>
  </si>
  <si>
    <t>Fornecimento e plantio de grama em placas tipo esmeralda, inclusive fornecimento de terra vegetal</t>
  </si>
  <si>
    <t>TRATAMENTO, CONSERVAÇÃO E LIMPEZA</t>
  </si>
  <si>
    <t>IOPES ITEM 200326 JUNHO/2014 BDI 28 %</t>
  </si>
  <si>
    <t>IOPES ITEM 2004 JUNHO/2014 BDI 28 %</t>
  </si>
  <si>
    <t>IOPES ITEM 200401 JUNHO/2014 BDI 28 %</t>
  </si>
  <si>
    <t>SERVIÇOS COMPLEMENTARES INTERNOS</t>
  </si>
  <si>
    <t>IOPES ITEM 21 JUNHO/2014 BDI 28 %</t>
  </si>
  <si>
    <t>SERVIÇOS COMPLEMENTARES EXTERNOS</t>
  </si>
  <si>
    <t>IOPES ITEM 20 JUNHO/2014 BDI 28 %</t>
  </si>
  <si>
    <t>DIVERSOS EXTERNOS</t>
  </si>
  <si>
    <t>Gangorra de tronco de eucalipto nos diâmetros de 20 e 25 cm</t>
  </si>
  <si>
    <t>IOPES ITEM 200510 JUNHO/2014 BDI 28 %</t>
  </si>
  <si>
    <t>IOPES ITEM 2005 JUNHO/2014 BDI 28 %</t>
  </si>
  <si>
    <t xml:space="preserve">Escorregador de aço galvanizado, exclusive mão-de-obra </t>
  </si>
  <si>
    <t>Balanço de 3 lugares de aço galvanizado, padrão PMV</t>
  </si>
  <si>
    <t>IOPES ITEM 200569 JUNHO/2014 BDI 28 %</t>
  </si>
  <si>
    <t>IOPES ITEM 200567 JUNHO/2014 BDI 28 %</t>
  </si>
  <si>
    <t>817,45 + 8 Horas de Ajudante(817,45+78,56)</t>
  </si>
  <si>
    <t>930,44 + 8 Horas de Ajudante(817,45+78,56)</t>
  </si>
  <si>
    <t>1836,75 + 8 Horas de Ajudante(817,45+78,56)</t>
  </si>
  <si>
    <t>OBRA/SERVIÇO: REFORMA DA ESCOLA ÁGUA PRETA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</si>
  <si>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</si>
  <si>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</si>
  <si>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</si>
  <si>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</si>
  <si>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</si>
  <si>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</si>
  <si>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</si>
  <si>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</si>
  <si>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</si>
  <si>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1.2.12</t>
  </si>
  <si>
    <t>1.2.13</t>
  </si>
  <si>
    <t>1.3</t>
  </si>
  <si>
    <t>1.3.1</t>
  </si>
  <si>
    <t>Remoção de telhas cerâmica, inclusive cumeeira</t>
  </si>
  <si>
    <t xml:space="preserve">Vidro </t>
  </si>
  <si>
    <t>Soleira de granito cinza, espessura 3 cm e largura de 3 cm</t>
  </si>
  <si>
    <t>Soleira de granito esp. 2 cm e largura de 15 cm</t>
  </si>
  <si>
    <t>Rodapé de granito, assentado com argamassa de cimento, cal hidratada CH1 e areia no traço 1:0,5:8, incl. rejuntamento com cimento branco, h=7cm</t>
  </si>
  <si>
    <t>Cerâmica 10 x 10 cm, empreg. Arg. colante, incl. Rejunt. junta plus cinza claro esp. 3 mm</t>
  </si>
  <si>
    <t>Quadro branco para pincel em laminado melamínico brilhante, dim. 3.00 x 1.50 m, inclusive requadro de alumínio anodizado natural largura de 3cm</t>
  </si>
  <si>
    <t>11.3.3</t>
  </si>
  <si>
    <t>QUADRO DE DISTRIBUIÇÃO</t>
  </si>
  <si>
    <t>Quadro de distribuição de energia, de embutir, com 12 divisões modulares com barramento</t>
  </si>
  <si>
    <t>PONTOS ELETRICOS REVISAO NR-10</t>
  </si>
  <si>
    <t>Ponto padrão de luz no teto - considerando eletroduto PVC rígido de 3/4" inclusive conexões (4.5m), fio isolado PVC de 2.5mm2 (16.2m) e caixa estampada 4x4" (1 und)</t>
  </si>
  <si>
    <t>ponto padrão de luz no teto - considerando eletroduto PVC rígido de 1" inclusive conexões (20,79m), fio isolado PVC de 2.5mm2 (69,03m) e caixa estampada 4x4" (1 und)</t>
  </si>
  <si>
    <t>Ponto padrão de interruptor de 1 tecla paralelo - considerando eletroduto PVC rígido de 3/4" inclusive conexões (8.5m), fio isolado PVC de 2.5mm2 (28.8m) e caixa estampada 4x2" (1 und)</t>
  </si>
  <si>
    <t xml:space="preserve">Ponto padrão de tomada 2 pólos mais terra - considerando eletroduto PVC rígido de 3/4" inclusive conexões (5.0m), fio isolado PVC de 2.5mm2 (16.5m) e caixa estampada 4x2" (1 und) </t>
  </si>
  <si>
    <t>Ponto padrão de tomada para chuveiro elétrico - considerando eletroduto PVC rígido de 3/4" inclusive conexões (9.0m), fio isolado PVC de 6.0mm2 (32.5m) e caixa estampada 4x2" (1 und)</t>
  </si>
  <si>
    <t>COMPOSIÇÕES INTERMEDIÁRIAS P/ ELETRICA</t>
  </si>
  <si>
    <t>Fita isolante em rolo de 19mm x 20 m, número 33 Scoth ou equivalente</t>
  </si>
  <si>
    <t>Luminária p/ duas lâmpadas fluorescentes 40W, completa, c/ reator duplo-127V partida rápida e alto fator de potência, soquete antivibratório e lâmpada fluorescente 40W-127V</t>
  </si>
  <si>
    <t>Plafonier com globo leitoso e lâmpada incandescente de 60W</t>
  </si>
  <si>
    <t>Disjuntor monopolar 16 A - Norma DIN</t>
  </si>
  <si>
    <t>Disjuntor monopolar 20 A - Norma DIN</t>
  </si>
  <si>
    <t>Disjuntor monopolar 40 A - Norma DIN</t>
  </si>
  <si>
    <t>Disjuntor monopolar 25 A - Norma DIN</t>
  </si>
  <si>
    <t>Poste circular de concreto 11 m padrão ESCELSA, incl. luminária tipo 2 pétala mod. BETA II c/2 lâmpada VS 400W, reator alto fator de potência 400W/220V e relé fotoelétrico, Tecnowatt ou equivalente</t>
  </si>
  <si>
    <t>180405- COMPOSIÇÃO</t>
  </si>
  <si>
    <t>Abertura e fechamento de rasgos em alvenaria, para passagem de eletrodutos diâm. 1/2" a 1"</t>
  </si>
  <si>
    <t>Terminal para ligação de cabo a barra de 6.0 mm2</t>
  </si>
  <si>
    <t>Ponto padrão de tomada para ar refrigerado - consid. eletroduto PVC rígido de 3/4" inclusive conexões (6.0m), fio isolado PVC de 6.0mm2 (21.6m) e caixa estampada 4x2" (1 und)</t>
  </si>
  <si>
    <t>TERMINAIS, CONECTORES E ABRAÇADEIRAS</t>
  </si>
  <si>
    <t>Ponto de telefone</t>
  </si>
  <si>
    <t>pt</t>
  </si>
  <si>
    <t>Aterramento com haste de terra 5/8"x2.40m, cabo de cobre nú 6mm2 em caixa de concreto de dimensões internas de 30x30x30cm</t>
  </si>
  <si>
    <t>Caixa de telefone em chapa de aço padrão TELEBRAS do tipo CIE-2 200x200x120mm</t>
  </si>
  <si>
    <t>Tomada para telefone com conector RJ 11</t>
  </si>
  <si>
    <t>INSTALAÇÃO DE REDE LÓGICA</t>
  </si>
  <si>
    <t>Ponto para rede lógica em caixa de pvc amarela 4x2", com conector RJ-45 fêmea e caixa 4x4" PVC amarela</t>
  </si>
  <si>
    <t>Chuveiro elétrico tipo ducha Lorenzet ou Corona</t>
  </si>
  <si>
    <t>Caixa de passagem de alvenaria de blocos de concreto 9x19x39cm, dimensões de 40x40x50cm, com revestimento interno em chapisco e reboco, tampa de concreto esp.5cm e lastro de brita 5 cm</t>
  </si>
  <si>
    <t>Fio ou cabo de cobre termoplástico, com isolamento para 0.6/1000V - 70º, seção de 16.0 mm2</t>
  </si>
  <si>
    <t>M</t>
  </si>
  <si>
    <t>Fio ou cabo de cobre termoplástico, com isolamento para 1000V, seção de 10.0 mm2</t>
  </si>
  <si>
    <t>Fio de cobre termoplástico, com isolamento para 750V, seção de 2.5 mm2</t>
  </si>
  <si>
    <t xml:space="preserve">Eletroduto de PVC rígido roscável, diâm. 3/4" (25mm), inclusive conexões </t>
  </si>
  <si>
    <t>Eletroduto de PVC rígido roscável, diâm. 1 1/4" (40mm), inclusive conexões</t>
  </si>
  <si>
    <t>Eletroduto PEAD, cor preta, diam. 1.1/4", marca ref. Kanaflex ou equivalente</t>
  </si>
  <si>
    <t>Ponto de antena de TV - considerando eletroduto PVC rígido de 3/4" inclusive conexões (3.0m), cabo coaxial 67 Ohms (4.5m) e caixa estampada 4x2" (1 und</t>
  </si>
  <si>
    <t>Ar-condicionado 12000 Btus, 110V, modelo janela ou spliger, temperatura frio, compressor rotativo com funções de refrigeração/ventilação, contendo cabo de 6,00 mm² e eletrodutos 3/4 pvc rígido.</t>
  </si>
  <si>
    <t>composição mercado</t>
  </si>
  <si>
    <t>Retirada de disjuntor</t>
  </si>
  <si>
    <t>Mureta de medição utilizando arg. cimento, cal e areia, dimensões 1100x2000x200mm, com pilares e cintas, revestido com chapisco e reboco, inclusive pintura emassamento e pintura acrílica a três demãos, exclusive cobertura.</t>
  </si>
  <si>
    <t>Conjunto caixa termoplástica para Medidor Padrão ESCELSA Monofáfico com tampa transparente em policarbonato P-980-009 inclusive caixa para disjuntor monof P-940-003 Padrão Escelsa</t>
  </si>
  <si>
    <t>Caixa de passagem 150x150x80mm, chapa 18, com tampa parafusada</t>
  </si>
  <si>
    <t>Caixa de aterramento de concreto simples, nas dimensões de 30x30x25cm, com revest. int. em chapisco e reboco, tampa de concreto esp.5cm e lastro de brita esp. 5 cm, incl. Haste 5/8"x2400mm</t>
  </si>
  <si>
    <t>INSTALAÇÃO DE TELEFONE</t>
  </si>
  <si>
    <t>13.2.5</t>
  </si>
  <si>
    <t>13.2.6</t>
  </si>
  <si>
    <t>13.1.5</t>
  </si>
  <si>
    <t>13.1.6</t>
  </si>
  <si>
    <t>13.1.7</t>
  </si>
  <si>
    <t>13.1.8</t>
  </si>
  <si>
    <t>13.1.9</t>
  </si>
  <si>
    <t>14.1.4</t>
  </si>
  <si>
    <t>14.2.14</t>
  </si>
  <si>
    <t>14.2.15</t>
  </si>
  <si>
    <t>14.2.16</t>
  </si>
  <si>
    <t>LOCAL: LOCALIDADE DE ÁGUA PRETA - PRESIDENTE KENNEDY - ES</t>
  </si>
  <si>
    <t>1/6</t>
  </si>
  <si>
    <t>2/6</t>
  </si>
  <si>
    <t>3/6</t>
  </si>
  <si>
    <t>4/6</t>
  </si>
  <si>
    <t>5/6</t>
  </si>
  <si>
    <t>6/6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</si>
</sst>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[$-416]dddd\,\ d&quot; de &quot;mmmm&quot; de &quot;yyyy"/>
    <numFmt numFmtId="197" formatCode="00000"/>
    <numFmt numFmtId="198" formatCode="#,##0.00_ ;\-#,##0.00\ 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u val="single"/>
      <sz val="7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9" fontId="9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29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5" fillId="0" borderId="40" xfId="0" applyFont="1" applyBorder="1" applyAlignment="1">
      <alignment horizontal="left"/>
    </xf>
    <xf numFmtId="4" fontId="10" fillId="0" borderId="35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4" fontId="5" fillId="0" borderId="50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4" fontId="5" fillId="0" borderId="50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" fontId="10" fillId="0" borderId="30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5" fillId="0" borderId="49" xfId="0" applyNumberFormat="1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4" xfId="0" applyFont="1" applyBorder="1" applyAlignment="1">
      <alignment/>
    </xf>
    <xf numFmtId="0" fontId="5" fillId="0" borderId="28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9" fontId="12" fillId="0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4" fontId="5" fillId="0" borderId="27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5" fillId="0" borderId="28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4" fontId="10" fillId="0" borderId="27" xfId="0" applyNumberFormat="1" applyFont="1" applyBorder="1" applyAlignment="1" applyProtection="1">
      <alignment horizontal="right"/>
      <protection locked="0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0" borderId="3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4" fontId="5" fillId="0" borderId="35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4" fontId="5" fillId="0" borderId="40" xfId="0" applyNumberFormat="1" applyFont="1" applyBorder="1" applyAlignment="1" applyProtection="1">
      <alignment horizontal="right"/>
      <protection locked="0"/>
    </xf>
    <xf numFmtId="4" fontId="10" fillId="0" borderId="33" xfId="0" applyNumberFormat="1" applyFont="1" applyBorder="1" applyAlignment="1" applyProtection="1">
      <alignment horizontal="right"/>
      <protection locked="0"/>
    </xf>
    <xf numFmtId="4" fontId="10" fillId="0" borderId="34" xfId="0" applyNumberFormat="1" applyFont="1" applyBorder="1" applyAlignment="1" applyProtection="1">
      <alignment horizontal="right"/>
      <protection locked="0"/>
    </xf>
    <xf numFmtId="4" fontId="10" fillId="0" borderId="39" xfId="0" applyNumberFormat="1" applyFont="1" applyBorder="1" applyAlignment="1" applyProtection="1">
      <alignment horizontal="right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4" fontId="10" fillId="0" borderId="35" xfId="0" applyNumberFormat="1" applyFont="1" applyBorder="1" applyAlignment="1" applyProtection="1">
      <alignment horizontal="right"/>
      <protection locked="0"/>
    </xf>
    <xf numFmtId="4" fontId="10" fillId="0" borderId="40" xfId="0" applyNumberFormat="1" applyFont="1" applyBorder="1" applyAlignment="1" applyProtection="1">
      <alignment horizontal="right"/>
      <protection locked="0"/>
    </xf>
    <xf numFmtId="4" fontId="5" fillId="0" borderId="39" xfId="0" applyNumberFormat="1" applyFont="1" applyBorder="1" applyAlignment="1" applyProtection="1">
      <alignment horizontal="right"/>
      <protection locked="0"/>
    </xf>
    <xf numFmtId="4" fontId="11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4" fontId="5" fillId="0" borderId="42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4" fontId="5" fillId="0" borderId="37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 vertical="center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/>
    </xf>
    <xf numFmtId="4" fontId="5" fillId="0" borderId="48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4" fontId="5" fillId="0" borderId="44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10" fillId="0" borderId="48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" fontId="5" fillId="0" borderId="38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 quotePrefix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>
      <alignment horizontal="right"/>
    </xf>
    <xf numFmtId="4" fontId="5" fillId="0" borderId="52" xfId="0" applyNumberFormat="1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1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0" fontId="18" fillId="0" borderId="0" xfId="44" applyFont="1" applyFill="1" applyAlignment="1" applyProtection="1">
      <alignment horizontal="left" vertical="center" indent="1"/>
      <protection/>
    </xf>
    <xf numFmtId="4" fontId="9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49" fontId="0" fillId="33" borderId="31" xfId="0" applyNumberFormat="1" applyFont="1" applyFill="1" applyBorder="1" applyAlignment="1">
      <alignment horizontal="center" vertical="center"/>
    </xf>
    <xf numFmtId="4" fontId="5" fillId="33" borderId="38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19" fillId="33" borderId="27" xfId="0" applyNumberFormat="1" applyFont="1" applyFill="1" applyBorder="1" applyAlignment="1">
      <alignment horizontal="right" vertical="center"/>
    </xf>
    <xf numFmtId="49" fontId="63" fillId="0" borderId="0" xfId="0" applyNumberFormat="1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64" fillId="0" borderId="27" xfId="0" applyNumberFormat="1" applyFont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vertical="center"/>
    </xf>
    <xf numFmtId="4" fontId="63" fillId="0" borderId="29" xfId="0" applyNumberFormat="1" applyFont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6" xfId="0" applyFont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4" fontId="0" fillId="33" borderId="30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185" fontId="0" fillId="0" borderId="30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64" xfId="0" applyFont="1" applyBorder="1" applyAlignment="1">
      <alignment/>
    </xf>
    <xf numFmtId="4" fontId="21" fillId="0" borderId="65" xfId="0" applyNumberFormat="1" applyFont="1" applyBorder="1" applyAlignment="1">
      <alignment horizontal="center" vertical="center"/>
    </xf>
    <xf numFmtId="4" fontId="21" fillId="0" borderId="6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4" fontId="0" fillId="0" borderId="65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4" fontId="0" fillId="0" borderId="69" xfId="0" applyNumberFormat="1" applyFont="1" applyBorder="1" applyAlignment="1">
      <alignment horizontal="center" vertical="center"/>
    </xf>
    <xf numFmtId="4" fontId="0" fillId="0" borderId="7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4" fontId="23" fillId="33" borderId="30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49" fontId="1" fillId="33" borderId="46" xfId="0" applyNumberFormat="1" applyFont="1" applyFill="1" applyBorder="1" applyAlignment="1">
      <alignment horizontal="center" vertical="center"/>
    </xf>
    <xf numFmtId="4" fontId="0" fillId="33" borderId="5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4" fontId="5" fillId="33" borderId="51" xfId="0" applyNumberFormat="1" applyFont="1" applyFill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45" xfId="0" applyNumberFormat="1" applyFont="1" applyFill="1" applyBorder="1" applyAlignment="1">
      <alignment horizontal="right" vertical="center"/>
    </xf>
    <xf numFmtId="0" fontId="23" fillId="33" borderId="5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4" fontId="0" fillId="33" borderId="43" xfId="0" applyNumberFormat="1" applyFont="1" applyFill="1" applyBorder="1" applyAlignment="1">
      <alignment horizontal="right" vertical="center"/>
    </xf>
    <xf numFmtId="4" fontId="19" fillId="33" borderId="43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5" fillId="0" borderId="3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/>
    </xf>
    <xf numFmtId="0" fontId="63" fillId="0" borderId="0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/>
    </xf>
    <xf numFmtId="0" fontId="5" fillId="0" borderId="36" xfId="0" applyFont="1" applyFill="1" applyBorder="1" applyAlignment="1">
      <alignment/>
    </xf>
    <xf numFmtId="0" fontId="0" fillId="33" borderId="29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4" fontId="1" fillId="33" borderId="29" xfId="0" applyNumberFormat="1" applyFont="1" applyFill="1" applyBorder="1" applyAlignment="1">
      <alignment vertical="center"/>
    </xf>
    <xf numFmtId="4" fontId="24" fillId="33" borderId="27" xfId="0" applyNumberFormat="1" applyFont="1" applyFill="1" applyBorder="1" applyAlignment="1">
      <alignment horizontal="right" vertical="center"/>
    </xf>
    <xf numFmtId="0" fontId="1" fillId="33" borderId="29" xfId="0" applyNumberFormat="1" applyFont="1" applyFill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9" fillId="33" borderId="38" xfId="0" applyNumberFormat="1" applyFont="1" applyFill="1" applyBorder="1" applyAlignment="1">
      <alignment horizontal="right" vertical="center"/>
    </xf>
    <xf numFmtId="4" fontId="9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65" fillId="0" borderId="0" xfId="0" applyNumberFormat="1" applyFont="1" applyBorder="1" applyAlignment="1">
      <alignment horizontal="center" vertical="center"/>
    </xf>
    <xf numFmtId="0" fontId="63" fillId="0" borderId="0" xfId="0" applyNumberFormat="1" applyFont="1" applyBorder="1" applyAlignment="1">
      <alignment vertical="center"/>
    </xf>
    <xf numFmtId="2" fontId="0" fillId="33" borderId="0" xfId="0" applyNumberFormat="1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left" vertical="center"/>
    </xf>
    <xf numFmtId="49" fontId="63" fillId="0" borderId="27" xfId="0" applyNumberFormat="1" applyFont="1" applyBorder="1" applyAlignment="1">
      <alignment horizontal="left" vertical="center"/>
    </xf>
    <xf numFmtId="49" fontId="63" fillId="0" borderId="28" xfId="0" applyNumberFormat="1" applyFont="1" applyBorder="1" applyAlignment="1">
      <alignment horizontal="left" vertical="center"/>
    </xf>
    <xf numFmtId="49" fontId="63" fillId="0" borderId="29" xfId="0" applyNumberFormat="1" applyFont="1" applyBorder="1" applyAlignment="1">
      <alignment horizontal="left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/>
    </xf>
    <xf numFmtId="4" fontId="19" fillId="33" borderId="27" xfId="0" applyNumberFormat="1" applyFont="1" applyFill="1" applyBorder="1" applyAlignment="1">
      <alignment horizontal="right" vertical="center"/>
    </xf>
    <xf numFmtId="49" fontId="63" fillId="0" borderId="0" xfId="0" applyNumberFormat="1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4" fontId="64" fillId="0" borderId="27" xfId="0" applyNumberFormat="1" applyFont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vertical="center"/>
    </xf>
    <xf numFmtId="0" fontId="23" fillId="33" borderId="30" xfId="0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0" fontId="66" fillId="0" borderId="0" xfId="0" applyFont="1" applyAlignment="1">
      <alignment/>
    </xf>
    <xf numFmtId="4" fontId="19" fillId="33" borderId="27" xfId="50" applyNumberFormat="1" applyFont="1" applyFill="1" applyBorder="1" applyAlignment="1">
      <alignment horizontal="right" vertical="center"/>
      <protection/>
    </xf>
    <xf numFmtId="49" fontId="63" fillId="0" borderId="0" xfId="50" applyNumberFormat="1" applyFont="1" applyBorder="1" applyAlignment="1">
      <alignment horizontal="center" vertical="center"/>
      <protection/>
    </xf>
    <xf numFmtId="0" fontId="1" fillId="33" borderId="31" xfId="50" applyFont="1" applyFill="1" applyBorder="1" applyAlignment="1">
      <alignment horizontal="center" vertical="center"/>
      <protection/>
    </xf>
    <xf numFmtId="4" fontId="64" fillId="0" borderId="27" xfId="50" applyNumberFormat="1" applyFont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4" fontId="0" fillId="33" borderId="40" xfId="50" applyNumberFormat="1" applyFont="1" applyFill="1" applyBorder="1" applyAlignment="1">
      <alignment horizontal="right" vertical="center"/>
      <protection/>
    </xf>
    <xf numFmtId="4" fontId="63" fillId="0" borderId="40" xfId="50" applyNumberFormat="1" applyFont="1" applyBorder="1" applyAlignment="1">
      <alignment horizontal="right" vertical="center"/>
      <protection/>
    </xf>
    <xf numFmtId="0" fontId="23" fillId="33" borderId="30" xfId="50" applyFont="1" applyFill="1" applyBorder="1" applyAlignment="1">
      <alignment horizontal="center" vertical="center"/>
      <protection/>
    </xf>
    <xf numFmtId="4" fontId="64" fillId="0" borderId="33" xfId="50" applyNumberFormat="1" applyFont="1" applyBorder="1" applyAlignment="1">
      <alignment horizontal="right" vertical="center"/>
      <protection/>
    </xf>
    <xf numFmtId="0" fontId="19" fillId="33" borderId="30" xfId="50" applyFont="1" applyFill="1" applyBorder="1" applyAlignment="1">
      <alignment vertical="center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0" fontId="0" fillId="33" borderId="0" xfId="50" applyFont="1" applyFill="1" applyAlignment="1">
      <alignment horizontal="center" vertical="center"/>
      <protection/>
    </xf>
    <xf numFmtId="49" fontId="0" fillId="33" borderId="0" xfId="50" applyNumberFormat="1" applyFont="1" applyFill="1" applyAlignment="1">
      <alignment horizontal="center" vertical="center"/>
      <protection/>
    </xf>
    <xf numFmtId="0" fontId="0" fillId="33" borderId="13" xfId="50" applyFont="1" applyFill="1" applyBorder="1" applyAlignment="1">
      <alignment horizontal="right" vertical="center"/>
      <protection/>
    </xf>
    <xf numFmtId="0" fontId="0" fillId="33" borderId="0" xfId="50" applyFont="1" applyFill="1" applyBorder="1" applyAlignment="1">
      <alignment horizontal="right" vertical="center"/>
      <protection/>
    </xf>
    <xf numFmtId="0" fontId="0" fillId="0" borderId="0" xfId="50" applyNumberFormat="1" applyFont="1" applyFill="1" applyBorder="1" applyAlignment="1">
      <alignment horizontal="left" vertical="center"/>
      <protection/>
    </xf>
    <xf numFmtId="0" fontId="0" fillId="0" borderId="0" xfId="50">
      <alignment/>
      <protection/>
    </xf>
    <xf numFmtId="4" fontId="19" fillId="33" borderId="27" xfId="50" applyNumberFormat="1" applyFont="1" applyFill="1" applyBorder="1" applyAlignment="1">
      <alignment horizontal="right" vertical="center"/>
      <protection/>
    </xf>
    <xf numFmtId="49" fontId="63" fillId="0" borderId="0" xfId="50" applyNumberFormat="1" applyFont="1" applyBorder="1" applyAlignment="1">
      <alignment horizontal="center" vertical="center"/>
      <protection/>
    </xf>
    <xf numFmtId="4" fontId="0" fillId="33" borderId="29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0" fontId="23" fillId="33" borderId="30" xfId="50" applyFont="1" applyFill="1" applyBorder="1" applyAlignment="1">
      <alignment horizontal="center" vertical="center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49" fontId="0" fillId="33" borderId="73" xfId="0" applyNumberFormat="1" applyFont="1" applyFill="1" applyBorder="1" applyAlignment="1">
      <alignment horizontal="left" vertical="center"/>
    </xf>
    <xf numFmtId="49" fontId="0" fillId="33" borderId="74" xfId="0" applyNumberFormat="1" applyFont="1" applyFill="1" applyBorder="1" applyAlignment="1">
      <alignment horizontal="left" vertical="center"/>
    </xf>
    <xf numFmtId="49" fontId="0" fillId="33" borderId="52" xfId="0" applyNumberFormat="1" applyFont="1" applyFill="1" applyBorder="1" applyAlignment="1">
      <alignment horizontal="left" vertical="center"/>
    </xf>
    <xf numFmtId="4" fontId="19" fillId="33" borderId="27" xfId="50" applyNumberFormat="1" applyFont="1" applyFill="1" applyBorder="1" applyAlignment="1">
      <alignment horizontal="right" vertical="center"/>
      <protection/>
    </xf>
    <xf numFmtId="49" fontId="63" fillId="0" borderId="0" xfId="50" applyNumberFormat="1" applyFont="1" applyBorder="1" applyAlignment="1">
      <alignment horizontal="center" vertical="center"/>
      <protection/>
    </xf>
    <xf numFmtId="0" fontId="1" fillId="33" borderId="31" xfId="50" applyFont="1" applyFill="1" applyBorder="1" applyAlignment="1">
      <alignment horizontal="center" vertical="center"/>
      <protection/>
    </xf>
    <xf numFmtId="4" fontId="0" fillId="33" borderId="29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0" fontId="23" fillId="33" borderId="30" xfId="50" applyFont="1" applyFill="1" applyBorder="1" applyAlignment="1">
      <alignment horizontal="center" vertical="center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4" fontId="19" fillId="33" borderId="27" xfId="50" applyNumberFormat="1" applyFont="1" applyFill="1" applyBorder="1" applyAlignment="1">
      <alignment horizontal="right" vertical="center"/>
      <protection/>
    </xf>
    <xf numFmtId="49" fontId="63" fillId="0" borderId="0" xfId="50" applyNumberFormat="1" applyFont="1" applyBorder="1" applyAlignment="1">
      <alignment horizontal="center" vertical="center"/>
      <protection/>
    </xf>
    <xf numFmtId="0" fontId="1" fillId="33" borderId="31" xfId="50" applyFont="1" applyFill="1" applyBorder="1" applyAlignment="1">
      <alignment horizontal="center" vertical="center"/>
      <protection/>
    </xf>
    <xf numFmtId="4" fontId="0" fillId="33" borderId="29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0" fontId="23" fillId="33" borderId="30" xfId="50" applyFont="1" applyFill="1" applyBorder="1" applyAlignment="1">
      <alignment horizontal="center" vertical="center"/>
      <protection/>
    </xf>
    <xf numFmtId="0" fontId="0" fillId="0" borderId="0" xfId="50" applyFont="1" applyFill="1" applyAlignment="1">
      <alignment horizontal="left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0" fontId="66" fillId="0" borderId="0" xfId="50" applyFont="1">
      <alignment/>
      <protection/>
    </xf>
    <xf numFmtId="0" fontId="23" fillId="33" borderId="30" xfId="50" applyFont="1" applyFill="1" applyBorder="1" applyAlignment="1">
      <alignment horizontal="left" vertical="center"/>
      <protection/>
    </xf>
    <xf numFmtId="4" fontId="0" fillId="33" borderId="36" xfId="50" applyNumberFormat="1" applyFont="1" applyFill="1" applyBorder="1" applyAlignment="1">
      <alignment vertical="center"/>
      <protection/>
    </xf>
    <xf numFmtId="0" fontId="26" fillId="34" borderId="0" xfId="50" applyFont="1" applyFill="1" applyAlignment="1">
      <alignment horizontal="left" vertical="center" wrapText="1"/>
      <protection/>
    </xf>
    <xf numFmtId="4" fontId="19" fillId="33" borderId="27" xfId="50" applyNumberFormat="1" applyFont="1" applyFill="1" applyBorder="1" applyAlignment="1">
      <alignment horizontal="left" vertical="center"/>
      <protection/>
    </xf>
    <xf numFmtId="4" fontId="0" fillId="33" borderId="38" xfId="50" applyNumberFormat="1" applyFont="1" applyFill="1" applyBorder="1" applyAlignment="1">
      <alignment horizontal="left" vertical="center"/>
      <protection/>
    </xf>
    <xf numFmtId="0" fontId="0" fillId="33" borderId="0" xfId="50" applyFont="1" applyFill="1" applyAlignment="1">
      <alignment horizontal="left"/>
      <protection/>
    </xf>
    <xf numFmtId="49" fontId="63" fillId="0" borderId="0" xfId="50" applyNumberFormat="1" applyFont="1" applyBorder="1" applyAlignment="1">
      <alignment horizontal="left" vertical="center"/>
      <protection/>
    </xf>
    <xf numFmtId="4" fontId="0" fillId="33" borderId="29" xfId="50" applyNumberFormat="1" applyFont="1" applyFill="1" applyBorder="1" applyAlignment="1">
      <alignment horizontal="right" vertical="center" wrapText="1"/>
      <protection/>
    </xf>
    <xf numFmtId="49" fontId="0" fillId="33" borderId="31" xfId="50" applyNumberFormat="1" applyFont="1" applyFill="1" applyBorder="1" applyAlignment="1">
      <alignment horizontal="center" vertical="center"/>
      <protection/>
    </xf>
    <xf numFmtId="0" fontId="0" fillId="33" borderId="31" xfId="50" applyFont="1" applyFill="1" applyBorder="1" applyAlignment="1">
      <alignment horizontal="center" vertical="center"/>
      <protection/>
    </xf>
    <xf numFmtId="49" fontId="1" fillId="33" borderId="27" xfId="0" applyNumberFormat="1" applyFont="1" applyFill="1" applyBorder="1" applyAlignment="1">
      <alignment horizontal="left" vertical="center"/>
    </xf>
    <xf numFmtId="4" fontId="0" fillId="0" borderId="56" xfId="0" applyNumberFormat="1" applyFont="1" applyBorder="1" applyAlignment="1">
      <alignment horizontal="center"/>
    </xf>
    <xf numFmtId="49" fontId="1" fillId="33" borderId="33" xfId="0" applyNumberFormat="1" applyFont="1" applyFill="1" applyBorder="1" applyAlignment="1">
      <alignment horizontal="left" vertical="center"/>
    </xf>
    <xf numFmtId="49" fontId="65" fillId="0" borderId="27" xfId="50" applyNumberFormat="1" applyFont="1" applyBorder="1" applyAlignment="1">
      <alignment vertical="center" wrapText="1"/>
      <protection/>
    </xf>
    <xf numFmtId="49" fontId="25" fillId="0" borderId="27" xfId="50" applyNumberFormat="1" applyFont="1" applyBorder="1" applyAlignment="1">
      <alignment vertical="center" wrapText="1"/>
      <protection/>
    </xf>
    <xf numFmtId="49" fontId="1" fillId="33" borderId="27" xfId="0" applyNumberFormat="1" applyFont="1" applyFill="1" applyBorder="1" applyAlignment="1">
      <alignment vertical="top"/>
    </xf>
    <xf numFmtId="49" fontId="1" fillId="33" borderId="75" xfId="0" applyNumberFormat="1" applyFont="1" applyFill="1" applyBorder="1" applyAlignment="1">
      <alignment vertical="top"/>
    </xf>
    <xf numFmtId="49" fontId="1" fillId="33" borderId="27" xfId="0" applyNumberFormat="1" applyFont="1" applyFill="1" applyBorder="1" applyAlignment="1">
      <alignment vertical="center"/>
    </xf>
    <xf numFmtId="49" fontId="1" fillId="33" borderId="30" xfId="0" applyNumberFormat="1" applyFont="1" applyFill="1" applyBorder="1" applyAlignment="1">
      <alignment vertical="center"/>
    </xf>
    <xf numFmtId="49" fontId="0" fillId="33" borderId="27" xfId="0" applyNumberFormat="1" applyFont="1" applyFill="1" applyBorder="1" applyAlignment="1">
      <alignment horizontal="left" vertical="center" wrapText="1"/>
    </xf>
    <xf numFmtId="49" fontId="0" fillId="33" borderId="28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49" fontId="25" fillId="0" borderId="27" xfId="50" applyNumberFormat="1" applyFont="1" applyBorder="1" applyAlignment="1">
      <alignment horizontal="left" vertical="center" wrapText="1"/>
      <protection/>
    </xf>
    <xf numFmtId="49" fontId="63" fillId="0" borderId="28" xfId="50" applyNumberFormat="1" applyFont="1" applyBorder="1" applyAlignment="1">
      <alignment horizontal="left" vertical="center" wrapText="1"/>
      <protection/>
    </xf>
    <xf numFmtId="49" fontId="63" fillId="0" borderId="29" xfId="50" applyNumberFormat="1" applyFont="1" applyBorder="1" applyAlignment="1">
      <alignment horizontal="left" vertical="center" wrapText="1"/>
      <protection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49" fontId="63" fillId="0" borderId="27" xfId="0" applyNumberFormat="1" applyFont="1" applyBorder="1" applyAlignment="1">
      <alignment horizontal="left" vertical="justify"/>
    </xf>
    <xf numFmtId="49" fontId="63" fillId="0" borderId="28" xfId="0" applyNumberFormat="1" applyFont="1" applyBorder="1" applyAlignment="1">
      <alignment horizontal="left" vertical="justify"/>
    </xf>
    <xf numFmtId="49" fontId="63" fillId="0" borderId="29" xfId="0" applyNumberFormat="1" applyFont="1" applyBorder="1" applyAlignment="1">
      <alignment horizontal="left" vertical="justify"/>
    </xf>
    <xf numFmtId="49" fontId="63" fillId="0" borderId="27" xfId="0" applyNumberFormat="1" applyFont="1" applyBorder="1" applyAlignment="1">
      <alignment horizontal="left" vertical="center" wrapText="1"/>
    </xf>
    <xf numFmtId="49" fontId="63" fillId="0" borderId="28" xfId="0" applyNumberFormat="1" applyFont="1" applyBorder="1" applyAlignment="1">
      <alignment horizontal="left" vertical="center" wrapText="1"/>
    </xf>
    <xf numFmtId="49" fontId="63" fillId="0" borderId="29" xfId="0" applyNumberFormat="1" applyFont="1" applyBorder="1" applyAlignment="1">
      <alignment horizontal="left" vertical="center" wrapText="1"/>
    </xf>
    <xf numFmtId="49" fontId="1" fillId="33" borderId="27" xfId="0" applyNumberFormat="1" applyFont="1" applyFill="1" applyBorder="1" applyAlignment="1">
      <alignment horizontal="left" vertical="top"/>
    </xf>
    <xf numFmtId="49" fontId="1" fillId="33" borderId="28" xfId="0" applyNumberFormat="1" applyFont="1" applyFill="1" applyBorder="1" applyAlignment="1">
      <alignment horizontal="left" vertical="top"/>
    </xf>
    <xf numFmtId="49" fontId="1" fillId="33" borderId="29" xfId="0" applyNumberFormat="1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left" vertical="center"/>
    </xf>
    <xf numFmtId="49" fontId="1" fillId="33" borderId="30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0" fontId="15" fillId="0" borderId="77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left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top"/>
    </xf>
    <xf numFmtId="49" fontId="0" fillId="33" borderId="28" xfId="0" applyNumberFormat="1" applyFont="1" applyFill="1" applyBorder="1" applyAlignment="1">
      <alignment horizontal="left" vertical="top"/>
    </xf>
    <xf numFmtId="49" fontId="0" fillId="33" borderId="29" xfId="0" applyNumberFormat="1" applyFont="1" applyFill="1" applyBorder="1" applyAlignment="1">
      <alignment horizontal="left" vertical="top"/>
    </xf>
    <xf numFmtId="49" fontId="63" fillId="0" borderId="27" xfId="50" applyNumberFormat="1" applyFont="1" applyBorder="1" applyAlignment="1">
      <alignment horizontal="left" vertical="center" wrapText="1"/>
      <protection/>
    </xf>
    <xf numFmtId="49" fontId="63" fillId="0" borderId="27" xfId="50" applyNumberFormat="1" applyFont="1" applyBorder="1" applyAlignment="1">
      <alignment horizontal="left" vertical="justify" wrapText="1"/>
      <protection/>
    </xf>
    <xf numFmtId="49" fontId="63" fillId="0" borderId="28" xfId="50" applyNumberFormat="1" applyFont="1" applyBorder="1" applyAlignment="1">
      <alignment horizontal="left" vertical="justify" wrapText="1"/>
      <protection/>
    </xf>
    <xf numFmtId="49" fontId="63" fillId="0" borderId="29" xfId="50" applyNumberFormat="1" applyFont="1" applyBorder="1" applyAlignment="1">
      <alignment horizontal="left" vertical="justify" wrapText="1"/>
      <protection/>
    </xf>
    <xf numFmtId="49" fontId="63" fillId="0" borderId="27" xfId="50" applyNumberFormat="1" applyFont="1" applyBorder="1" applyAlignment="1">
      <alignment horizontal="center" vertical="justify" wrapText="1"/>
      <protection/>
    </xf>
    <xf numFmtId="49" fontId="63" fillId="0" borderId="28" xfId="50" applyNumberFormat="1" applyFont="1" applyBorder="1" applyAlignment="1">
      <alignment horizontal="center" vertical="justify" wrapText="1"/>
      <protection/>
    </xf>
    <xf numFmtId="49" fontId="63" fillId="0" borderId="29" xfId="50" applyNumberFormat="1" applyFont="1" applyBorder="1" applyAlignment="1">
      <alignment horizontal="center" vertical="justify" wrapText="1"/>
      <protection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0" fontId="0" fillId="0" borderId="27" xfId="50" applyFont="1" applyFill="1" applyBorder="1" applyAlignment="1">
      <alignment horizontal="center" vertical="center"/>
      <protection/>
    </xf>
    <xf numFmtId="0" fontId="0" fillId="0" borderId="29" xfId="50" applyFont="1" applyFill="1" applyBorder="1" applyAlignment="1">
      <alignment horizontal="center" vertical="center"/>
      <protection/>
    </xf>
    <xf numFmtId="49" fontId="63" fillId="0" borderId="27" xfId="0" applyNumberFormat="1" applyFont="1" applyBorder="1" applyAlignment="1">
      <alignment horizontal="left" vertical="justify" wrapText="1"/>
    </xf>
    <xf numFmtId="49" fontId="63" fillId="0" borderId="27" xfId="0" applyNumberFormat="1" applyFont="1" applyBorder="1" applyAlignment="1">
      <alignment horizontal="left" wrapText="1"/>
    </xf>
    <xf numFmtId="49" fontId="63" fillId="0" borderId="28" xfId="0" applyNumberFormat="1" applyFont="1" applyBorder="1" applyAlignment="1">
      <alignment horizontal="left" wrapText="1"/>
    </xf>
    <xf numFmtId="49" fontId="63" fillId="0" borderId="29" xfId="0" applyNumberFormat="1" applyFont="1" applyBorder="1" applyAlignment="1">
      <alignment horizontal="left" wrapText="1"/>
    </xf>
    <xf numFmtId="0" fontId="0" fillId="33" borderId="27" xfId="50" applyFont="1" applyFill="1" applyBorder="1" applyAlignment="1">
      <alignment horizontal="left" vertical="center" wrapText="1"/>
      <protection/>
    </xf>
    <xf numFmtId="0" fontId="0" fillId="33" borderId="28" xfId="50" applyFont="1" applyFill="1" applyBorder="1" applyAlignment="1">
      <alignment horizontal="left" vertical="center" wrapText="1"/>
      <protection/>
    </xf>
    <xf numFmtId="0" fontId="0" fillId="33" borderId="29" xfId="50" applyFont="1" applyFill="1" applyBorder="1" applyAlignment="1">
      <alignment horizontal="left" vertical="center" wrapText="1"/>
      <protection/>
    </xf>
    <xf numFmtId="49" fontId="1" fillId="33" borderId="27" xfId="50" applyNumberFormat="1" applyFont="1" applyFill="1" applyBorder="1" applyAlignment="1">
      <alignment horizontal="left" vertical="center"/>
      <protection/>
    </xf>
    <xf numFmtId="49" fontId="0" fillId="33" borderId="28" xfId="50" applyNumberFormat="1" applyFont="1" applyFill="1" applyBorder="1" applyAlignment="1">
      <alignment horizontal="left" vertical="center"/>
      <protection/>
    </xf>
    <xf numFmtId="49" fontId="0" fillId="33" borderId="29" xfId="50" applyNumberFormat="1" applyFont="1" applyFill="1" applyBorder="1" applyAlignment="1">
      <alignment horizontal="left" vertical="center"/>
      <protection/>
    </xf>
    <xf numFmtId="49" fontId="65" fillId="0" borderId="27" xfId="50" applyNumberFormat="1" applyFont="1" applyBorder="1" applyAlignment="1">
      <alignment horizontal="left" vertical="justify" wrapText="1"/>
      <protection/>
    </xf>
    <xf numFmtId="49" fontId="63" fillId="0" borderId="28" xfId="50" applyNumberFormat="1" applyFont="1" applyBorder="1" applyAlignment="1">
      <alignment horizontal="left" vertical="justify"/>
      <protection/>
    </xf>
    <xf numFmtId="49" fontId="63" fillId="0" borderId="29" xfId="50" applyNumberFormat="1" applyFont="1" applyBorder="1" applyAlignment="1">
      <alignment horizontal="left" vertical="justify"/>
      <protection/>
    </xf>
    <xf numFmtId="49" fontId="0" fillId="33" borderId="27" xfId="0" applyNumberFormat="1" applyFont="1" applyFill="1" applyBorder="1" applyAlignment="1">
      <alignment horizontal="left" vertical="top" wrapText="1"/>
    </xf>
    <xf numFmtId="49" fontId="63" fillId="0" borderId="33" xfId="50" applyNumberFormat="1" applyFont="1" applyBorder="1" applyAlignment="1">
      <alignment horizontal="left" vertical="justify" wrapText="1"/>
      <protection/>
    </xf>
    <xf numFmtId="49" fontId="63" fillId="0" borderId="34" xfId="50" applyNumberFormat="1" applyFont="1" applyBorder="1" applyAlignment="1">
      <alignment horizontal="left" vertical="justify" wrapText="1"/>
      <protection/>
    </xf>
    <xf numFmtId="49" fontId="63" fillId="0" borderId="40" xfId="50" applyNumberFormat="1" applyFont="1" applyBorder="1" applyAlignment="1">
      <alignment horizontal="left" vertical="justify" wrapText="1"/>
      <protection/>
    </xf>
    <xf numFmtId="49" fontId="65" fillId="0" borderId="43" xfId="50" applyNumberFormat="1" applyFont="1" applyBorder="1" applyAlignment="1">
      <alignment horizontal="left" vertical="center" wrapText="1"/>
      <protection/>
    </xf>
    <xf numFmtId="49" fontId="63" fillId="0" borderId="44" xfId="50" applyNumberFormat="1" applyFont="1" applyBorder="1" applyAlignment="1">
      <alignment horizontal="left" vertical="center" wrapText="1"/>
      <protection/>
    </xf>
    <xf numFmtId="49" fontId="63" fillId="0" borderId="45" xfId="50" applyNumberFormat="1" applyFont="1" applyBorder="1" applyAlignment="1">
      <alignment horizontal="left" vertical="center" wrapText="1"/>
      <protection/>
    </xf>
    <xf numFmtId="49" fontId="63" fillId="0" borderId="27" xfId="0" applyNumberFormat="1" applyFont="1" applyBorder="1" applyAlignment="1">
      <alignment horizontal="left" vertical="center"/>
    </xf>
    <xf numFmtId="49" fontId="63" fillId="0" borderId="28" xfId="0" applyNumberFormat="1" applyFont="1" applyBorder="1" applyAlignment="1">
      <alignment horizontal="left" vertical="center"/>
    </xf>
    <xf numFmtId="49" fontId="63" fillId="0" borderId="29" xfId="0" applyNumberFormat="1" applyFont="1" applyBorder="1" applyAlignment="1">
      <alignment horizontal="left" vertical="center"/>
    </xf>
    <xf numFmtId="49" fontId="0" fillId="33" borderId="27" xfId="50" applyNumberFormat="1" applyFont="1" applyFill="1" applyBorder="1" applyAlignment="1">
      <alignment horizontal="left" vertical="center" wrapText="1"/>
      <protection/>
    </xf>
    <xf numFmtId="49" fontId="1" fillId="33" borderId="28" xfId="50" applyNumberFormat="1" applyFont="1" applyFill="1" applyBorder="1" applyAlignment="1">
      <alignment horizontal="left" vertical="center" wrapText="1"/>
      <protection/>
    </xf>
    <xf numFmtId="49" fontId="1" fillId="33" borderId="29" xfId="50" applyNumberFormat="1" applyFont="1" applyFill="1" applyBorder="1" applyAlignment="1">
      <alignment horizontal="left" vertical="center" wrapText="1"/>
      <protection/>
    </xf>
    <xf numFmtId="49" fontId="0" fillId="33" borderId="28" xfId="50" applyNumberFormat="1" applyFont="1" applyFill="1" applyBorder="1" applyAlignment="1">
      <alignment horizontal="left" vertical="center" wrapText="1"/>
      <protection/>
    </xf>
    <xf numFmtId="49" fontId="0" fillId="33" borderId="29" xfId="50" applyNumberFormat="1" applyFont="1" applyFill="1" applyBorder="1" applyAlignment="1">
      <alignment horizontal="left" vertical="center" wrapText="1"/>
      <protection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7">
      <selection activeCell="B13" sqref="B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spans="1:14" ht="19.5" customHeight="1" thickBot="1">
      <c r="A1" s="188"/>
      <c r="B1" s="188"/>
      <c r="C1" s="188"/>
      <c r="D1" s="188"/>
      <c r="E1" s="189" t="s">
        <v>953</v>
      </c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 customHeight="1" thickTop="1">
      <c r="A2" s="190"/>
      <c r="B2" s="191" t="s">
        <v>944</v>
      </c>
      <c r="C2" s="192"/>
      <c r="D2" s="193" t="s">
        <v>938</v>
      </c>
      <c r="E2" s="193"/>
      <c r="F2" s="193"/>
      <c r="G2" s="193"/>
      <c r="H2" s="190"/>
      <c r="I2" s="193"/>
      <c r="J2" s="194"/>
      <c r="K2" s="194"/>
      <c r="L2" s="195"/>
      <c r="M2" s="192"/>
      <c r="N2" s="188"/>
    </row>
    <row r="3" spans="1:14" ht="15" customHeight="1" thickBot="1">
      <c r="A3" s="196"/>
      <c r="B3" s="197" t="s">
        <v>945</v>
      </c>
      <c r="C3" s="198"/>
      <c r="D3" s="199"/>
      <c r="E3" s="199"/>
      <c r="F3" s="199"/>
      <c r="G3" s="199"/>
      <c r="H3" s="200"/>
      <c r="I3" s="201" t="s">
        <v>954</v>
      </c>
      <c r="J3" s="202"/>
      <c r="K3" s="203"/>
      <c r="L3" s="204"/>
      <c r="M3" s="205" t="s">
        <v>870</v>
      </c>
      <c r="N3" s="188"/>
    </row>
    <row r="4" spans="1:14" ht="15" customHeight="1" thickTop="1">
      <c r="A4" s="196"/>
      <c r="B4" s="34" t="s">
        <v>946</v>
      </c>
      <c r="C4" s="198"/>
      <c r="D4" s="199" t="s">
        <v>966</v>
      </c>
      <c r="E4" s="199"/>
      <c r="F4" s="199"/>
      <c r="G4" s="199"/>
      <c r="H4" s="206" t="s">
        <v>947</v>
      </c>
      <c r="I4" s="207"/>
      <c r="J4" s="206"/>
      <c r="K4" s="207"/>
      <c r="L4" s="206"/>
      <c r="M4" s="208"/>
      <c r="N4" s="188"/>
    </row>
    <row r="5" spans="1:14" ht="15" customHeight="1" thickBot="1">
      <c r="A5" s="209"/>
      <c r="B5" s="210"/>
      <c r="C5" s="211"/>
      <c r="D5" s="212"/>
      <c r="E5" s="212"/>
      <c r="F5" s="212"/>
      <c r="G5" s="212"/>
      <c r="H5" s="213" t="s">
        <v>948</v>
      </c>
      <c r="I5" s="214"/>
      <c r="J5" s="213"/>
      <c r="K5" s="214"/>
      <c r="L5" s="215"/>
      <c r="M5" s="216"/>
      <c r="N5" s="188"/>
    </row>
    <row r="6" spans="1:14" ht="15" customHeight="1" thickTop="1">
      <c r="A6" s="217"/>
      <c r="B6" s="218"/>
      <c r="C6" s="218"/>
      <c r="D6" s="218"/>
      <c r="E6" s="218"/>
      <c r="F6" s="219"/>
      <c r="G6" s="219"/>
      <c r="H6" s="220"/>
      <c r="I6" s="221"/>
      <c r="J6" s="221" t="s">
        <v>955</v>
      </c>
      <c r="K6" s="221"/>
      <c r="L6" s="221"/>
      <c r="M6" s="222"/>
      <c r="N6" s="188"/>
    </row>
    <row r="7" spans="1:14" ht="15" customHeight="1">
      <c r="A7" s="217" t="s">
        <v>949</v>
      </c>
      <c r="B7" s="218"/>
      <c r="C7" s="223" t="s">
        <v>950</v>
      </c>
      <c r="D7" s="218"/>
      <c r="E7" s="218"/>
      <c r="F7" s="224" t="s">
        <v>951</v>
      </c>
      <c r="G7" s="219" t="s">
        <v>956</v>
      </c>
      <c r="H7" s="225" t="s">
        <v>957</v>
      </c>
      <c r="I7" s="225"/>
      <c r="J7" s="226" t="s">
        <v>958</v>
      </c>
      <c r="K7" s="227"/>
      <c r="L7" s="49" t="s">
        <v>4</v>
      </c>
      <c r="M7" s="228"/>
      <c r="N7" s="188"/>
    </row>
    <row r="8" spans="1:14" ht="15" customHeight="1" thickBot="1">
      <c r="A8" s="229"/>
      <c r="B8" s="230"/>
      <c r="C8" s="230"/>
      <c r="D8" s="230"/>
      <c r="E8" s="230"/>
      <c r="F8" s="231"/>
      <c r="G8" s="232"/>
      <c r="H8" s="230"/>
      <c r="I8" s="230"/>
      <c r="J8" s="231"/>
      <c r="K8" s="233"/>
      <c r="L8" s="230"/>
      <c r="M8" s="234"/>
      <c r="N8" s="188"/>
    </row>
    <row r="9" spans="1:14" ht="9.75" customHeight="1" thickTop="1">
      <c r="A9" s="320">
        <v>1</v>
      </c>
      <c r="B9" s="367" t="s">
        <v>967</v>
      </c>
      <c r="C9" s="235"/>
      <c r="D9" s="235"/>
      <c r="E9" s="236"/>
      <c r="F9" s="237"/>
      <c r="G9" s="238"/>
      <c r="H9" s="235"/>
      <c r="I9" s="235"/>
      <c r="J9" s="237"/>
      <c r="K9" s="236"/>
      <c r="L9" s="235"/>
      <c r="M9" s="239"/>
      <c r="N9" s="188"/>
    </row>
    <row r="10" spans="1:14" ht="9.75" customHeight="1">
      <c r="A10" s="240" t="s">
        <v>32</v>
      </c>
      <c r="B10" s="241" t="s">
        <v>968</v>
      </c>
      <c r="C10" s="242"/>
      <c r="D10" s="242"/>
      <c r="E10" s="243"/>
      <c r="F10" s="244" t="s">
        <v>961</v>
      </c>
      <c r="G10" s="245">
        <v>2</v>
      </c>
      <c r="H10" s="242"/>
      <c r="I10" s="256">
        <v>225</v>
      </c>
      <c r="J10" s="244"/>
      <c r="K10" s="301">
        <f>ROUND(G10*I10,2)</f>
        <v>450</v>
      </c>
      <c r="L10" s="242"/>
      <c r="M10" s="338">
        <f>K10</f>
        <v>450</v>
      </c>
      <c r="N10" s="188"/>
    </row>
    <row r="11" spans="1:14" ht="9.75" customHeight="1">
      <c r="A11" s="321"/>
      <c r="B11" s="247" t="s">
        <v>969</v>
      </c>
      <c r="C11" s="242"/>
      <c r="D11" s="242"/>
      <c r="E11" s="243"/>
      <c r="F11" s="244"/>
      <c r="G11" s="248"/>
      <c r="H11" s="242"/>
      <c r="I11" s="299"/>
      <c r="J11" s="244"/>
      <c r="K11" s="301"/>
      <c r="L11" s="242"/>
      <c r="M11" s="246"/>
      <c r="N11" s="188"/>
    </row>
    <row r="12" spans="1:14" ht="9.75" customHeight="1">
      <c r="A12" s="249" t="s">
        <v>34</v>
      </c>
      <c r="B12" s="247" t="s">
        <v>677</v>
      </c>
      <c r="C12" s="250"/>
      <c r="D12" s="250"/>
      <c r="E12" s="251"/>
      <c r="F12" s="252"/>
      <c r="G12" s="253"/>
      <c r="H12" s="254"/>
      <c r="I12" s="255"/>
      <c r="J12" s="254"/>
      <c r="K12" s="301"/>
      <c r="L12" s="256"/>
      <c r="M12" s="257"/>
      <c r="N12" s="188"/>
    </row>
    <row r="13" spans="1:14" ht="9.75" customHeight="1">
      <c r="A13" s="258" t="s">
        <v>33</v>
      </c>
      <c r="B13" s="368" t="s">
        <v>967</v>
      </c>
      <c r="C13" s="250"/>
      <c r="D13" s="250"/>
      <c r="E13" s="251"/>
      <c r="F13" s="252"/>
      <c r="G13" s="253"/>
      <c r="H13" s="254"/>
      <c r="I13" s="255"/>
      <c r="J13" s="254"/>
      <c r="K13" s="301"/>
      <c r="L13" s="256"/>
      <c r="M13" s="257"/>
      <c r="N13" s="188"/>
    </row>
    <row r="14" spans="1:16" s="82" customFormat="1" ht="9.75" customHeight="1">
      <c r="A14" s="259" t="s">
        <v>35</v>
      </c>
      <c r="B14" s="260" t="s">
        <v>1024</v>
      </c>
      <c r="C14" s="250"/>
      <c r="D14" s="250"/>
      <c r="E14" s="251"/>
      <c r="F14" s="252" t="s">
        <v>961</v>
      </c>
      <c r="G14" s="253">
        <v>120</v>
      </c>
      <c r="H14" s="254"/>
      <c r="I14" s="255">
        <v>6.21</v>
      </c>
      <c r="J14" s="261"/>
      <c r="K14" s="301">
        <f aca="true" t="shared" si="0" ref="K14:K51">ROUND(G14*I14,2)</f>
        <v>745.2</v>
      </c>
      <c r="L14" s="262"/>
      <c r="M14" s="263"/>
      <c r="N14" s="264"/>
      <c r="O14" s="83"/>
      <c r="P14" s="83"/>
    </row>
    <row r="15" spans="1:16" s="82" customFormat="1" ht="9.75" customHeight="1">
      <c r="A15" s="259" t="s">
        <v>36</v>
      </c>
      <c r="B15" s="260" t="s">
        <v>971</v>
      </c>
      <c r="C15" s="250"/>
      <c r="D15" s="250"/>
      <c r="E15" s="251"/>
      <c r="F15" s="252" t="s">
        <v>961</v>
      </c>
      <c r="G15" s="253">
        <v>135.15</v>
      </c>
      <c r="H15" s="254"/>
      <c r="I15" s="255">
        <v>2.39</v>
      </c>
      <c r="J15" s="261"/>
      <c r="K15" s="301">
        <f t="shared" si="0"/>
        <v>323.01</v>
      </c>
      <c r="L15" s="262"/>
      <c r="M15" s="263"/>
      <c r="N15" s="264"/>
      <c r="O15" s="83"/>
      <c r="P15" s="83"/>
    </row>
    <row r="16" spans="1:16" s="82" customFormat="1" ht="9.75" customHeight="1">
      <c r="A16" s="259" t="s">
        <v>37</v>
      </c>
      <c r="B16" s="265" t="s">
        <v>1017</v>
      </c>
      <c r="C16" s="266"/>
      <c r="D16" s="266"/>
      <c r="E16" s="267"/>
      <c r="F16" s="268" t="s">
        <v>1018</v>
      </c>
      <c r="G16" s="269">
        <v>2.05</v>
      </c>
      <c r="H16" s="270"/>
      <c r="I16" s="271">
        <v>14.33</v>
      </c>
      <c r="J16" s="272"/>
      <c r="K16" s="301">
        <f t="shared" si="0"/>
        <v>29.38</v>
      </c>
      <c r="L16" s="273"/>
      <c r="M16" s="274"/>
      <c r="N16" s="264"/>
      <c r="O16" s="83"/>
      <c r="P16" s="83"/>
    </row>
    <row r="17" spans="1:16" s="82" customFormat="1" ht="9.75" customHeight="1">
      <c r="A17" s="259" t="s">
        <v>38</v>
      </c>
      <c r="B17" s="265" t="s">
        <v>1078</v>
      </c>
      <c r="C17" s="266"/>
      <c r="D17" s="266"/>
      <c r="E17" s="267"/>
      <c r="F17" s="268" t="s">
        <v>962</v>
      </c>
      <c r="G17" s="269">
        <v>1</v>
      </c>
      <c r="H17" s="270"/>
      <c r="I17" s="271">
        <v>253</v>
      </c>
      <c r="J17" s="272"/>
      <c r="K17" s="301">
        <f t="shared" si="0"/>
        <v>253</v>
      </c>
      <c r="L17" s="273"/>
      <c r="M17" s="281">
        <f>SUM(K14:K17)</f>
        <v>1350.5900000000001</v>
      </c>
      <c r="N17" s="264"/>
      <c r="O17" s="83"/>
      <c r="P17" s="83"/>
    </row>
    <row r="18" spans="1:16" s="82" customFormat="1" ht="9.75" customHeight="1">
      <c r="A18" s="278" t="s">
        <v>39</v>
      </c>
      <c r="B18" s="276" t="s">
        <v>1006</v>
      </c>
      <c r="C18" s="266"/>
      <c r="D18" s="266"/>
      <c r="E18" s="267"/>
      <c r="F18" s="268"/>
      <c r="G18" s="269"/>
      <c r="H18" s="270"/>
      <c r="I18" s="271"/>
      <c r="J18" s="272"/>
      <c r="K18" s="301"/>
      <c r="L18" s="273"/>
      <c r="M18" s="274"/>
      <c r="N18" s="264"/>
      <c r="O18" s="83"/>
      <c r="P18" s="83"/>
    </row>
    <row r="19" spans="1:16" s="82" customFormat="1" ht="9.75" customHeight="1">
      <c r="A19" s="275" t="s">
        <v>40</v>
      </c>
      <c r="B19" s="265" t="s">
        <v>911</v>
      </c>
      <c r="C19" s="266"/>
      <c r="D19" s="266"/>
      <c r="E19" s="267"/>
      <c r="F19" s="268"/>
      <c r="G19" s="269"/>
      <c r="H19" s="270"/>
      <c r="I19" s="271"/>
      <c r="J19" s="272"/>
      <c r="K19" s="301"/>
      <c r="L19" s="273"/>
      <c r="M19" s="274"/>
      <c r="N19" s="264"/>
      <c r="O19" s="83"/>
      <c r="P19" s="83"/>
    </row>
    <row r="20" spans="1:16" s="82" customFormat="1" ht="9.75" customHeight="1">
      <c r="A20" s="275"/>
      <c r="B20" s="265" t="s">
        <v>912</v>
      </c>
      <c r="C20" s="266"/>
      <c r="D20" s="266"/>
      <c r="E20" s="267"/>
      <c r="F20" s="268" t="s">
        <v>962</v>
      </c>
      <c r="G20" s="269">
        <v>1</v>
      </c>
      <c r="H20" s="270"/>
      <c r="I20" s="271">
        <v>1628.8</v>
      </c>
      <c r="J20" s="272"/>
      <c r="K20" s="301">
        <f t="shared" si="0"/>
        <v>1628.8</v>
      </c>
      <c r="L20" s="273"/>
      <c r="M20" s="274"/>
      <c r="N20" s="264"/>
      <c r="O20" s="83"/>
      <c r="P20" s="83"/>
    </row>
    <row r="21" spans="1:16" s="82" customFormat="1" ht="9.75" customHeight="1">
      <c r="A21" s="275" t="s">
        <v>41</v>
      </c>
      <c r="B21" s="260" t="s">
        <v>1115</v>
      </c>
      <c r="C21" s="266"/>
      <c r="D21" s="266"/>
      <c r="E21" s="267"/>
      <c r="F21" s="268" t="s">
        <v>963</v>
      </c>
      <c r="G21" s="269">
        <v>12</v>
      </c>
      <c r="H21" s="270"/>
      <c r="I21" s="271">
        <v>6.21</v>
      </c>
      <c r="J21" s="272"/>
      <c r="K21" s="301">
        <f t="shared" si="0"/>
        <v>74.52</v>
      </c>
      <c r="L21" s="273"/>
      <c r="M21" s="274"/>
      <c r="N21" s="264"/>
      <c r="O21" s="83"/>
      <c r="P21" s="83"/>
    </row>
    <row r="22" spans="1:16" s="82" customFormat="1" ht="9.75" customHeight="1">
      <c r="A22" s="275" t="s">
        <v>42</v>
      </c>
      <c r="B22" s="260" t="s">
        <v>1034</v>
      </c>
      <c r="C22" s="250"/>
      <c r="D22" s="250"/>
      <c r="E22" s="251"/>
      <c r="F22" s="268" t="s">
        <v>963</v>
      </c>
      <c r="G22" s="269">
        <v>3</v>
      </c>
      <c r="H22" s="270"/>
      <c r="I22" s="271">
        <v>3.58</v>
      </c>
      <c r="J22" s="272"/>
      <c r="K22" s="301">
        <f t="shared" si="0"/>
        <v>10.74</v>
      </c>
      <c r="L22" s="273"/>
      <c r="M22" s="274"/>
      <c r="N22" s="264"/>
      <c r="O22" s="83"/>
      <c r="P22" s="83"/>
    </row>
    <row r="23" spans="1:16" s="82" customFormat="1" ht="9.75" customHeight="1">
      <c r="A23" s="275" t="s">
        <v>43</v>
      </c>
      <c r="B23" s="265" t="s">
        <v>1007</v>
      </c>
      <c r="C23" s="266"/>
      <c r="D23" s="266"/>
      <c r="E23" s="267"/>
      <c r="F23" s="268" t="s">
        <v>962</v>
      </c>
      <c r="G23" s="269">
        <v>1</v>
      </c>
      <c r="H23" s="270"/>
      <c r="I23" s="271">
        <v>48.76</v>
      </c>
      <c r="J23" s="272"/>
      <c r="K23" s="301">
        <f t="shared" si="0"/>
        <v>48.76</v>
      </c>
      <c r="L23" s="273"/>
      <c r="M23" s="274"/>
      <c r="N23" s="264"/>
      <c r="O23" s="83"/>
      <c r="P23" s="83"/>
    </row>
    <row r="24" spans="1:16" s="82" customFormat="1" ht="9.75" customHeight="1">
      <c r="A24" s="275" t="s">
        <v>44</v>
      </c>
      <c r="B24" s="277" t="s">
        <v>1035</v>
      </c>
      <c r="C24" s="266"/>
      <c r="D24" s="266"/>
      <c r="E24" s="267"/>
      <c r="F24" s="268" t="s">
        <v>963</v>
      </c>
      <c r="G24" s="269">
        <v>3</v>
      </c>
      <c r="H24" s="270"/>
      <c r="I24" s="271">
        <v>6.11</v>
      </c>
      <c r="J24" s="272"/>
      <c r="K24" s="301">
        <f t="shared" si="0"/>
        <v>18.33</v>
      </c>
      <c r="L24" s="273"/>
      <c r="M24" s="274"/>
      <c r="N24" s="264"/>
      <c r="O24" s="83"/>
      <c r="P24" s="83"/>
    </row>
    <row r="25" spans="1:16" s="82" customFormat="1" ht="9.75" customHeight="1">
      <c r="A25" s="275" t="s">
        <v>45</v>
      </c>
      <c r="B25" s="277" t="s">
        <v>1060</v>
      </c>
      <c r="C25" s="266"/>
      <c r="D25" s="266"/>
      <c r="E25" s="267"/>
      <c r="F25" s="268" t="s">
        <v>963</v>
      </c>
      <c r="G25" s="269">
        <v>24</v>
      </c>
      <c r="H25" s="270"/>
      <c r="I25" s="271">
        <v>9.65</v>
      </c>
      <c r="J25" s="272"/>
      <c r="K25" s="301">
        <f t="shared" si="0"/>
        <v>231.6</v>
      </c>
      <c r="L25" s="273"/>
      <c r="M25" s="274"/>
      <c r="N25" s="264"/>
      <c r="O25" s="83"/>
      <c r="P25" s="83"/>
    </row>
    <row r="26" spans="1:16" s="82" customFormat="1" ht="9.75" customHeight="1">
      <c r="A26" s="275" t="s">
        <v>46</v>
      </c>
      <c r="B26" s="265" t="s">
        <v>1013</v>
      </c>
      <c r="C26" s="266"/>
      <c r="D26" s="266"/>
      <c r="E26" s="267"/>
      <c r="F26" s="268" t="s">
        <v>962</v>
      </c>
      <c r="G26" s="269">
        <v>5</v>
      </c>
      <c r="H26" s="270"/>
      <c r="I26" s="271">
        <v>26.18</v>
      </c>
      <c r="J26" s="272"/>
      <c r="K26" s="301">
        <f t="shared" si="0"/>
        <v>130.9</v>
      </c>
      <c r="L26" s="273"/>
      <c r="M26" s="281">
        <f>SUM(K20:K26)</f>
        <v>2143.6499999999996</v>
      </c>
      <c r="N26" s="264"/>
      <c r="O26" s="83"/>
      <c r="P26" s="83"/>
    </row>
    <row r="27" spans="1:16" s="82" customFormat="1" ht="9.75" customHeight="1">
      <c r="A27" s="278" t="s">
        <v>47</v>
      </c>
      <c r="B27" s="276" t="s">
        <v>999</v>
      </c>
      <c r="C27" s="266"/>
      <c r="D27" s="266"/>
      <c r="E27" s="267"/>
      <c r="F27" s="268"/>
      <c r="G27" s="269"/>
      <c r="H27" s="270"/>
      <c r="I27" s="271"/>
      <c r="J27" s="272"/>
      <c r="K27" s="301"/>
      <c r="L27" s="273"/>
      <c r="M27" s="274"/>
      <c r="N27" s="264"/>
      <c r="O27" s="83"/>
      <c r="P27" s="83"/>
    </row>
    <row r="28" spans="1:16" s="82" customFormat="1" ht="9.75" customHeight="1">
      <c r="A28" s="275" t="s">
        <v>48</v>
      </c>
      <c r="B28" s="265" t="s">
        <v>1029</v>
      </c>
      <c r="C28" s="266"/>
      <c r="D28" s="266"/>
      <c r="E28" s="267"/>
      <c r="F28" s="268"/>
      <c r="G28" s="269"/>
      <c r="H28" s="270"/>
      <c r="I28" s="271"/>
      <c r="J28" s="272"/>
      <c r="K28" s="301"/>
      <c r="L28" s="273"/>
      <c r="M28" s="274"/>
      <c r="N28" s="264"/>
      <c r="O28" s="83"/>
      <c r="P28" s="83"/>
    </row>
    <row r="29" spans="1:16" s="82" customFormat="1" ht="9.75" customHeight="1">
      <c r="A29" s="275"/>
      <c r="B29" s="265" t="s">
        <v>1028</v>
      </c>
      <c r="C29" s="266"/>
      <c r="D29" s="266"/>
      <c r="E29" s="267"/>
      <c r="F29" s="268" t="s">
        <v>962</v>
      </c>
      <c r="G29" s="269">
        <v>18</v>
      </c>
      <c r="H29" s="270"/>
      <c r="I29" s="271">
        <v>112.64</v>
      </c>
      <c r="J29" s="272"/>
      <c r="K29" s="301">
        <f t="shared" si="0"/>
        <v>2027.52</v>
      </c>
      <c r="L29" s="273"/>
      <c r="M29" s="274"/>
      <c r="N29" s="264"/>
      <c r="O29" s="83"/>
      <c r="P29" s="83"/>
    </row>
    <row r="30" spans="1:16" s="82" customFormat="1" ht="9.75" customHeight="1">
      <c r="A30" s="275" t="s">
        <v>49</v>
      </c>
      <c r="B30" s="265" t="s">
        <v>1030</v>
      </c>
      <c r="C30" s="266"/>
      <c r="D30" s="266"/>
      <c r="E30" s="267"/>
      <c r="F30" s="268" t="s">
        <v>962</v>
      </c>
      <c r="G30" s="269">
        <v>7</v>
      </c>
      <c r="H30" s="270"/>
      <c r="I30" s="271">
        <v>42.58</v>
      </c>
      <c r="J30" s="272"/>
      <c r="K30" s="301">
        <f t="shared" si="0"/>
        <v>298.06</v>
      </c>
      <c r="L30" s="273"/>
      <c r="M30" s="274"/>
      <c r="N30" s="264"/>
      <c r="O30" s="83"/>
      <c r="P30" s="83"/>
    </row>
    <row r="31" spans="1:16" s="82" customFormat="1" ht="9.75" customHeight="1">
      <c r="A31" s="275" t="s">
        <v>50</v>
      </c>
      <c r="B31" s="265" t="s">
        <v>1031</v>
      </c>
      <c r="C31" s="266"/>
      <c r="D31" s="266"/>
      <c r="E31" s="267"/>
      <c r="F31" s="268" t="s">
        <v>962</v>
      </c>
      <c r="G31" s="269">
        <v>2</v>
      </c>
      <c r="H31" s="270"/>
      <c r="I31" s="271">
        <v>45.36</v>
      </c>
      <c r="J31" s="272"/>
      <c r="K31" s="301">
        <f t="shared" si="0"/>
        <v>90.72</v>
      </c>
      <c r="L31" s="273"/>
      <c r="M31" s="274"/>
      <c r="N31" s="264"/>
      <c r="O31" s="83"/>
      <c r="P31" s="83"/>
    </row>
    <row r="32" spans="1:16" s="82" customFormat="1" ht="9.75" customHeight="1">
      <c r="A32" s="275" t="s">
        <v>51</v>
      </c>
      <c r="B32" s="265" t="s">
        <v>1032</v>
      </c>
      <c r="C32" s="266"/>
      <c r="D32" s="266"/>
      <c r="E32" s="267"/>
      <c r="F32" s="268" t="s">
        <v>962</v>
      </c>
      <c r="G32" s="269">
        <v>5</v>
      </c>
      <c r="H32" s="270"/>
      <c r="I32" s="271">
        <v>49.85</v>
      </c>
      <c r="J32" s="272"/>
      <c r="K32" s="301">
        <f t="shared" si="0"/>
        <v>249.25</v>
      </c>
      <c r="L32" s="273"/>
      <c r="M32" s="274"/>
      <c r="N32" s="264"/>
      <c r="O32" s="83"/>
      <c r="P32" s="83"/>
    </row>
    <row r="33" spans="1:16" s="82" customFormat="1" ht="9.75" customHeight="1">
      <c r="A33" s="275" t="s">
        <v>52</v>
      </c>
      <c r="B33" s="265" t="s">
        <v>1000</v>
      </c>
      <c r="C33" s="266"/>
      <c r="D33" s="266"/>
      <c r="E33" s="267"/>
      <c r="F33" s="268" t="s">
        <v>962</v>
      </c>
      <c r="G33" s="269">
        <v>1</v>
      </c>
      <c r="H33" s="270"/>
      <c r="I33" s="271">
        <v>35.92</v>
      </c>
      <c r="J33" s="272"/>
      <c r="K33" s="301">
        <f t="shared" si="0"/>
        <v>35.92</v>
      </c>
      <c r="L33" s="273"/>
      <c r="M33" s="274"/>
      <c r="N33" s="264"/>
      <c r="O33" s="83"/>
      <c r="P33" s="83"/>
    </row>
    <row r="34" spans="1:16" s="82" customFormat="1" ht="9.75" customHeight="1">
      <c r="A34" s="275" t="s">
        <v>53</v>
      </c>
      <c r="B34" s="265" t="s">
        <v>1105</v>
      </c>
      <c r="C34" s="266"/>
      <c r="D34" s="266"/>
      <c r="E34" s="267"/>
      <c r="F34" s="268" t="s">
        <v>962</v>
      </c>
      <c r="G34" s="269">
        <v>1</v>
      </c>
      <c r="H34" s="270"/>
      <c r="I34" s="271">
        <v>159.84</v>
      </c>
      <c r="J34" s="272"/>
      <c r="K34" s="301">
        <f t="shared" si="0"/>
        <v>159.84</v>
      </c>
      <c r="L34" s="273"/>
      <c r="M34" s="281">
        <f>SUM(K29:K34)</f>
        <v>2861.31</v>
      </c>
      <c r="N34" s="264"/>
      <c r="O34" s="83"/>
      <c r="P34" s="83"/>
    </row>
    <row r="35" spans="1:16" s="82" customFormat="1" ht="9.75" customHeight="1">
      <c r="A35" s="278" t="s">
        <v>54</v>
      </c>
      <c r="B35" s="79" t="s">
        <v>1076</v>
      </c>
      <c r="C35" s="39"/>
      <c r="D35" s="39"/>
      <c r="E35" s="98"/>
      <c r="F35" s="40"/>
      <c r="G35" s="41"/>
      <c r="H35" s="48"/>
      <c r="I35" s="103"/>
      <c r="J35" s="94"/>
      <c r="K35" s="297"/>
      <c r="L35" s="273"/>
      <c r="M35" s="281"/>
      <c r="N35" s="264"/>
      <c r="O35" s="83"/>
      <c r="P35" s="83"/>
    </row>
    <row r="36" spans="1:16" s="82" customFormat="1" ht="9.75" customHeight="1">
      <c r="A36" s="275" t="s">
        <v>55</v>
      </c>
      <c r="B36" s="38" t="s">
        <v>930</v>
      </c>
      <c r="C36" s="39"/>
      <c r="D36" s="39"/>
      <c r="E36" s="98"/>
      <c r="F36" s="40" t="s">
        <v>962</v>
      </c>
      <c r="G36" s="41">
        <v>1</v>
      </c>
      <c r="H36" s="48"/>
      <c r="I36" s="103">
        <v>63.85</v>
      </c>
      <c r="J36" s="94"/>
      <c r="K36" s="297">
        <f>ROUND(G36*I36,2)</f>
        <v>63.85</v>
      </c>
      <c r="L36" s="273"/>
      <c r="M36" s="281">
        <f>K36</f>
        <v>63.85</v>
      </c>
      <c r="N36" s="264"/>
      <c r="O36" s="83"/>
      <c r="P36" s="83"/>
    </row>
    <row r="37" spans="1:16" s="82" customFormat="1" ht="9.75" customHeight="1">
      <c r="A37" s="278" t="s">
        <v>56</v>
      </c>
      <c r="B37" s="79" t="s">
        <v>988</v>
      </c>
      <c r="C37" s="39"/>
      <c r="D37" s="39"/>
      <c r="E37" s="98"/>
      <c r="F37" s="40"/>
      <c r="G37" s="41"/>
      <c r="H37" s="48"/>
      <c r="I37" s="361"/>
      <c r="J37" s="94"/>
      <c r="K37" s="45"/>
      <c r="L37" s="273"/>
      <c r="M37" s="281"/>
      <c r="N37" s="264"/>
      <c r="O37" s="83"/>
      <c r="P37" s="83"/>
    </row>
    <row r="38" spans="1:16" s="82" customFormat="1" ht="9.75" customHeight="1">
      <c r="A38" s="275" t="s">
        <v>57</v>
      </c>
      <c r="B38" s="38" t="s">
        <v>989</v>
      </c>
      <c r="C38" s="39"/>
      <c r="D38" s="39"/>
      <c r="E38" s="98"/>
      <c r="F38" s="40"/>
      <c r="G38" s="41"/>
      <c r="H38" s="48"/>
      <c r="I38" s="361"/>
      <c r="J38" s="94"/>
      <c r="K38" s="45"/>
      <c r="L38" s="273"/>
      <c r="M38" s="281"/>
      <c r="N38" s="264"/>
      <c r="O38" s="83"/>
      <c r="P38" s="83"/>
    </row>
    <row r="39" spans="1:16" s="82" customFormat="1" ht="9.75" customHeight="1">
      <c r="A39" s="275"/>
      <c r="B39" s="38" t="s">
        <v>990</v>
      </c>
      <c r="C39" s="39"/>
      <c r="D39" s="39"/>
      <c r="E39" s="98"/>
      <c r="F39" s="40" t="s">
        <v>961</v>
      </c>
      <c r="G39" s="41">
        <v>1.3</v>
      </c>
      <c r="H39" s="48"/>
      <c r="I39" s="361">
        <v>18.99</v>
      </c>
      <c r="J39" s="94"/>
      <c r="K39" s="297">
        <f>ROUND(G39*I39,2)</f>
        <v>24.69</v>
      </c>
      <c r="L39" s="273"/>
      <c r="M39" s="281">
        <f>K39</f>
        <v>24.69</v>
      </c>
      <c r="N39" s="264"/>
      <c r="O39" s="83"/>
      <c r="P39" s="83"/>
    </row>
    <row r="40" spans="1:16" s="82" customFormat="1" ht="9.75" customHeight="1">
      <c r="A40" s="278" t="s">
        <v>58</v>
      </c>
      <c r="B40" s="276" t="s">
        <v>972</v>
      </c>
      <c r="C40" s="266"/>
      <c r="D40" s="266"/>
      <c r="E40" s="267"/>
      <c r="F40" s="252"/>
      <c r="G40" s="269"/>
      <c r="H40" s="270"/>
      <c r="I40" s="271"/>
      <c r="J40" s="272"/>
      <c r="K40" s="301"/>
      <c r="L40" s="273"/>
      <c r="M40" s="274"/>
      <c r="N40" s="264"/>
      <c r="O40" s="83"/>
      <c r="P40" s="83"/>
    </row>
    <row r="41" spans="1:16" s="82" customFormat="1" ht="9.75" customHeight="1">
      <c r="A41" s="275" t="s">
        <v>59</v>
      </c>
      <c r="B41" s="260" t="s">
        <v>973</v>
      </c>
      <c r="C41" s="250"/>
      <c r="D41" s="250"/>
      <c r="E41" s="251"/>
      <c r="F41" s="268"/>
      <c r="G41" s="279"/>
      <c r="H41" s="270"/>
      <c r="I41" s="280"/>
      <c r="J41" s="272"/>
      <c r="K41" s="301"/>
      <c r="L41" s="273"/>
      <c r="M41" s="274"/>
      <c r="N41" s="264"/>
      <c r="O41" s="83"/>
      <c r="P41" s="83"/>
    </row>
    <row r="42" spans="1:16" s="82" customFormat="1" ht="9.75" customHeight="1">
      <c r="A42" s="275"/>
      <c r="B42" s="260" t="s">
        <v>974</v>
      </c>
      <c r="C42" s="250"/>
      <c r="D42" s="250"/>
      <c r="E42" s="251"/>
      <c r="F42" s="268" t="s">
        <v>961</v>
      </c>
      <c r="G42" s="269">
        <v>185.15</v>
      </c>
      <c r="H42" s="270"/>
      <c r="I42" s="271">
        <v>2.39</v>
      </c>
      <c r="J42" s="272"/>
      <c r="K42" s="301">
        <f t="shared" si="0"/>
        <v>442.51</v>
      </c>
      <c r="L42" s="273"/>
      <c r="M42" s="281"/>
      <c r="N42" s="264"/>
      <c r="O42" s="83"/>
      <c r="P42" s="83"/>
    </row>
    <row r="43" spans="1:16" s="82" customFormat="1" ht="9.75" customHeight="1">
      <c r="A43" s="275" t="s">
        <v>926</v>
      </c>
      <c r="B43" s="260" t="s">
        <v>976</v>
      </c>
      <c r="C43" s="250"/>
      <c r="D43" s="250"/>
      <c r="E43" s="251"/>
      <c r="F43" s="268" t="s">
        <v>961</v>
      </c>
      <c r="G43" s="269">
        <v>185.15</v>
      </c>
      <c r="H43" s="270"/>
      <c r="I43" s="271">
        <v>16.43</v>
      </c>
      <c r="J43" s="272"/>
      <c r="K43" s="301">
        <f t="shared" si="0"/>
        <v>3042.01</v>
      </c>
      <c r="L43" s="273"/>
      <c r="M43" s="281"/>
      <c r="N43" s="264"/>
      <c r="O43" s="83"/>
      <c r="P43" s="83"/>
    </row>
    <row r="44" spans="1:16" s="82" customFormat="1" ht="9.75" customHeight="1">
      <c r="A44" s="275" t="s">
        <v>927</v>
      </c>
      <c r="B44" s="265" t="s">
        <v>977</v>
      </c>
      <c r="C44" s="266"/>
      <c r="D44" s="266"/>
      <c r="E44" s="267"/>
      <c r="F44" s="268"/>
      <c r="G44" s="269"/>
      <c r="H44" s="270"/>
      <c r="I44" s="271"/>
      <c r="J44" s="272"/>
      <c r="K44" s="301"/>
      <c r="L44" s="273"/>
      <c r="M44" s="281"/>
      <c r="N44" s="264"/>
      <c r="O44" s="83"/>
      <c r="P44" s="83"/>
    </row>
    <row r="45" spans="1:16" s="82" customFormat="1" ht="9.75" customHeight="1">
      <c r="A45" s="275"/>
      <c r="B45" s="265" t="s">
        <v>978</v>
      </c>
      <c r="C45" s="266"/>
      <c r="D45" s="266"/>
      <c r="E45" s="267"/>
      <c r="F45" s="268" t="s">
        <v>961</v>
      </c>
      <c r="G45" s="269">
        <v>135.15</v>
      </c>
      <c r="H45" s="270"/>
      <c r="I45" s="271">
        <v>28.36</v>
      </c>
      <c r="J45" s="272"/>
      <c r="K45" s="301">
        <f t="shared" si="0"/>
        <v>3832.85</v>
      </c>
      <c r="L45" s="273"/>
      <c r="M45" s="281"/>
      <c r="N45" s="264"/>
      <c r="O45" s="83"/>
      <c r="P45" s="83"/>
    </row>
    <row r="46" spans="1:16" s="82" customFormat="1" ht="9.75" customHeight="1">
      <c r="A46" s="275" t="s">
        <v>931</v>
      </c>
      <c r="B46" s="265" t="s">
        <v>996</v>
      </c>
      <c r="C46" s="266"/>
      <c r="D46" s="266"/>
      <c r="E46" s="267"/>
      <c r="F46" s="268" t="s">
        <v>963</v>
      </c>
      <c r="G46" s="269">
        <v>90.1</v>
      </c>
      <c r="H46" s="270"/>
      <c r="I46" s="271">
        <v>18.2</v>
      </c>
      <c r="J46" s="272"/>
      <c r="K46" s="301">
        <f t="shared" si="0"/>
        <v>1639.82</v>
      </c>
      <c r="L46" s="273"/>
      <c r="M46" s="281">
        <f>SUM(K42:K46)</f>
        <v>8957.19</v>
      </c>
      <c r="N46" s="264"/>
      <c r="O46" s="83"/>
      <c r="P46" s="83"/>
    </row>
    <row r="47" spans="1:16" s="82" customFormat="1" ht="9.75" customHeight="1">
      <c r="A47" s="278" t="s">
        <v>60</v>
      </c>
      <c r="B47" s="276" t="s">
        <v>975</v>
      </c>
      <c r="C47" s="266"/>
      <c r="D47" s="266"/>
      <c r="E47" s="267"/>
      <c r="F47" s="268"/>
      <c r="G47" s="269"/>
      <c r="H47" s="270"/>
      <c r="I47" s="271"/>
      <c r="J47" s="272"/>
      <c r="K47" s="301"/>
      <c r="L47" s="273"/>
      <c r="M47" s="281"/>
      <c r="N47" s="264"/>
      <c r="O47" s="83"/>
      <c r="P47" s="83"/>
    </row>
    <row r="48" spans="1:16" s="82" customFormat="1" ht="9.75" customHeight="1">
      <c r="A48" s="275" t="s">
        <v>61</v>
      </c>
      <c r="B48" s="265" t="s">
        <v>1026</v>
      </c>
      <c r="C48" s="266"/>
      <c r="D48" s="266"/>
      <c r="E48" s="267"/>
      <c r="F48" s="268" t="s">
        <v>961</v>
      </c>
      <c r="G48" s="269">
        <v>173.51</v>
      </c>
      <c r="H48" s="270"/>
      <c r="I48" s="271">
        <v>17.04</v>
      </c>
      <c r="J48" s="272"/>
      <c r="K48" s="301">
        <f t="shared" si="0"/>
        <v>2956.61</v>
      </c>
      <c r="L48" s="273"/>
      <c r="M48" s="281"/>
      <c r="N48" s="264"/>
      <c r="O48" s="83"/>
      <c r="P48" s="83"/>
    </row>
    <row r="49" spans="1:16" s="82" customFormat="1" ht="9.75" customHeight="1">
      <c r="A49" s="275" t="s">
        <v>932</v>
      </c>
      <c r="B49" s="265" t="s">
        <v>970</v>
      </c>
      <c r="C49" s="266"/>
      <c r="D49" s="266"/>
      <c r="E49" s="267"/>
      <c r="F49" s="268"/>
      <c r="G49" s="269"/>
      <c r="H49" s="270"/>
      <c r="I49" s="271"/>
      <c r="J49" s="272"/>
      <c r="K49" s="301"/>
      <c r="L49" s="273"/>
      <c r="M49" s="281"/>
      <c r="N49" s="264"/>
      <c r="O49" s="83"/>
      <c r="P49" s="83"/>
    </row>
    <row r="50" spans="1:16" s="82" customFormat="1" ht="9.75" customHeight="1">
      <c r="A50" s="275"/>
      <c r="B50" s="277" t="s">
        <v>1025</v>
      </c>
      <c r="C50" s="266"/>
      <c r="D50" s="266"/>
      <c r="E50" s="267"/>
      <c r="F50" s="268" t="s">
        <v>961</v>
      </c>
      <c r="G50" s="269">
        <v>173.51</v>
      </c>
      <c r="H50" s="270"/>
      <c r="I50" s="271">
        <v>34.46</v>
      </c>
      <c r="J50" s="272"/>
      <c r="K50" s="301">
        <f t="shared" si="0"/>
        <v>5979.15</v>
      </c>
      <c r="L50" s="273"/>
      <c r="M50" s="281"/>
      <c r="N50" s="264"/>
      <c r="O50" s="83"/>
      <c r="P50" s="83"/>
    </row>
    <row r="51" spans="1:16" s="85" customFormat="1" ht="9.75" customHeight="1" thickBot="1">
      <c r="A51" s="362" t="s">
        <v>933</v>
      </c>
      <c r="B51" s="265" t="s">
        <v>1027</v>
      </c>
      <c r="C51" s="266"/>
      <c r="D51" s="266"/>
      <c r="E51" s="267"/>
      <c r="F51" s="268" t="s">
        <v>963</v>
      </c>
      <c r="G51" s="363">
        <v>90.1</v>
      </c>
      <c r="H51" s="270"/>
      <c r="I51" s="366">
        <v>13.13</v>
      </c>
      <c r="J51" s="272"/>
      <c r="K51" s="301">
        <f t="shared" si="0"/>
        <v>1183.01</v>
      </c>
      <c r="L51" s="282"/>
      <c r="M51" s="364">
        <f>SUM(K48:K51)</f>
        <v>10118.77</v>
      </c>
      <c r="N51" s="283"/>
      <c r="O51" s="86"/>
      <c r="P51" s="86"/>
    </row>
    <row r="52" spans="1:14" ht="18" customHeight="1" thickTop="1">
      <c r="A52" s="284" t="s">
        <v>939</v>
      </c>
      <c r="B52" s="187"/>
      <c r="C52" s="285" t="s">
        <v>965</v>
      </c>
      <c r="D52" s="187"/>
      <c r="E52" s="286"/>
      <c r="F52" s="187" t="s">
        <v>952</v>
      </c>
      <c r="G52" s="286"/>
      <c r="H52" s="187" t="s">
        <v>959</v>
      </c>
      <c r="I52" s="286"/>
      <c r="J52" s="187"/>
      <c r="K52" s="287">
        <f>SUM(K10:K51)</f>
        <v>25970.05</v>
      </c>
      <c r="L52" s="288"/>
      <c r="M52" s="289">
        <f>SUM(M10:M51)</f>
        <v>25970.05</v>
      </c>
      <c r="N52" s="188"/>
    </row>
    <row r="53" spans="1:14" ht="18" customHeight="1" thickBot="1">
      <c r="A53" s="290"/>
      <c r="B53" s="291"/>
      <c r="C53" s="292"/>
      <c r="D53" s="186"/>
      <c r="E53" s="293"/>
      <c r="F53" s="186"/>
      <c r="G53" s="293"/>
      <c r="H53" s="186" t="s">
        <v>960</v>
      </c>
      <c r="I53" s="293"/>
      <c r="J53" s="186"/>
      <c r="K53" s="294"/>
      <c r="L53" s="186"/>
      <c r="M53" s="295"/>
      <c r="N53" s="188"/>
    </row>
    <row r="54" spans="3:13" ht="15" customHeight="1" thickTop="1">
      <c r="C54" s="55"/>
      <c r="M54" s="75"/>
    </row>
    <row r="55" ht="15" customHeight="1"/>
    <row r="56" spans="2:8" ht="15" customHeight="1">
      <c r="B56" s="164"/>
      <c r="C56" s="164"/>
      <c r="D56" s="164"/>
      <c r="E56" s="164"/>
      <c r="F56" s="166"/>
      <c r="G56" s="172"/>
      <c r="H56" s="13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Plan9!K43</f>
        <v>92705.48999999995</v>
      </c>
      <c r="L5" s="66"/>
      <c r="M5" s="339">
        <f>Plan9!M43</f>
        <v>92705.48999999998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07" t="s">
        <v>284</v>
      </c>
      <c r="B9" s="108" t="s">
        <v>992</v>
      </c>
      <c r="C9" s="111"/>
      <c r="D9" s="111"/>
      <c r="E9" s="112"/>
      <c r="F9" s="110"/>
      <c r="G9" s="134"/>
      <c r="H9" s="111"/>
      <c r="I9" s="111"/>
      <c r="J9" s="110"/>
      <c r="K9" s="112"/>
      <c r="L9" s="111"/>
      <c r="M9" s="349"/>
    </row>
    <row r="10" spans="1:13" ht="11.25" customHeight="1">
      <c r="A10" s="120" t="s">
        <v>285</v>
      </c>
      <c r="B10" s="77" t="s">
        <v>967</v>
      </c>
      <c r="C10" s="28"/>
      <c r="D10" s="28"/>
      <c r="E10" s="29"/>
      <c r="F10" s="30"/>
      <c r="G10" s="118"/>
      <c r="H10" s="113"/>
      <c r="I10" s="183"/>
      <c r="J10" s="105"/>
      <c r="K10" s="106"/>
      <c r="L10" s="113"/>
      <c r="M10" s="344"/>
    </row>
    <row r="11" spans="1:13" ht="11.25" customHeight="1">
      <c r="A11" s="109" t="s">
        <v>286</v>
      </c>
      <c r="B11" s="38" t="s">
        <v>1024</v>
      </c>
      <c r="C11" s="39"/>
      <c r="D11" s="39"/>
      <c r="E11" s="98"/>
      <c r="F11" s="30" t="s">
        <v>961</v>
      </c>
      <c r="G11" s="118">
        <v>42.6</v>
      </c>
      <c r="H11" s="113"/>
      <c r="I11" s="183">
        <v>6.21</v>
      </c>
      <c r="J11" s="105"/>
      <c r="K11" s="297">
        <f>ROUND(G11*I11,2)</f>
        <v>264.55</v>
      </c>
      <c r="L11" s="113"/>
      <c r="M11" s="344"/>
    </row>
    <row r="12" spans="1:13" ht="11.25" customHeight="1">
      <c r="A12" s="109" t="s">
        <v>287</v>
      </c>
      <c r="B12" s="27" t="s">
        <v>971</v>
      </c>
      <c r="C12" s="28"/>
      <c r="D12" s="28"/>
      <c r="E12" s="29"/>
      <c r="F12" s="40" t="s">
        <v>961</v>
      </c>
      <c r="G12" s="118">
        <v>40.6</v>
      </c>
      <c r="H12" s="113"/>
      <c r="I12" s="183">
        <v>2.39</v>
      </c>
      <c r="J12" s="105"/>
      <c r="K12" s="297">
        <f aca="true" t="shared" si="0" ref="K12:K45">ROUND(G12*I12,2)</f>
        <v>97.03</v>
      </c>
      <c r="L12" s="113"/>
      <c r="M12" s="344"/>
    </row>
    <row r="13" spans="1:13" ht="11.25" customHeight="1">
      <c r="A13" s="109" t="s">
        <v>288</v>
      </c>
      <c r="B13" s="27" t="s">
        <v>1017</v>
      </c>
      <c r="C13" s="28"/>
      <c r="D13" s="28"/>
      <c r="E13" s="29"/>
      <c r="F13" s="40" t="s">
        <v>1018</v>
      </c>
      <c r="G13" s="118">
        <v>0.27</v>
      </c>
      <c r="H13" s="113"/>
      <c r="I13" s="183">
        <v>14.33</v>
      </c>
      <c r="J13" s="105"/>
      <c r="K13" s="297">
        <f t="shared" si="0"/>
        <v>3.87</v>
      </c>
      <c r="L13" s="113"/>
      <c r="M13" s="344"/>
    </row>
    <row r="14" spans="1:13" ht="11.25" customHeight="1">
      <c r="A14" s="109" t="s">
        <v>289</v>
      </c>
      <c r="B14" s="27" t="s">
        <v>987</v>
      </c>
      <c r="C14" s="28"/>
      <c r="D14" s="28"/>
      <c r="E14" s="29"/>
      <c r="F14" s="40" t="s">
        <v>961</v>
      </c>
      <c r="G14" s="36">
        <v>6.08</v>
      </c>
      <c r="H14" s="47"/>
      <c r="I14" s="183">
        <v>7.47</v>
      </c>
      <c r="J14" s="47"/>
      <c r="K14" s="297">
        <f t="shared" si="0"/>
        <v>45.42</v>
      </c>
      <c r="L14" s="46"/>
      <c r="M14" s="52">
        <f>SUM(K11:K14)</f>
        <v>410.87000000000006</v>
      </c>
    </row>
    <row r="15" spans="1:13" ht="11.25" customHeight="1">
      <c r="A15" s="76" t="s">
        <v>290</v>
      </c>
      <c r="B15" s="79" t="s">
        <v>999</v>
      </c>
      <c r="C15" s="28"/>
      <c r="D15" s="28"/>
      <c r="E15" s="29"/>
      <c r="F15" s="30"/>
      <c r="G15" s="36"/>
      <c r="H15" s="47"/>
      <c r="I15" s="183"/>
      <c r="J15" s="47"/>
      <c r="K15" s="297"/>
      <c r="L15" s="46"/>
      <c r="M15" s="52"/>
    </row>
    <row r="16" spans="1:16" s="101" customFormat="1" ht="11.25" customHeight="1">
      <c r="A16" s="35" t="s">
        <v>291</v>
      </c>
      <c r="B16" s="38" t="s">
        <v>1029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/>
      <c r="B17" s="38" t="s">
        <v>1028</v>
      </c>
      <c r="C17" s="39"/>
      <c r="D17" s="39"/>
      <c r="E17" s="98"/>
      <c r="F17" s="40" t="s">
        <v>962</v>
      </c>
      <c r="G17" s="36">
        <v>4</v>
      </c>
      <c r="H17" s="47"/>
      <c r="I17" s="183">
        <v>112.64</v>
      </c>
      <c r="J17" s="88"/>
      <c r="K17" s="297">
        <f t="shared" si="0"/>
        <v>450.56</v>
      </c>
      <c r="L17" s="89"/>
      <c r="M17" s="52"/>
      <c r="O17" s="102"/>
      <c r="P17" s="102"/>
    </row>
    <row r="18" spans="1:16" s="101" customFormat="1" ht="11.25" customHeight="1">
      <c r="A18" s="37" t="s">
        <v>292</v>
      </c>
      <c r="B18" s="38" t="s">
        <v>1031</v>
      </c>
      <c r="C18" s="39"/>
      <c r="D18" s="39"/>
      <c r="E18" s="98"/>
      <c r="F18" s="40" t="s">
        <v>962</v>
      </c>
      <c r="G18" s="41">
        <v>1</v>
      </c>
      <c r="H18" s="48"/>
      <c r="I18" s="183">
        <v>45.36</v>
      </c>
      <c r="J18" s="94"/>
      <c r="K18" s="297">
        <f t="shared" si="0"/>
        <v>45.36</v>
      </c>
      <c r="L18" s="95"/>
      <c r="M18" s="53"/>
      <c r="O18" s="102"/>
      <c r="P18" s="102"/>
    </row>
    <row r="19" spans="1:16" s="101" customFormat="1" ht="11.25" customHeight="1">
      <c r="A19" s="37" t="s">
        <v>293</v>
      </c>
      <c r="B19" s="38" t="s">
        <v>1032</v>
      </c>
      <c r="C19" s="39"/>
      <c r="D19" s="39"/>
      <c r="E19" s="98"/>
      <c r="F19" s="40" t="s">
        <v>962</v>
      </c>
      <c r="G19" s="41">
        <v>4</v>
      </c>
      <c r="H19" s="48"/>
      <c r="I19" s="183">
        <v>49.85</v>
      </c>
      <c r="J19" s="94"/>
      <c r="K19" s="297">
        <f t="shared" si="0"/>
        <v>199.4</v>
      </c>
      <c r="L19" s="95"/>
      <c r="M19" s="53"/>
      <c r="O19" s="102"/>
      <c r="P19" s="102"/>
    </row>
    <row r="20" spans="1:16" s="101" customFormat="1" ht="11.25" customHeight="1">
      <c r="A20" s="37" t="s">
        <v>294</v>
      </c>
      <c r="B20" s="38" t="s">
        <v>1036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37"/>
      <c r="B21" s="38" t="s">
        <v>1037</v>
      </c>
      <c r="C21" s="39"/>
      <c r="D21" s="39"/>
      <c r="E21" s="98"/>
      <c r="F21" s="40" t="s">
        <v>962</v>
      </c>
      <c r="G21" s="41">
        <v>2</v>
      </c>
      <c r="H21" s="48"/>
      <c r="I21" s="183">
        <v>130.58</v>
      </c>
      <c r="J21" s="94"/>
      <c r="K21" s="297">
        <f t="shared" si="0"/>
        <v>261.16</v>
      </c>
      <c r="L21" s="95"/>
      <c r="M21" s="53">
        <f>SUM(K17:K21)</f>
        <v>956.48</v>
      </c>
      <c r="O21" s="102"/>
      <c r="P21" s="102"/>
    </row>
    <row r="22" spans="1:16" s="101" customFormat="1" ht="11.25" customHeight="1">
      <c r="A22" s="78" t="s">
        <v>295</v>
      </c>
      <c r="B22" s="79" t="s">
        <v>1077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296</v>
      </c>
      <c r="B23" s="38" t="s">
        <v>1097</v>
      </c>
      <c r="C23" s="39"/>
      <c r="D23" s="39"/>
      <c r="E23" s="98"/>
      <c r="F23" s="40" t="s">
        <v>962</v>
      </c>
      <c r="G23" s="41">
        <v>1</v>
      </c>
      <c r="H23" s="48"/>
      <c r="I23" s="183">
        <v>43.2</v>
      </c>
      <c r="J23" s="94"/>
      <c r="K23" s="297">
        <f t="shared" si="0"/>
        <v>43.2</v>
      </c>
      <c r="L23" s="95"/>
      <c r="M23" s="53">
        <f>K23</f>
        <v>43.2</v>
      </c>
      <c r="O23" s="102"/>
      <c r="P23" s="102"/>
    </row>
    <row r="24" spans="1:16" s="101" customFormat="1" ht="11.25" customHeight="1">
      <c r="A24" s="141" t="s">
        <v>297</v>
      </c>
      <c r="B24" s="79" t="s">
        <v>988</v>
      </c>
      <c r="C24" s="39"/>
      <c r="D24" s="39"/>
      <c r="E24" s="98"/>
      <c r="F24" s="40"/>
      <c r="G24" s="140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142" t="s">
        <v>298</v>
      </c>
      <c r="B25" s="38" t="s">
        <v>989</v>
      </c>
      <c r="C25" s="39"/>
      <c r="D25" s="39"/>
      <c r="E25" s="98"/>
      <c r="F25" s="40"/>
      <c r="G25" s="140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142"/>
      <c r="B26" s="38" t="s">
        <v>990</v>
      </c>
      <c r="C26" s="39"/>
      <c r="D26" s="39"/>
      <c r="E26" s="98"/>
      <c r="F26" s="40" t="s">
        <v>961</v>
      </c>
      <c r="G26" s="41">
        <v>22.36</v>
      </c>
      <c r="H26" s="48"/>
      <c r="I26" s="183">
        <v>18.99</v>
      </c>
      <c r="J26" s="94"/>
      <c r="K26" s="297">
        <f t="shared" si="0"/>
        <v>424.62</v>
      </c>
      <c r="L26" s="95"/>
      <c r="M26" s="53">
        <f>K26</f>
        <v>424.62</v>
      </c>
      <c r="O26" s="102"/>
      <c r="P26" s="102"/>
    </row>
    <row r="27" spans="1:16" s="101" customFormat="1" ht="11.25" customHeight="1">
      <c r="A27" s="78" t="s">
        <v>299</v>
      </c>
      <c r="B27" s="79" t="s">
        <v>972</v>
      </c>
      <c r="C27" s="28"/>
      <c r="D27" s="28"/>
      <c r="E27" s="29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 t="s">
        <v>300</v>
      </c>
      <c r="B28" s="38" t="s">
        <v>973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/>
      <c r="B29" s="38" t="s">
        <v>974</v>
      </c>
      <c r="C29" s="39"/>
      <c r="D29" s="39"/>
      <c r="E29" s="98"/>
      <c r="F29" s="40" t="s">
        <v>961</v>
      </c>
      <c r="G29" s="41">
        <v>40.6</v>
      </c>
      <c r="H29" s="48"/>
      <c r="I29" s="183">
        <v>2.39</v>
      </c>
      <c r="J29" s="94"/>
      <c r="K29" s="297">
        <f t="shared" si="0"/>
        <v>97.03</v>
      </c>
      <c r="L29" s="95"/>
      <c r="M29" s="53"/>
      <c r="O29" s="102"/>
      <c r="P29" s="102"/>
    </row>
    <row r="30" spans="1:16" s="101" customFormat="1" ht="11.25" customHeight="1">
      <c r="A30" s="37" t="s">
        <v>301</v>
      </c>
      <c r="B30" s="84" t="s">
        <v>976</v>
      </c>
      <c r="C30" s="39"/>
      <c r="D30" s="39"/>
      <c r="E30" s="98"/>
      <c r="F30" s="40" t="s">
        <v>961</v>
      </c>
      <c r="G30" s="41">
        <v>40.6</v>
      </c>
      <c r="H30" s="48"/>
      <c r="I30" s="183">
        <v>16.43</v>
      </c>
      <c r="J30" s="94"/>
      <c r="K30" s="297">
        <f t="shared" si="0"/>
        <v>667.06</v>
      </c>
      <c r="L30" s="95"/>
      <c r="M30" s="53"/>
      <c r="O30" s="102"/>
      <c r="P30" s="102"/>
    </row>
    <row r="31" spans="1:16" s="101" customFormat="1" ht="11.25" customHeight="1">
      <c r="A31" s="37" t="s">
        <v>302</v>
      </c>
      <c r="B31" s="38" t="s">
        <v>977</v>
      </c>
      <c r="C31" s="39"/>
      <c r="D31" s="67"/>
      <c r="E31" s="68"/>
      <c r="F31" s="40"/>
      <c r="G31" s="99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1.25" customHeight="1">
      <c r="A32" s="37"/>
      <c r="B32" s="84" t="s">
        <v>978</v>
      </c>
      <c r="C32" s="39"/>
      <c r="D32" s="67"/>
      <c r="E32" s="68"/>
      <c r="F32" s="40" t="s">
        <v>961</v>
      </c>
      <c r="G32" s="41">
        <v>36.1</v>
      </c>
      <c r="H32" s="48"/>
      <c r="I32" s="45">
        <v>28.36</v>
      </c>
      <c r="J32" s="94"/>
      <c r="K32" s="297">
        <f t="shared" si="0"/>
        <v>1023.8</v>
      </c>
      <c r="L32" s="91"/>
      <c r="M32" s="53"/>
      <c r="O32" s="86"/>
      <c r="P32" s="86"/>
    </row>
    <row r="33" spans="1:16" s="85" customFormat="1" ht="11.25" customHeight="1">
      <c r="A33" s="37" t="s">
        <v>303</v>
      </c>
      <c r="B33" s="38" t="s">
        <v>996</v>
      </c>
      <c r="C33" s="137"/>
      <c r="D33" s="137"/>
      <c r="E33" s="138"/>
      <c r="F33" s="139" t="s">
        <v>963</v>
      </c>
      <c r="G33" s="41">
        <v>21.4</v>
      </c>
      <c r="H33" s="48"/>
      <c r="I33" s="45">
        <v>18.2</v>
      </c>
      <c r="J33" s="94"/>
      <c r="K33" s="297">
        <f t="shared" si="0"/>
        <v>389.48</v>
      </c>
      <c r="L33" s="91"/>
      <c r="M33" s="53"/>
      <c r="O33" s="86"/>
      <c r="P33" s="86"/>
    </row>
    <row r="34" spans="1:16" s="85" customFormat="1" ht="11.25" customHeight="1">
      <c r="A34" s="37" t="s">
        <v>304</v>
      </c>
      <c r="B34" s="84" t="s">
        <v>1104</v>
      </c>
      <c r="C34" s="39"/>
      <c r="D34" s="67"/>
      <c r="E34" s="68"/>
      <c r="F34" s="40" t="s">
        <v>963</v>
      </c>
      <c r="G34" s="41">
        <v>7</v>
      </c>
      <c r="H34" s="48"/>
      <c r="I34" s="45">
        <v>22.88</v>
      </c>
      <c r="J34" s="94"/>
      <c r="K34" s="297">
        <f t="shared" si="0"/>
        <v>160.16</v>
      </c>
      <c r="L34" s="91"/>
      <c r="M34" s="53">
        <f>SUM(K29:K34)</f>
        <v>2337.5299999999997</v>
      </c>
      <c r="O34" s="86"/>
      <c r="P34" s="86"/>
    </row>
    <row r="35" spans="1:16" s="85" customFormat="1" ht="11.25" customHeight="1">
      <c r="A35" s="141" t="s">
        <v>305</v>
      </c>
      <c r="B35" s="77" t="s">
        <v>975</v>
      </c>
      <c r="C35" s="39"/>
      <c r="D35" s="39"/>
      <c r="E35" s="98"/>
      <c r="F35" s="40"/>
      <c r="G35" s="41"/>
      <c r="H35" s="48"/>
      <c r="I35" s="45"/>
      <c r="J35" s="94"/>
      <c r="K35" s="297"/>
      <c r="L35" s="95"/>
      <c r="M35" s="53"/>
      <c r="O35" s="86"/>
      <c r="P35" s="86"/>
    </row>
    <row r="36" spans="1:16" s="85" customFormat="1" ht="11.25" customHeight="1">
      <c r="A36" s="142" t="s">
        <v>306</v>
      </c>
      <c r="B36" s="38" t="s">
        <v>1026</v>
      </c>
      <c r="C36" s="39"/>
      <c r="D36" s="39"/>
      <c r="E36" s="98"/>
      <c r="F36" s="40" t="s">
        <v>961</v>
      </c>
      <c r="G36" s="41">
        <v>42.6</v>
      </c>
      <c r="H36" s="48"/>
      <c r="I36" s="45">
        <v>17.04</v>
      </c>
      <c r="J36" s="94"/>
      <c r="K36" s="297">
        <f t="shared" si="0"/>
        <v>725.9</v>
      </c>
      <c r="L36" s="95"/>
      <c r="M36" s="53"/>
      <c r="O36" s="86"/>
      <c r="P36" s="86"/>
    </row>
    <row r="37" spans="1:16" s="85" customFormat="1" ht="11.25" customHeight="1">
      <c r="A37" s="142" t="s">
        <v>307</v>
      </c>
      <c r="B37" s="38" t="s">
        <v>970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86"/>
      <c r="P37" s="86"/>
    </row>
    <row r="38" spans="1:16" s="85" customFormat="1" ht="11.25" customHeight="1">
      <c r="A38" s="37"/>
      <c r="B38" s="84" t="s">
        <v>1025</v>
      </c>
      <c r="C38" s="39"/>
      <c r="D38" s="39"/>
      <c r="E38" s="98"/>
      <c r="F38" s="40" t="s">
        <v>961</v>
      </c>
      <c r="G38" s="41">
        <v>42.6</v>
      </c>
      <c r="H38" s="48"/>
      <c r="I38" s="103">
        <v>34.46</v>
      </c>
      <c r="J38" s="94"/>
      <c r="K38" s="297">
        <f t="shared" si="0"/>
        <v>1468</v>
      </c>
      <c r="L38" s="95"/>
      <c r="M38" s="53"/>
      <c r="O38" s="86"/>
      <c r="P38" s="86"/>
    </row>
    <row r="39" spans="1:16" s="85" customFormat="1" ht="11.25" customHeight="1">
      <c r="A39" s="37" t="s">
        <v>308</v>
      </c>
      <c r="B39" s="27" t="s">
        <v>1027</v>
      </c>
      <c r="C39" s="39"/>
      <c r="D39" s="39"/>
      <c r="E39" s="98"/>
      <c r="F39" s="40" t="s">
        <v>963</v>
      </c>
      <c r="G39" s="41">
        <v>25.4</v>
      </c>
      <c r="H39" s="48"/>
      <c r="I39" s="103">
        <v>13.13</v>
      </c>
      <c r="J39" s="94"/>
      <c r="K39" s="297">
        <f t="shared" si="0"/>
        <v>333.5</v>
      </c>
      <c r="L39" s="95"/>
      <c r="M39" s="53">
        <f>SUM(K36:K39)</f>
        <v>2527.4</v>
      </c>
      <c r="O39" s="86"/>
      <c r="P39" s="86"/>
    </row>
    <row r="40" spans="1:16" s="85" customFormat="1" ht="11.25" customHeight="1">
      <c r="A40" s="78" t="s">
        <v>309</v>
      </c>
      <c r="B40" s="77" t="s">
        <v>983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310</v>
      </c>
      <c r="B41" s="100" t="s">
        <v>984</v>
      </c>
      <c r="C41" s="28"/>
      <c r="D41" s="28"/>
      <c r="E41" s="29"/>
      <c r="F41" s="40"/>
      <c r="G41" s="41"/>
      <c r="H41" s="48"/>
      <c r="I41" s="45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1116</v>
      </c>
      <c r="C42" s="28"/>
      <c r="D42" s="28"/>
      <c r="E42" s="29"/>
      <c r="F42" s="40" t="s">
        <v>961</v>
      </c>
      <c r="G42" s="41">
        <v>4.4</v>
      </c>
      <c r="H42" s="48"/>
      <c r="I42" s="183">
        <v>456.64</v>
      </c>
      <c r="J42" s="94"/>
      <c r="K42" s="297">
        <f t="shared" si="0"/>
        <v>2009.22</v>
      </c>
      <c r="L42" s="95"/>
      <c r="M42" s="53"/>
      <c r="O42" s="86"/>
      <c r="P42" s="86"/>
    </row>
    <row r="43" spans="1:16" s="85" customFormat="1" ht="11.25" customHeight="1">
      <c r="A43" s="37" t="s">
        <v>311</v>
      </c>
      <c r="B43" s="27" t="s">
        <v>1101</v>
      </c>
      <c r="C43" s="28"/>
      <c r="D43" s="28"/>
      <c r="E43" s="29"/>
      <c r="F43" s="40" t="s">
        <v>961</v>
      </c>
      <c r="G43" s="140">
        <v>1.8</v>
      </c>
      <c r="H43" s="48"/>
      <c r="I43" s="183">
        <v>248.31</v>
      </c>
      <c r="J43" s="94"/>
      <c r="K43" s="297">
        <f t="shared" si="0"/>
        <v>446.96</v>
      </c>
      <c r="L43" s="95"/>
      <c r="M43" s="53"/>
      <c r="O43" s="86"/>
      <c r="P43" s="86"/>
    </row>
    <row r="44" spans="1:16" s="85" customFormat="1" ht="11.25" customHeight="1">
      <c r="A44" s="37" t="s">
        <v>312</v>
      </c>
      <c r="B44" s="115" t="s">
        <v>1098</v>
      </c>
      <c r="C44" s="113"/>
      <c r="D44" s="113"/>
      <c r="E44" s="106"/>
      <c r="F44" s="40"/>
      <c r="G44" s="41"/>
      <c r="H44" s="48"/>
      <c r="I44" s="183"/>
      <c r="J44" s="94"/>
      <c r="K44" s="297"/>
      <c r="L44" s="95"/>
      <c r="M44" s="53"/>
      <c r="O44" s="86"/>
      <c r="P44" s="86"/>
    </row>
    <row r="45" spans="1:16" s="85" customFormat="1" ht="11.25" customHeight="1" thickBot="1">
      <c r="A45" s="37"/>
      <c r="B45" s="115" t="s">
        <v>991</v>
      </c>
      <c r="C45" s="113"/>
      <c r="D45" s="113"/>
      <c r="E45" s="106"/>
      <c r="F45" s="40" t="s">
        <v>962</v>
      </c>
      <c r="G45" s="41">
        <v>1</v>
      </c>
      <c r="H45" s="48"/>
      <c r="I45" s="183">
        <v>255.64</v>
      </c>
      <c r="J45" s="94"/>
      <c r="K45" s="297">
        <f t="shared" si="0"/>
        <v>255.64</v>
      </c>
      <c r="L45" s="95"/>
      <c r="M45" s="53">
        <f>SUM(K42:K45)</f>
        <v>2711.8199999999997</v>
      </c>
      <c r="O45" s="86"/>
      <c r="P45" s="86"/>
    </row>
    <row r="46" spans="1:13" ht="19.5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102117.40999999993</v>
      </c>
      <c r="L46" s="97"/>
      <c r="M46" s="345">
        <f>SUM(M5:M45)</f>
        <v>102117.40999999995</v>
      </c>
    </row>
    <row r="47" spans="1:13" ht="19.5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Plan10!K46</f>
        <v>102117.40999999993</v>
      </c>
      <c r="L5" s="66"/>
      <c r="M5" s="339">
        <f>Plan10!M46</f>
        <v>102117.40999999995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313</v>
      </c>
      <c r="B9" s="116" t="s">
        <v>985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314</v>
      </c>
      <c r="B10" s="27" t="s">
        <v>986</v>
      </c>
      <c r="C10" s="28"/>
      <c r="D10" s="28"/>
      <c r="E10" s="29"/>
      <c r="F10" s="30" t="s">
        <v>961</v>
      </c>
      <c r="G10" s="36">
        <v>4.34</v>
      </c>
      <c r="H10" s="113"/>
      <c r="I10" s="183">
        <v>59.8</v>
      </c>
      <c r="J10" s="105"/>
      <c r="K10" s="297">
        <f>ROUND(G10*I10,2)</f>
        <v>259.53</v>
      </c>
      <c r="L10" s="113"/>
      <c r="M10" s="344">
        <f>K10</f>
        <v>259.53</v>
      </c>
    </row>
    <row r="11" spans="1:13" ht="11.25" customHeight="1">
      <c r="A11" s="76" t="s">
        <v>315</v>
      </c>
      <c r="B11" s="79" t="s">
        <v>964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1.25" customHeight="1">
      <c r="A12" s="35" t="s">
        <v>316</v>
      </c>
      <c r="B12" s="27" t="s">
        <v>979</v>
      </c>
      <c r="C12" s="28"/>
      <c r="D12" s="28"/>
      <c r="E12" s="29"/>
      <c r="F12" s="40"/>
      <c r="G12" s="36"/>
      <c r="H12" s="113"/>
      <c r="I12" s="183"/>
      <c r="J12" s="105"/>
      <c r="K12" s="297"/>
      <c r="L12" s="113"/>
      <c r="M12" s="344"/>
    </row>
    <row r="13" spans="1:13" ht="11.25" customHeight="1">
      <c r="A13" s="35"/>
      <c r="B13" s="27" t="s">
        <v>980</v>
      </c>
      <c r="C13" s="28"/>
      <c r="D13" s="28"/>
      <c r="E13" s="29"/>
      <c r="F13" s="40" t="s">
        <v>961</v>
      </c>
      <c r="G13" s="36">
        <v>77.95</v>
      </c>
      <c r="H13" s="47"/>
      <c r="I13" s="183">
        <v>5.62</v>
      </c>
      <c r="J13" s="47"/>
      <c r="K13" s="297">
        <f aca="true" t="shared" si="0" ref="K13:K44">ROUND(G13*I13,2)</f>
        <v>438.08</v>
      </c>
      <c r="L13" s="46"/>
      <c r="M13" s="52"/>
    </row>
    <row r="14" spans="1:13" ht="11.25" customHeight="1">
      <c r="A14" s="35" t="s">
        <v>317</v>
      </c>
      <c r="B14" s="38" t="s">
        <v>981</v>
      </c>
      <c r="C14" s="28"/>
      <c r="D14" s="28"/>
      <c r="E14" s="29"/>
      <c r="F14" s="30" t="s">
        <v>961</v>
      </c>
      <c r="G14" s="36">
        <v>77.95</v>
      </c>
      <c r="H14" s="47"/>
      <c r="I14" s="183">
        <v>9.34</v>
      </c>
      <c r="J14" s="47"/>
      <c r="K14" s="297">
        <f t="shared" si="0"/>
        <v>728.05</v>
      </c>
      <c r="L14" s="46"/>
      <c r="M14" s="52"/>
    </row>
    <row r="15" spans="1:13" ht="11.25" customHeight="1">
      <c r="A15" s="35" t="s">
        <v>318</v>
      </c>
      <c r="B15" s="160" t="s">
        <v>1102</v>
      </c>
      <c r="C15" s="137"/>
      <c r="D15" s="137"/>
      <c r="E15" s="138"/>
      <c r="F15" s="139" t="s">
        <v>961</v>
      </c>
      <c r="G15" s="118">
        <v>3.36</v>
      </c>
      <c r="H15" s="47"/>
      <c r="I15" s="183">
        <v>8.65</v>
      </c>
      <c r="J15" s="47"/>
      <c r="K15" s="297">
        <f t="shared" si="0"/>
        <v>29.06</v>
      </c>
      <c r="L15" s="46"/>
      <c r="M15" s="52">
        <f>SUM(K13:K15)</f>
        <v>1195.1899999999998</v>
      </c>
    </row>
    <row r="16" spans="1:16" s="101" customFormat="1" ht="11.25" customHeight="1">
      <c r="A16" s="76" t="s">
        <v>319</v>
      </c>
      <c r="B16" s="80" t="s">
        <v>1001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 t="s">
        <v>320</v>
      </c>
      <c r="B17" s="38" t="s">
        <v>1002</v>
      </c>
      <c r="C17" s="39"/>
      <c r="D17" s="67"/>
      <c r="E17" s="68"/>
      <c r="F17" s="40" t="s">
        <v>961</v>
      </c>
      <c r="G17" s="36">
        <v>6</v>
      </c>
      <c r="H17" s="47"/>
      <c r="I17" s="183">
        <v>78.25</v>
      </c>
      <c r="J17" s="88"/>
      <c r="K17" s="297">
        <f t="shared" si="0"/>
        <v>469.5</v>
      </c>
      <c r="L17" s="89"/>
      <c r="M17" s="52"/>
      <c r="O17" s="102"/>
      <c r="P17" s="102"/>
    </row>
    <row r="18" spans="1:16" s="101" customFormat="1" ht="11.25" customHeight="1">
      <c r="A18" s="37" t="s">
        <v>321</v>
      </c>
      <c r="B18" s="38" t="s">
        <v>3</v>
      </c>
      <c r="C18" s="39"/>
      <c r="D18" s="67"/>
      <c r="E18" s="68"/>
      <c r="F18" s="40" t="s">
        <v>961</v>
      </c>
      <c r="G18" s="41">
        <v>1.35</v>
      </c>
      <c r="H18" s="48"/>
      <c r="I18" s="183">
        <v>149.92</v>
      </c>
      <c r="J18" s="94"/>
      <c r="K18" s="297">
        <f t="shared" si="0"/>
        <v>202.39</v>
      </c>
      <c r="L18" s="95"/>
      <c r="M18" s="53">
        <f>SUM(K17:K18)</f>
        <v>671.89</v>
      </c>
      <c r="O18" s="102"/>
      <c r="P18" s="102"/>
    </row>
    <row r="19" spans="1:16" s="101" customFormat="1" ht="11.25" customHeight="1">
      <c r="A19" s="117" t="s">
        <v>322</v>
      </c>
      <c r="B19" s="136" t="s">
        <v>993</v>
      </c>
      <c r="C19" s="137"/>
      <c r="D19" s="137"/>
      <c r="E19" s="138"/>
      <c r="F19" s="139"/>
      <c r="G19" s="140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141" t="s">
        <v>323</v>
      </c>
      <c r="B20" s="79" t="s">
        <v>967</v>
      </c>
      <c r="C20" s="39"/>
      <c r="D20" s="39"/>
      <c r="E20" s="98"/>
      <c r="F20" s="40"/>
      <c r="G20" s="140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142" t="s">
        <v>324</v>
      </c>
      <c r="B21" s="38" t="s">
        <v>1024</v>
      </c>
      <c r="C21" s="39"/>
      <c r="D21" s="39"/>
      <c r="E21" s="98"/>
      <c r="F21" s="40" t="s">
        <v>961</v>
      </c>
      <c r="G21" s="140">
        <v>42.6</v>
      </c>
      <c r="H21" s="48"/>
      <c r="I21" s="183">
        <v>6.21</v>
      </c>
      <c r="J21" s="94"/>
      <c r="K21" s="297">
        <f t="shared" si="0"/>
        <v>264.55</v>
      </c>
      <c r="L21" s="95"/>
      <c r="M21" s="53"/>
      <c r="O21" s="102"/>
      <c r="P21" s="102"/>
    </row>
    <row r="22" spans="1:16" s="101" customFormat="1" ht="11.25" customHeight="1">
      <c r="A22" s="142" t="s">
        <v>325</v>
      </c>
      <c r="B22" s="38" t="s">
        <v>971</v>
      </c>
      <c r="C22" s="39"/>
      <c r="D22" s="39"/>
      <c r="E22" s="98"/>
      <c r="F22" s="40" t="s">
        <v>961</v>
      </c>
      <c r="G22" s="140">
        <v>40.6</v>
      </c>
      <c r="H22" s="48"/>
      <c r="I22" s="183">
        <v>2.39</v>
      </c>
      <c r="J22" s="94"/>
      <c r="K22" s="297">
        <f t="shared" si="0"/>
        <v>97.03</v>
      </c>
      <c r="L22" s="95"/>
      <c r="M22" s="53"/>
      <c r="O22" s="102"/>
      <c r="P22" s="102"/>
    </row>
    <row r="23" spans="1:16" s="101" customFormat="1" ht="11.25" customHeight="1">
      <c r="A23" s="142" t="s">
        <v>326</v>
      </c>
      <c r="B23" s="38" t="s">
        <v>1017</v>
      </c>
      <c r="C23" s="39"/>
      <c r="D23" s="39"/>
      <c r="E23" s="98"/>
      <c r="F23" s="40" t="s">
        <v>1018</v>
      </c>
      <c r="G23" s="140">
        <v>0.27</v>
      </c>
      <c r="H23" s="48"/>
      <c r="I23" s="183">
        <v>14.33</v>
      </c>
      <c r="J23" s="94"/>
      <c r="K23" s="297">
        <f t="shared" si="0"/>
        <v>3.87</v>
      </c>
      <c r="L23" s="95"/>
      <c r="M23" s="53"/>
      <c r="O23" s="102"/>
      <c r="P23" s="102"/>
    </row>
    <row r="24" spans="1:16" s="101" customFormat="1" ht="11.25" customHeight="1">
      <c r="A24" s="142" t="s">
        <v>327</v>
      </c>
      <c r="B24" s="38" t="s">
        <v>987</v>
      </c>
      <c r="C24" s="28"/>
      <c r="D24" s="28"/>
      <c r="E24" s="29"/>
      <c r="F24" s="40" t="s">
        <v>961</v>
      </c>
      <c r="G24" s="41">
        <v>6.08</v>
      </c>
      <c r="H24" s="48"/>
      <c r="I24" s="183">
        <v>7.47</v>
      </c>
      <c r="J24" s="94"/>
      <c r="K24" s="297">
        <f t="shared" si="0"/>
        <v>45.42</v>
      </c>
      <c r="L24" s="95"/>
      <c r="M24" s="53">
        <f>SUM(K21:K24)</f>
        <v>410.87000000000006</v>
      </c>
      <c r="O24" s="102"/>
      <c r="P24" s="102"/>
    </row>
    <row r="25" spans="1:16" s="101" customFormat="1" ht="11.25" customHeight="1">
      <c r="A25" s="78" t="s">
        <v>328</v>
      </c>
      <c r="B25" s="79" t="s">
        <v>999</v>
      </c>
      <c r="C25" s="39"/>
      <c r="D25" s="39"/>
      <c r="E25" s="98"/>
      <c r="F25" s="40"/>
      <c r="G25" s="41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37" t="s">
        <v>329</v>
      </c>
      <c r="B26" s="38" t="s">
        <v>1029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38" t="s">
        <v>1028</v>
      </c>
      <c r="C27" s="39"/>
      <c r="D27" s="39"/>
      <c r="E27" s="98"/>
      <c r="F27" s="40" t="s">
        <v>962</v>
      </c>
      <c r="G27" s="41">
        <v>4</v>
      </c>
      <c r="H27" s="48"/>
      <c r="I27" s="183">
        <v>112.64</v>
      </c>
      <c r="J27" s="94"/>
      <c r="K27" s="297">
        <f t="shared" si="0"/>
        <v>450.56</v>
      </c>
      <c r="L27" s="95"/>
      <c r="M27" s="53"/>
      <c r="O27" s="102"/>
      <c r="P27" s="102"/>
    </row>
    <row r="28" spans="1:16" s="101" customFormat="1" ht="11.25" customHeight="1">
      <c r="A28" s="37" t="s">
        <v>330</v>
      </c>
      <c r="B28" s="38" t="s">
        <v>1031</v>
      </c>
      <c r="C28" s="39"/>
      <c r="D28" s="39"/>
      <c r="E28" s="98"/>
      <c r="F28" s="40" t="s">
        <v>962</v>
      </c>
      <c r="G28" s="41">
        <v>1</v>
      </c>
      <c r="H28" s="48"/>
      <c r="I28" s="183">
        <v>45.36</v>
      </c>
      <c r="J28" s="94"/>
      <c r="K28" s="297">
        <f t="shared" si="0"/>
        <v>45.36</v>
      </c>
      <c r="L28" s="95"/>
      <c r="M28" s="53"/>
      <c r="O28" s="102"/>
      <c r="P28" s="102"/>
    </row>
    <row r="29" spans="1:16" s="85" customFormat="1" ht="11.25" customHeight="1">
      <c r="A29" s="37" t="s">
        <v>331</v>
      </c>
      <c r="B29" s="38" t="s">
        <v>1032</v>
      </c>
      <c r="C29" s="39"/>
      <c r="D29" s="39"/>
      <c r="E29" s="98"/>
      <c r="F29" s="40" t="s">
        <v>962</v>
      </c>
      <c r="G29" s="41">
        <v>4</v>
      </c>
      <c r="H29" s="48"/>
      <c r="I29" s="185">
        <v>49.85</v>
      </c>
      <c r="J29" s="94"/>
      <c r="K29" s="297">
        <f t="shared" si="0"/>
        <v>199.4</v>
      </c>
      <c r="L29" s="91"/>
      <c r="M29" s="53"/>
      <c r="O29" s="86"/>
      <c r="P29" s="86"/>
    </row>
    <row r="30" spans="1:16" s="85" customFormat="1" ht="11.25" customHeight="1">
      <c r="A30" s="37" t="s">
        <v>332</v>
      </c>
      <c r="B30" s="38" t="s">
        <v>1036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/>
      <c r="B31" s="27" t="s">
        <v>1037</v>
      </c>
      <c r="C31" s="39"/>
      <c r="D31" s="39"/>
      <c r="E31" s="98"/>
      <c r="F31" s="40" t="s">
        <v>962</v>
      </c>
      <c r="G31" s="41">
        <v>2</v>
      </c>
      <c r="H31" s="48"/>
      <c r="I31" s="183">
        <v>130.58</v>
      </c>
      <c r="J31" s="94"/>
      <c r="K31" s="297">
        <f t="shared" si="0"/>
        <v>261.16</v>
      </c>
      <c r="L31" s="91"/>
      <c r="M31" s="53">
        <f>SUM(K27:K31)</f>
        <v>956.48</v>
      </c>
      <c r="O31" s="86"/>
      <c r="P31" s="86"/>
    </row>
    <row r="32" spans="1:16" s="85" customFormat="1" ht="11.25" customHeight="1">
      <c r="A32" s="78" t="s">
        <v>333</v>
      </c>
      <c r="B32" s="79" t="s">
        <v>1077</v>
      </c>
      <c r="C32" s="39"/>
      <c r="D32" s="39"/>
      <c r="E32" s="98"/>
      <c r="F32" s="40"/>
      <c r="G32" s="41"/>
      <c r="H32" s="48"/>
      <c r="I32" s="183"/>
      <c r="J32" s="94"/>
      <c r="K32" s="297"/>
      <c r="L32" s="91"/>
      <c r="M32" s="53"/>
      <c r="O32" s="86"/>
      <c r="P32" s="86"/>
    </row>
    <row r="33" spans="1:16" s="85" customFormat="1" ht="11.25" customHeight="1">
      <c r="A33" s="37" t="s">
        <v>334</v>
      </c>
      <c r="B33" s="38" t="s">
        <v>1097</v>
      </c>
      <c r="C33" s="39"/>
      <c r="D33" s="39"/>
      <c r="E33" s="98"/>
      <c r="F33" s="40" t="s">
        <v>962</v>
      </c>
      <c r="G33" s="41">
        <v>1</v>
      </c>
      <c r="H33" s="48"/>
      <c r="I33" s="45">
        <v>43.2</v>
      </c>
      <c r="J33" s="94"/>
      <c r="K33" s="297">
        <f t="shared" si="0"/>
        <v>43.2</v>
      </c>
      <c r="L33" s="91"/>
      <c r="M33" s="53">
        <f>K33</f>
        <v>43.2</v>
      </c>
      <c r="O33" s="86"/>
      <c r="P33" s="86"/>
    </row>
    <row r="34" spans="1:16" s="85" customFormat="1" ht="11.25" customHeight="1">
      <c r="A34" s="141" t="s">
        <v>335</v>
      </c>
      <c r="B34" s="79" t="s">
        <v>988</v>
      </c>
      <c r="C34" s="39"/>
      <c r="D34" s="39"/>
      <c r="E34" s="98"/>
      <c r="F34" s="40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2" t="s">
        <v>336</v>
      </c>
      <c r="B35" s="38" t="s">
        <v>989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/>
      <c r="B36" s="38" t="s">
        <v>990</v>
      </c>
      <c r="C36" s="39"/>
      <c r="D36" s="39"/>
      <c r="E36" s="98"/>
      <c r="F36" s="40" t="s">
        <v>961</v>
      </c>
      <c r="G36" s="41">
        <v>22.36</v>
      </c>
      <c r="H36" s="48"/>
      <c r="I36" s="45">
        <v>18.99</v>
      </c>
      <c r="J36" s="94"/>
      <c r="K36" s="297">
        <f t="shared" si="0"/>
        <v>424.62</v>
      </c>
      <c r="L36" s="91"/>
      <c r="M36" s="53">
        <f>K36</f>
        <v>424.62</v>
      </c>
      <c r="O36" s="86"/>
      <c r="P36" s="86"/>
    </row>
    <row r="37" spans="1:16" s="85" customFormat="1" ht="11.25" customHeight="1">
      <c r="A37" s="78" t="s">
        <v>337</v>
      </c>
      <c r="B37" s="79" t="s">
        <v>972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1.25" customHeight="1">
      <c r="A38" s="37" t="s">
        <v>338</v>
      </c>
      <c r="B38" s="38" t="s">
        <v>973</v>
      </c>
      <c r="C38" s="39"/>
      <c r="D38" s="39"/>
      <c r="E38" s="98"/>
      <c r="F38" s="40"/>
      <c r="G38" s="41"/>
      <c r="H38" s="48"/>
      <c r="I38" s="103"/>
      <c r="J38" s="94"/>
      <c r="K38" s="297"/>
      <c r="L38" s="91"/>
      <c r="M38" s="53"/>
      <c r="O38" s="86"/>
      <c r="P38" s="86"/>
    </row>
    <row r="39" spans="1:16" s="85" customFormat="1" ht="11.25" customHeight="1">
      <c r="A39" s="37"/>
      <c r="B39" s="27" t="s">
        <v>974</v>
      </c>
      <c r="C39" s="39"/>
      <c r="D39" s="39"/>
      <c r="E39" s="98"/>
      <c r="F39" s="40" t="s">
        <v>961</v>
      </c>
      <c r="G39" s="41">
        <v>40.6</v>
      </c>
      <c r="H39" s="48"/>
      <c r="I39" s="103">
        <v>2.39</v>
      </c>
      <c r="J39" s="94"/>
      <c r="K39" s="297">
        <f t="shared" si="0"/>
        <v>97.03</v>
      </c>
      <c r="L39" s="95"/>
      <c r="M39" s="53"/>
      <c r="O39" s="86"/>
      <c r="P39" s="86"/>
    </row>
    <row r="40" spans="1:16" s="85" customFormat="1" ht="11.25" customHeight="1">
      <c r="A40" s="37" t="s">
        <v>339</v>
      </c>
      <c r="B40" s="84" t="s">
        <v>976</v>
      </c>
      <c r="C40" s="39"/>
      <c r="D40" s="39"/>
      <c r="E40" s="98"/>
      <c r="F40" s="40" t="s">
        <v>961</v>
      </c>
      <c r="G40" s="41">
        <v>40.6</v>
      </c>
      <c r="H40" s="48"/>
      <c r="I40" s="103">
        <v>16.43</v>
      </c>
      <c r="J40" s="94"/>
      <c r="K40" s="297">
        <f t="shared" si="0"/>
        <v>667.06</v>
      </c>
      <c r="L40" s="95"/>
      <c r="M40" s="53"/>
      <c r="O40" s="86"/>
      <c r="P40" s="86"/>
    </row>
    <row r="41" spans="1:16" s="85" customFormat="1" ht="11.25" customHeight="1">
      <c r="A41" s="37" t="s">
        <v>340</v>
      </c>
      <c r="B41" s="27" t="s">
        <v>977</v>
      </c>
      <c r="C41" s="39"/>
      <c r="D41" s="67"/>
      <c r="E41" s="68"/>
      <c r="F41" s="40"/>
      <c r="G41" s="99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978</v>
      </c>
      <c r="C42" s="39"/>
      <c r="D42" s="67"/>
      <c r="E42" s="68"/>
      <c r="F42" s="40" t="s">
        <v>961</v>
      </c>
      <c r="G42" s="41">
        <v>36.1</v>
      </c>
      <c r="H42" s="48"/>
      <c r="I42" s="45">
        <v>28.36</v>
      </c>
      <c r="J42" s="94"/>
      <c r="K42" s="297">
        <f t="shared" si="0"/>
        <v>1023.8</v>
      </c>
      <c r="L42" s="95"/>
      <c r="M42" s="53"/>
      <c r="O42" s="86"/>
      <c r="P42" s="86"/>
    </row>
    <row r="43" spans="1:16" s="85" customFormat="1" ht="11.25" customHeight="1">
      <c r="A43" s="37" t="s">
        <v>341</v>
      </c>
      <c r="B43" s="27" t="s">
        <v>996</v>
      </c>
      <c r="C43" s="137"/>
      <c r="D43" s="137"/>
      <c r="E43" s="138"/>
      <c r="F43" s="139" t="s">
        <v>963</v>
      </c>
      <c r="G43" s="41">
        <v>21.4</v>
      </c>
      <c r="H43" s="48"/>
      <c r="I43" s="45">
        <v>18.2</v>
      </c>
      <c r="J43" s="94"/>
      <c r="K43" s="297">
        <f t="shared" si="0"/>
        <v>389.48</v>
      </c>
      <c r="L43" s="95"/>
      <c r="M43" s="53"/>
      <c r="O43" s="86"/>
      <c r="P43" s="86"/>
    </row>
    <row r="44" spans="1:16" s="85" customFormat="1" ht="11.25" customHeight="1" thickBot="1">
      <c r="A44" s="37" t="s">
        <v>342</v>
      </c>
      <c r="B44" s="100" t="s">
        <v>1104</v>
      </c>
      <c r="C44" s="28"/>
      <c r="D44" s="147"/>
      <c r="E44" s="148"/>
      <c r="F44" s="40" t="s">
        <v>963</v>
      </c>
      <c r="G44" s="41">
        <v>7</v>
      </c>
      <c r="H44" s="48"/>
      <c r="I44" s="183">
        <v>22.88</v>
      </c>
      <c r="J44" s="94"/>
      <c r="K44" s="297">
        <f t="shared" si="0"/>
        <v>160.16</v>
      </c>
      <c r="L44" s="95"/>
      <c r="M44" s="53">
        <f>SUM(K39:K44)</f>
        <v>2337.5299999999997</v>
      </c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108416.71999999991</v>
      </c>
      <c r="L45" s="97"/>
      <c r="M45" s="345">
        <f>SUM(M5:M44)</f>
        <v>108416.71999999993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3:13" ht="15" customHeight="1" thickTop="1">
      <c r="C47" s="55"/>
      <c r="M47" s="7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Plan11!K45</f>
        <v>108416.71999999991</v>
      </c>
      <c r="L5" s="66"/>
      <c r="M5" s="339">
        <f>Plan11!M45</f>
        <v>108416.71999999993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20" t="s">
        <v>343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0.5" customHeight="1">
      <c r="A10" s="35" t="s">
        <v>344</v>
      </c>
      <c r="B10" s="27" t="s">
        <v>1026</v>
      </c>
      <c r="C10" s="28"/>
      <c r="D10" s="28"/>
      <c r="E10" s="29"/>
      <c r="F10" s="30" t="s">
        <v>961</v>
      </c>
      <c r="G10" s="36">
        <v>42.6</v>
      </c>
      <c r="H10" s="113"/>
      <c r="I10" s="183">
        <v>17.04</v>
      </c>
      <c r="J10" s="105"/>
      <c r="K10" s="297">
        <f>ROUND(G10*I10,2)</f>
        <v>725.9</v>
      </c>
      <c r="L10" s="113"/>
      <c r="M10" s="344"/>
    </row>
    <row r="11" spans="1:13" ht="10.5" customHeight="1">
      <c r="A11" s="35" t="s">
        <v>345</v>
      </c>
      <c r="B11" s="38" t="s">
        <v>970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0.5" customHeight="1">
      <c r="A12" s="35"/>
      <c r="B12" s="84" t="s">
        <v>1025</v>
      </c>
      <c r="C12" s="39"/>
      <c r="D12" s="39"/>
      <c r="E12" s="98"/>
      <c r="F12" s="30" t="s">
        <v>961</v>
      </c>
      <c r="G12" s="36">
        <v>42.6</v>
      </c>
      <c r="H12" s="113"/>
      <c r="I12" s="183">
        <v>34.46</v>
      </c>
      <c r="J12" s="105"/>
      <c r="K12" s="297">
        <f aca="true" t="shared" si="0" ref="K12:K47">ROUND(G12*I12,2)</f>
        <v>1468</v>
      </c>
      <c r="L12" s="113"/>
      <c r="M12" s="344"/>
    </row>
    <row r="13" spans="1:13" ht="10.5" customHeight="1">
      <c r="A13" s="35" t="s">
        <v>346</v>
      </c>
      <c r="B13" s="38" t="s">
        <v>1027</v>
      </c>
      <c r="C13" s="39"/>
      <c r="D13" s="39"/>
      <c r="E13" s="98"/>
      <c r="F13" s="30" t="s">
        <v>963</v>
      </c>
      <c r="G13" s="36">
        <v>25.4</v>
      </c>
      <c r="H13" s="113"/>
      <c r="I13" s="183">
        <v>13.13</v>
      </c>
      <c r="J13" s="105"/>
      <c r="K13" s="297">
        <f t="shared" si="0"/>
        <v>333.5</v>
      </c>
      <c r="L13" s="113"/>
      <c r="M13" s="344">
        <f>SUM(K10:K13)</f>
        <v>2527.4</v>
      </c>
    </row>
    <row r="14" spans="1:13" ht="10.5" customHeight="1">
      <c r="A14" s="76" t="s">
        <v>347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297"/>
      <c r="L14" s="113"/>
      <c r="M14" s="344"/>
    </row>
    <row r="15" spans="1:13" ht="10.5" customHeight="1">
      <c r="A15" s="35" t="s">
        <v>348</v>
      </c>
      <c r="B15" s="100" t="s">
        <v>984</v>
      </c>
      <c r="C15" s="28"/>
      <c r="D15" s="28"/>
      <c r="E15" s="29"/>
      <c r="F15" s="40"/>
      <c r="G15" s="36"/>
      <c r="H15" s="47"/>
      <c r="I15" s="183"/>
      <c r="J15" s="47"/>
      <c r="K15" s="297"/>
      <c r="L15" s="46"/>
      <c r="M15" s="52"/>
    </row>
    <row r="16" spans="1:13" ht="10.5" customHeight="1">
      <c r="A16" s="35"/>
      <c r="B16" s="100" t="s">
        <v>1116</v>
      </c>
      <c r="C16" s="28"/>
      <c r="D16" s="28"/>
      <c r="E16" s="29"/>
      <c r="F16" s="30" t="s">
        <v>961</v>
      </c>
      <c r="G16" s="36">
        <v>4.4</v>
      </c>
      <c r="H16" s="47"/>
      <c r="I16" s="183">
        <v>456.64</v>
      </c>
      <c r="J16" s="47"/>
      <c r="K16" s="297">
        <f t="shared" si="0"/>
        <v>2009.22</v>
      </c>
      <c r="L16" s="46"/>
      <c r="M16" s="52"/>
    </row>
    <row r="17" spans="1:13" ht="10.5" customHeight="1">
      <c r="A17" s="35" t="s">
        <v>349</v>
      </c>
      <c r="B17" s="38" t="s">
        <v>1101</v>
      </c>
      <c r="C17" s="39"/>
      <c r="D17" s="39"/>
      <c r="E17" s="98"/>
      <c r="F17" s="40" t="s">
        <v>961</v>
      </c>
      <c r="G17" s="118">
        <v>1.8</v>
      </c>
      <c r="H17" s="47"/>
      <c r="I17" s="183">
        <v>248.31</v>
      </c>
      <c r="J17" s="47"/>
      <c r="K17" s="297">
        <f t="shared" si="0"/>
        <v>446.96</v>
      </c>
      <c r="L17" s="46"/>
      <c r="M17" s="52"/>
    </row>
    <row r="18" spans="1:16" s="101" customFormat="1" ht="10.5" customHeight="1">
      <c r="A18" s="35" t="s">
        <v>350</v>
      </c>
      <c r="B18" s="160" t="s">
        <v>1098</v>
      </c>
      <c r="C18" s="137"/>
      <c r="D18" s="137"/>
      <c r="E18" s="138"/>
      <c r="F18" s="40"/>
      <c r="G18" s="36"/>
      <c r="H18" s="47"/>
      <c r="I18" s="183"/>
      <c r="J18" s="88"/>
      <c r="K18" s="297"/>
      <c r="L18" s="89"/>
      <c r="M18" s="52"/>
      <c r="O18" s="102"/>
      <c r="P18" s="102"/>
    </row>
    <row r="19" spans="1:16" s="101" customFormat="1" ht="10.5" customHeight="1">
      <c r="A19" s="35"/>
      <c r="B19" s="160" t="s">
        <v>991</v>
      </c>
      <c r="C19" s="137"/>
      <c r="D19" s="137"/>
      <c r="E19" s="138"/>
      <c r="F19" s="40" t="s">
        <v>962</v>
      </c>
      <c r="G19" s="36">
        <v>1</v>
      </c>
      <c r="H19" s="47"/>
      <c r="I19" s="183">
        <v>255.64</v>
      </c>
      <c r="J19" s="88"/>
      <c r="K19" s="297">
        <f t="shared" si="0"/>
        <v>255.64</v>
      </c>
      <c r="L19" s="89"/>
      <c r="M19" s="52">
        <f>SUM(K16:K19)</f>
        <v>2711.8199999999997</v>
      </c>
      <c r="O19" s="102"/>
      <c r="P19" s="102"/>
    </row>
    <row r="20" spans="1:16" s="101" customFormat="1" ht="10.5" customHeight="1">
      <c r="A20" s="78" t="s">
        <v>351</v>
      </c>
      <c r="B20" s="80" t="s">
        <v>985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0.5" customHeight="1">
      <c r="A21" s="37" t="s">
        <v>352</v>
      </c>
      <c r="B21" s="38" t="s">
        <v>986</v>
      </c>
      <c r="C21" s="39"/>
      <c r="D21" s="39"/>
      <c r="E21" s="98"/>
      <c r="F21" s="40" t="s">
        <v>961</v>
      </c>
      <c r="G21" s="41">
        <v>4.34</v>
      </c>
      <c r="H21" s="48"/>
      <c r="I21" s="183">
        <v>59.8</v>
      </c>
      <c r="J21" s="94"/>
      <c r="K21" s="297">
        <f t="shared" si="0"/>
        <v>259.53</v>
      </c>
      <c r="L21" s="95"/>
      <c r="M21" s="53">
        <f>K21</f>
        <v>259.53</v>
      </c>
      <c r="O21" s="102"/>
      <c r="P21" s="102"/>
    </row>
    <row r="22" spans="1:16" s="101" customFormat="1" ht="10.5" customHeight="1">
      <c r="A22" s="78" t="s">
        <v>353</v>
      </c>
      <c r="B22" s="79" t="s">
        <v>964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0.5" customHeight="1">
      <c r="A23" s="37" t="s">
        <v>354</v>
      </c>
      <c r="B23" s="38" t="s">
        <v>979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0.5" customHeight="1">
      <c r="A24" s="37"/>
      <c r="B24" s="38" t="s">
        <v>980</v>
      </c>
      <c r="C24" s="28"/>
      <c r="D24" s="28"/>
      <c r="E24" s="29"/>
      <c r="F24" s="40" t="s">
        <v>961</v>
      </c>
      <c r="G24" s="41">
        <v>77.95</v>
      </c>
      <c r="H24" s="48"/>
      <c r="I24" s="183">
        <v>5.62</v>
      </c>
      <c r="J24" s="94"/>
      <c r="K24" s="297">
        <f t="shared" si="0"/>
        <v>438.08</v>
      </c>
      <c r="L24" s="95"/>
      <c r="M24" s="53"/>
      <c r="O24" s="102"/>
      <c r="P24" s="102"/>
    </row>
    <row r="25" spans="1:16" s="101" customFormat="1" ht="10.5" customHeight="1">
      <c r="A25" s="37" t="s">
        <v>355</v>
      </c>
      <c r="B25" s="38" t="s">
        <v>981</v>
      </c>
      <c r="C25" s="39"/>
      <c r="D25" s="39"/>
      <c r="E25" s="98"/>
      <c r="F25" s="40" t="s">
        <v>961</v>
      </c>
      <c r="G25" s="41">
        <v>77.95</v>
      </c>
      <c r="H25" s="48"/>
      <c r="I25" s="183">
        <v>9.34</v>
      </c>
      <c r="J25" s="94"/>
      <c r="K25" s="297">
        <f t="shared" si="0"/>
        <v>728.05</v>
      </c>
      <c r="L25" s="95"/>
      <c r="M25" s="53"/>
      <c r="O25" s="102"/>
      <c r="P25" s="102"/>
    </row>
    <row r="26" spans="1:16" s="101" customFormat="1" ht="10.5" customHeight="1">
      <c r="A26" s="37" t="s">
        <v>356</v>
      </c>
      <c r="B26" s="160" t="s">
        <v>1102</v>
      </c>
      <c r="C26" s="137"/>
      <c r="D26" s="137"/>
      <c r="E26" s="138"/>
      <c r="F26" s="139" t="s">
        <v>961</v>
      </c>
      <c r="G26" s="140">
        <v>3.36</v>
      </c>
      <c r="H26" s="48"/>
      <c r="I26" s="183">
        <v>8.65</v>
      </c>
      <c r="J26" s="94"/>
      <c r="K26" s="297">
        <f t="shared" si="0"/>
        <v>29.06</v>
      </c>
      <c r="L26" s="95"/>
      <c r="M26" s="53">
        <f>SUM(K24:K26)</f>
        <v>1195.1899999999998</v>
      </c>
      <c r="O26" s="102"/>
      <c r="P26" s="102"/>
    </row>
    <row r="27" spans="1:16" s="101" customFormat="1" ht="10.5" customHeight="1">
      <c r="A27" s="78" t="s">
        <v>357</v>
      </c>
      <c r="B27" s="80" t="s">
        <v>1001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0.5" customHeight="1">
      <c r="A28" s="37" t="s">
        <v>358</v>
      </c>
      <c r="B28" s="38" t="s">
        <v>1002</v>
      </c>
      <c r="C28" s="39"/>
      <c r="D28" s="67"/>
      <c r="E28" s="68"/>
      <c r="F28" s="40" t="s">
        <v>961</v>
      </c>
      <c r="G28" s="41">
        <v>6</v>
      </c>
      <c r="H28" s="48"/>
      <c r="I28" s="185">
        <v>78.25</v>
      </c>
      <c r="J28" s="94"/>
      <c r="K28" s="297">
        <f t="shared" si="0"/>
        <v>469.5</v>
      </c>
      <c r="L28" s="95"/>
      <c r="M28" s="53"/>
      <c r="O28" s="102"/>
      <c r="P28" s="102"/>
    </row>
    <row r="29" spans="1:16" s="101" customFormat="1" ht="10.5" customHeight="1">
      <c r="A29" s="37" t="s">
        <v>359</v>
      </c>
      <c r="B29" s="38" t="s">
        <v>3</v>
      </c>
      <c r="C29" s="39"/>
      <c r="D29" s="67"/>
      <c r="E29" s="68"/>
      <c r="F29" s="40" t="s">
        <v>961</v>
      </c>
      <c r="G29" s="41">
        <v>1.35</v>
      </c>
      <c r="H29" s="48"/>
      <c r="I29" s="185">
        <v>149.92</v>
      </c>
      <c r="J29" s="94"/>
      <c r="K29" s="297">
        <f t="shared" si="0"/>
        <v>202.39</v>
      </c>
      <c r="L29" s="95"/>
      <c r="M29" s="53">
        <f>SUM(K28:K29)</f>
        <v>671.89</v>
      </c>
      <c r="O29" s="102"/>
      <c r="P29" s="102"/>
    </row>
    <row r="30" spans="1:16" s="101" customFormat="1" ht="10.5" customHeight="1">
      <c r="A30" s="117" t="s">
        <v>360</v>
      </c>
      <c r="B30" s="136" t="s">
        <v>994</v>
      </c>
      <c r="C30" s="137"/>
      <c r="D30" s="137"/>
      <c r="E30" s="138"/>
      <c r="F30" s="139"/>
      <c r="G30" s="140"/>
      <c r="H30" s="48"/>
      <c r="I30" s="183"/>
      <c r="J30" s="94"/>
      <c r="K30" s="297"/>
      <c r="L30" s="95"/>
      <c r="M30" s="53"/>
      <c r="O30" s="102"/>
      <c r="P30" s="102"/>
    </row>
    <row r="31" spans="1:16" s="85" customFormat="1" ht="10.5" customHeight="1">
      <c r="A31" s="141" t="s">
        <v>361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0.5" customHeight="1">
      <c r="A32" s="142" t="s">
        <v>362</v>
      </c>
      <c r="B32" s="38" t="s">
        <v>1024</v>
      </c>
      <c r="C32" s="39"/>
      <c r="D32" s="39"/>
      <c r="E32" s="98"/>
      <c r="F32" s="40" t="s">
        <v>961</v>
      </c>
      <c r="G32" s="140">
        <v>42.6</v>
      </c>
      <c r="H32" s="48"/>
      <c r="I32" s="183">
        <v>6.21</v>
      </c>
      <c r="J32" s="94"/>
      <c r="K32" s="297">
        <f t="shared" si="0"/>
        <v>264.55</v>
      </c>
      <c r="L32" s="91"/>
      <c r="M32" s="53"/>
      <c r="O32" s="86"/>
      <c r="P32" s="86"/>
    </row>
    <row r="33" spans="1:16" s="85" customFormat="1" ht="10.5" customHeight="1">
      <c r="A33" s="142" t="s">
        <v>363</v>
      </c>
      <c r="B33" s="38" t="s">
        <v>971</v>
      </c>
      <c r="C33" s="39"/>
      <c r="D33" s="39"/>
      <c r="E33" s="98"/>
      <c r="F33" s="40" t="s">
        <v>961</v>
      </c>
      <c r="G33" s="140">
        <v>40.6</v>
      </c>
      <c r="H33" s="48"/>
      <c r="I33" s="45">
        <v>2.39</v>
      </c>
      <c r="J33" s="94"/>
      <c r="K33" s="297">
        <f t="shared" si="0"/>
        <v>97.03</v>
      </c>
      <c r="L33" s="91"/>
      <c r="M33" s="53"/>
      <c r="O33" s="86"/>
      <c r="P33" s="86"/>
    </row>
    <row r="34" spans="1:16" s="85" customFormat="1" ht="10.5" customHeight="1">
      <c r="A34" s="142" t="s">
        <v>364</v>
      </c>
      <c r="B34" s="38" t="s">
        <v>1017</v>
      </c>
      <c r="C34" s="39"/>
      <c r="D34" s="39"/>
      <c r="E34" s="98"/>
      <c r="F34" s="40" t="s">
        <v>1018</v>
      </c>
      <c r="G34" s="140">
        <v>0.27</v>
      </c>
      <c r="H34" s="48"/>
      <c r="I34" s="45">
        <v>14.33</v>
      </c>
      <c r="J34" s="94"/>
      <c r="K34" s="297">
        <f t="shared" si="0"/>
        <v>3.87</v>
      </c>
      <c r="L34" s="91"/>
      <c r="M34" s="53"/>
      <c r="O34" s="86"/>
      <c r="P34" s="86"/>
    </row>
    <row r="35" spans="1:16" s="85" customFormat="1" ht="10.5" customHeight="1">
      <c r="A35" s="142" t="s">
        <v>365</v>
      </c>
      <c r="B35" s="27" t="s">
        <v>987</v>
      </c>
      <c r="C35" s="39"/>
      <c r="D35" s="39"/>
      <c r="E35" s="98"/>
      <c r="F35" s="40" t="s">
        <v>961</v>
      </c>
      <c r="G35" s="41">
        <v>6.08</v>
      </c>
      <c r="H35" s="48"/>
      <c r="I35" s="45">
        <v>7.47</v>
      </c>
      <c r="J35" s="94"/>
      <c r="K35" s="297">
        <f t="shared" si="0"/>
        <v>45.42</v>
      </c>
      <c r="L35" s="91"/>
      <c r="M35" s="53">
        <f>SUM(K32:K35)</f>
        <v>410.87000000000006</v>
      </c>
      <c r="O35" s="86"/>
      <c r="P35" s="86"/>
    </row>
    <row r="36" spans="1:16" s="85" customFormat="1" ht="10.5" customHeight="1">
      <c r="A36" s="78" t="s">
        <v>366</v>
      </c>
      <c r="B36" s="79" t="s">
        <v>999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0.5" customHeight="1">
      <c r="A37" s="37" t="s">
        <v>367</v>
      </c>
      <c r="B37" s="38" t="s">
        <v>1029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0.5" customHeight="1">
      <c r="A38" s="37"/>
      <c r="B38" s="27" t="s">
        <v>1028</v>
      </c>
      <c r="C38" s="39"/>
      <c r="D38" s="39"/>
      <c r="E38" s="98"/>
      <c r="F38" s="40" t="s">
        <v>962</v>
      </c>
      <c r="G38" s="41">
        <v>4</v>
      </c>
      <c r="H38" s="48"/>
      <c r="I38" s="103">
        <v>112.64</v>
      </c>
      <c r="J38" s="94"/>
      <c r="K38" s="297">
        <f t="shared" si="0"/>
        <v>450.56</v>
      </c>
      <c r="L38" s="95"/>
      <c r="M38" s="53"/>
      <c r="O38" s="86"/>
      <c r="P38" s="86"/>
    </row>
    <row r="39" spans="1:16" s="85" customFormat="1" ht="10.5" customHeight="1">
      <c r="A39" s="37" t="s">
        <v>368</v>
      </c>
      <c r="B39" s="38" t="s">
        <v>1031</v>
      </c>
      <c r="C39" s="39"/>
      <c r="D39" s="39"/>
      <c r="E39" s="98"/>
      <c r="F39" s="40" t="s">
        <v>962</v>
      </c>
      <c r="G39" s="41">
        <v>1</v>
      </c>
      <c r="H39" s="48"/>
      <c r="I39" s="103">
        <v>45.36</v>
      </c>
      <c r="J39" s="94"/>
      <c r="K39" s="297">
        <f t="shared" si="0"/>
        <v>45.36</v>
      </c>
      <c r="L39" s="95"/>
      <c r="M39" s="53"/>
      <c r="O39" s="86"/>
      <c r="P39" s="86"/>
    </row>
    <row r="40" spans="1:16" s="85" customFormat="1" ht="10.5" customHeight="1">
      <c r="A40" s="37" t="s">
        <v>369</v>
      </c>
      <c r="B40" s="27" t="s">
        <v>1032</v>
      </c>
      <c r="C40" s="39"/>
      <c r="D40" s="39"/>
      <c r="E40" s="98"/>
      <c r="F40" s="40" t="s">
        <v>962</v>
      </c>
      <c r="G40" s="41">
        <v>4</v>
      </c>
      <c r="H40" s="48"/>
      <c r="I40" s="103">
        <v>49.85</v>
      </c>
      <c r="J40" s="94"/>
      <c r="K40" s="297">
        <f t="shared" si="0"/>
        <v>199.4</v>
      </c>
      <c r="L40" s="95"/>
      <c r="M40" s="53"/>
      <c r="O40" s="86"/>
      <c r="P40" s="86"/>
    </row>
    <row r="41" spans="1:16" s="85" customFormat="1" ht="10.5" customHeight="1">
      <c r="A41" s="37" t="s">
        <v>370</v>
      </c>
      <c r="B41" s="27" t="s">
        <v>1036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0.5" customHeight="1">
      <c r="A42" s="37"/>
      <c r="B42" s="27" t="s">
        <v>1037</v>
      </c>
      <c r="C42" s="28"/>
      <c r="D42" s="28"/>
      <c r="E42" s="29"/>
      <c r="F42" s="40" t="s">
        <v>962</v>
      </c>
      <c r="G42" s="41">
        <v>2</v>
      </c>
      <c r="H42" s="48"/>
      <c r="I42" s="45">
        <v>130.58</v>
      </c>
      <c r="J42" s="94"/>
      <c r="K42" s="297">
        <f t="shared" si="0"/>
        <v>261.16</v>
      </c>
      <c r="L42" s="95"/>
      <c r="M42" s="53">
        <f>SUM(K38:K42)</f>
        <v>956.48</v>
      </c>
      <c r="O42" s="86"/>
      <c r="P42" s="86"/>
    </row>
    <row r="43" spans="1:16" s="85" customFormat="1" ht="10.5" customHeight="1">
      <c r="A43" s="78" t="s">
        <v>371</v>
      </c>
      <c r="B43" s="77" t="s">
        <v>1077</v>
      </c>
      <c r="C43" s="28"/>
      <c r="D43" s="28"/>
      <c r="E43" s="29"/>
      <c r="F43" s="40"/>
      <c r="G43" s="41"/>
      <c r="H43" s="48"/>
      <c r="I43" s="14"/>
      <c r="J43" s="94"/>
      <c r="K43" s="297"/>
      <c r="L43" s="95"/>
      <c r="M43" s="53"/>
      <c r="O43" s="86"/>
      <c r="P43" s="86"/>
    </row>
    <row r="44" spans="1:16" s="85" customFormat="1" ht="10.5" customHeight="1">
      <c r="A44" s="37" t="s">
        <v>372</v>
      </c>
      <c r="B44" s="27" t="s">
        <v>1097</v>
      </c>
      <c r="C44" s="28"/>
      <c r="D44" s="28"/>
      <c r="E44" s="29"/>
      <c r="F44" s="40" t="s">
        <v>962</v>
      </c>
      <c r="G44" s="41">
        <v>1</v>
      </c>
      <c r="H44" s="48"/>
      <c r="I44" s="297">
        <v>43.2</v>
      </c>
      <c r="J44" s="94"/>
      <c r="K44" s="297">
        <f t="shared" si="0"/>
        <v>43.2</v>
      </c>
      <c r="L44" s="95"/>
      <c r="M44" s="53">
        <f>K44</f>
        <v>43.2</v>
      </c>
      <c r="O44" s="86"/>
      <c r="P44" s="86"/>
    </row>
    <row r="45" spans="1:16" s="85" customFormat="1" ht="10.5" customHeight="1">
      <c r="A45" s="141" t="s">
        <v>373</v>
      </c>
      <c r="B45" s="77" t="s">
        <v>988</v>
      </c>
      <c r="C45" s="28"/>
      <c r="D45" s="28"/>
      <c r="E45" s="29"/>
      <c r="F45" s="40"/>
      <c r="G45" s="140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0.5" customHeight="1">
      <c r="A46" s="142" t="s">
        <v>374</v>
      </c>
      <c r="B46" s="27" t="s">
        <v>989</v>
      </c>
      <c r="C46" s="28"/>
      <c r="D46" s="28"/>
      <c r="E46" s="29"/>
      <c r="F46" s="40"/>
      <c r="G46" s="140"/>
      <c r="H46" s="48"/>
      <c r="I46" s="183"/>
      <c r="J46" s="94"/>
      <c r="K46" s="297"/>
      <c r="L46" s="95"/>
      <c r="M46" s="53"/>
      <c r="O46" s="86"/>
      <c r="P46" s="86"/>
    </row>
    <row r="47" spans="1:16" s="85" customFormat="1" ht="10.5" customHeight="1" thickBot="1">
      <c r="A47" s="142"/>
      <c r="B47" s="27" t="s">
        <v>990</v>
      </c>
      <c r="C47" s="28"/>
      <c r="D47" s="28"/>
      <c r="E47" s="29"/>
      <c r="F47" s="40" t="s">
        <v>961</v>
      </c>
      <c r="G47" s="41">
        <v>22.36</v>
      </c>
      <c r="H47" s="48"/>
      <c r="I47" s="183">
        <v>18.99</v>
      </c>
      <c r="J47" s="94"/>
      <c r="K47" s="297">
        <f t="shared" si="0"/>
        <v>424.62</v>
      </c>
      <c r="L47" s="95"/>
      <c r="M47" s="53">
        <f>K47</f>
        <v>424.62</v>
      </c>
      <c r="O47" s="86"/>
      <c r="P47" s="86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117617.7199999999</v>
      </c>
      <c r="L48" s="97"/>
      <c r="M48" s="345">
        <f>SUM(M5:M47)</f>
        <v>117617.7199999999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K46" sqref="K4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Plan12!K48</f>
        <v>117617.7199999999</v>
      </c>
      <c r="L5" s="66"/>
      <c r="M5" s="339">
        <f>Plan12!M48</f>
        <v>117617.7199999999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375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376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40.6</v>
      </c>
      <c r="H11" s="113"/>
      <c r="I11" s="183">
        <v>2.39</v>
      </c>
      <c r="J11" s="105"/>
      <c r="K11" s="297">
        <f>ROUND(G11*I11,2)</f>
        <v>97.03</v>
      </c>
      <c r="L11" s="113"/>
      <c r="M11" s="344"/>
    </row>
    <row r="12" spans="1:13" ht="11.25" customHeight="1">
      <c r="A12" s="35" t="s">
        <v>377</v>
      </c>
      <c r="B12" s="100" t="s">
        <v>976</v>
      </c>
      <c r="C12" s="28"/>
      <c r="D12" s="28"/>
      <c r="E12" s="29"/>
      <c r="F12" s="40" t="s">
        <v>961</v>
      </c>
      <c r="G12" s="36">
        <v>40.6</v>
      </c>
      <c r="H12" s="113"/>
      <c r="I12" s="183">
        <v>16.43</v>
      </c>
      <c r="J12" s="105"/>
      <c r="K12" s="297">
        <f aca="true" t="shared" si="0" ref="K12:K46">ROUND(G12*I12,2)</f>
        <v>667.06</v>
      </c>
      <c r="L12" s="113"/>
      <c r="M12" s="344"/>
    </row>
    <row r="13" spans="1:13" ht="11.25" customHeight="1">
      <c r="A13" s="35" t="s">
        <v>378</v>
      </c>
      <c r="B13" s="27" t="s">
        <v>977</v>
      </c>
      <c r="C13" s="28"/>
      <c r="D13" s="147"/>
      <c r="E13" s="148"/>
      <c r="F13" s="40"/>
      <c r="G13" s="149"/>
      <c r="H13" s="47"/>
      <c r="I13" s="183"/>
      <c r="J13" s="47"/>
      <c r="K13" s="297"/>
      <c r="L13" s="46"/>
      <c r="M13" s="52"/>
    </row>
    <row r="14" spans="1:13" ht="11.25" customHeight="1">
      <c r="A14" s="35"/>
      <c r="B14" s="84" t="s">
        <v>978</v>
      </c>
      <c r="C14" s="28"/>
      <c r="D14" s="147"/>
      <c r="E14" s="148"/>
      <c r="F14" s="30" t="s">
        <v>961</v>
      </c>
      <c r="G14" s="36">
        <v>36.1</v>
      </c>
      <c r="H14" s="47"/>
      <c r="I14" s="183">
        <v>28.36</v>
      </c>
      <c r="J14" s="47"/>
      <c r="K14" s="297">
        <f t="shared" si="0"/>
        <v>1023.8</v>
      </c>
      <c r="L14" s="46"/>
      <c r="M14" s="52"/>
    </row>
    <row r="15" spans="1:16" s="101" customFormat="1" ht="11.25" customHeight="1">
      <c r="A15" s="35" t="s">
        <v>379</v>
      </c>
      <c r="B15" s="38" t="s">
        <v>996</v>
      </c>
      <c r="C15" s="137"/>
      <c r="D15" s="137"/>
      <c r="E15" s="138"/>
      <c r="F15" s="139" t="s">
        <v>963</v>
      </c>
      <c r="G15" s="36">
        <v>21.4</v>
      </c>
      <c r="H15" s="47"/>
      <c r="I15" s="183">
        <v>18.2</v>
      </c>
      <c r="J15" s="88"/>
      <c r="K15" s="297">
        <f t="shared" si="0"/>
        <v>389.48</v>
      </c>
      <c r="L15" s="89"/>
      <c r="M15" s="52"/>
      <c r="O15" s="102"/>
      <c r="P15" s="102"/>
    </row>
    <row r="16" spans="1:16" s="101" customFormat="1" ht="11.25" customHeight="1">
      <c r="A16" s="35" t="s">
        <v>380</v>
      </c>
      <c r="B16" s="84" t="s">
        <v>1104</v>
      </c>
      <c r="C16" s="39"/>
      <c r="D16" s="67"/>
      <c r="E16" s="68"/>
      <c r="F16" s="40" t="s">
        <v>963</v>
      </c>
      <c r="G16" s="36">
        <v>7</v>
      </c>
      <c r="H16" s="47"/>
      <c r="I16" s="183">
        <v>22.88</v>
      </c>
      <c r="J16" s="88"/>
      <c r="K16" s="297">
        <f t="shared" si="0"/>
        <v>160.16</v>
      </c>
      <c r="L16" s="89"/>
      <c r="M16" s="52">
        <f>SUM(K11:K16)</f>
        <v>2337.5299999999997</v>
      </c>
      <c r="O16" s="102"/>
      <c r="P16" s="102"/>
    </row>
    <row r="17" spans="1:16" s="101" customFormat="1" ht="11.25" customHeight="1">
      <c r="A17" s="120" t="s">
        <v>381</v>
      </c>
      <c r="B17" s="79" t="s">
        <v>975</v>
      </c>
      <c r="C17" s="39"/>
      <c r="D17" s="39"/>
      <c r="E17" s="98"/>
      <c r="F17" s="40"/>
      <c r="G17" s="36"/>
      <c r="H17" s="47"/>
      <c r="I17" s="183"/>
      <c r="J17" s="88"/>
      <c r="K17" s="297"/>
      <c r="L17" s="89"/>
      <c r="M17" s="52"/>
      <c r="O17" s="102"/>
      <c r="P17" s="102"/>
    </row>
    <row r="18" spans="1:16" s="101" customFormat="1" ht="11.25" customHeight="1">
      <c r="A18" s="142" t="s">
        <v>382</v>
      </c>
      <c r="B18" s="38" t="s">
        <v>1026</v>
      </c>
      <c r="C18" s="39"/>
      <c r="D18" s="39"/>
      <c r="E18" s="98"/>
      <c r="F18" s="40" t="s">
        <v>961</v>
      </c>
      <c r="G18" s="41">
        <v>42.6</v>
      </c>
      <c r="H18" s="48"/>
      <c r="I18" s="183">
        <v>17.04</v>
      </c>
      <c r="J18" s="94"/>
      <c r="K18" s="297">
        <f t="shared" si="0"/>
        <v>725.9</v>
      </c>
      <c r="L18" s="95"/>
      <c r="M18" s="53"/>
      <c r="O18" s="102"/>
      <c r="P18" s="102"/>
    </row>
    <row r="19" spans="1:16" s="101" customFormat="1" ht="11.25" customHeight="1">
      <c r="A19" s="142" t="s">
        <v>383</v>
      </c>
      <c r="B19" s="38" t="s">
        <v>970</v>
      </c>
      <c r="C19" s="39"/>
      <c r="D19" s="39"/>
      <c r="E19" s="98"/>
      <c r="F19" s="40"/>
      <c r="G19" s="41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37"/>
      <c r="B20" s="84" t="s">
        <v>1025</v>
      </c>
      <c r="C20" s="39"/>
      <c r="D20" s="39"/>
      <c r="E20" s="98"/>
      <c r="F20" s="40" t="s">
        <v>961</v>
      </c>
      <c r="G20" s="41">
        <v>42.6</v>
      </c>
      <c r="H20" s="48"/>
      <c r="I20" s="183">
        <v>34.46</v>
      </c>
      <c r="J20" s="94"/>
      <c r="K20" s="297">
        <f t="shared" si="0"/>
        <v>1468</v>
      </c>
      <c r="L20" s="95"/>
      <c r="M20" s="53"/>
      <c r="O20" s="102"/>
      <c r="P20" s="102"/>
    </row>
    <row r="21" spans="1:16" s="101" customFormat="1" ht="11.25" customHeight="1">
      <c r="A21" s="37" t="s">
        <v>384</v>
      </c>
      <c r="B21" s="38" t="s">
        <v>1027</v>
      </c>
      <c r="C21" s="39"/>
      <c r="D21" s="39"/>
      <c r="E21" s="98"/>
      <c r="F21" s="40" t="s">
        <v>963</v>
      </c>
      <c r="G21" s="41">
        <v>25.4</v>
      </c>
      <c r="H21" s="48"/>
      <c r="I21" s="183">
        <v>13.13</v>
      </c>
      <c r="J21" s="94"/>
      <c r="K21" s="297">
        <f t="shared" si="0"/>
        <v>333.5</v>
      </c>
      <c r="L21" s="95"/>
      <c r="M21" s="53">
        <f>SUM(K18:K21)</f>
        <v>2527.4</v>
      </c>
      <c r="O21" s="102"/>
      <c r="P21" s="102"/>
    </row>
    <row r="22" spans="1:16" s="101" customFormat="1" ht="11.25" customHeight="1">
      <c r="A22" s="78" t="s">
        <v>385</v>
      </c>
      <c r="B22" s="79" t="s">
        <v>983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386</v>
      </c>
      <c r="B23" s="100" t="s">
        <v>984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1.25" customHeight="1">
      <c r="A24" s="37"/>
      <c r="B24" s="100" t="s">
        <v>1116</v>
      </c>
      <c r="C24" s="28"/>
      <c r="D24" s="28"/>
      <c r="E24" s="29"/>
      <c r="F24" s="40" t="s">
        <v>961</v>
      </c>
      <c r="G24" s="41">
        <v>4.4</v>
      </c>
      <c r="H24" s="48"/>
      <c r="I24" s="183">
        <v>456.64</v>
      </c>
      <c r="J24" s="94"/>
      <c r="K24" s="297">
        <f t="shared" si="0"/>
        <v>2009.22</v>
      </c>
      <c r="L24" s="95"/>
      <c r="M24" s="53"/>
      <c r="O24" s="102"/>
      <c r="P24" s="102"/>
    </row>
    <row r="25" spans="1:16" s="101" customFormat="1" ht="11.25" customHeight="1">
      <c r="A25" s="37" t="s">
        <v>387</v>
      </c>
      <c r="B25" s="38" t="s">
        <v>1101</v>
      </c>
      <c r="C25" s="39"/>
      <c r="D25" s="39"/>
      <c r="E25" s="98"/>
      <c r="F25" s="40" t="s">
        <v>961</v>
      </c>
      <c r="G25" s="140">
        <v>1.8</v>
      </c>
      <c r="H25" s="48"/>
      <c r="I25" s="183">
        <v>248.31</v>
      </c>
      <c r="J25" s="94"/>
      <c r="K25" s="297">
        <f t="shared" si="0"/>
        <v>446.96</v>
      </c>
      <c r="L25" s="95"/>
      <c r="M25" s="53"/>
      <c r="O25" s="102"/>
      <c r="P25" s="102"/>
    </row>
    <row r="26" spans="1:16" s="101" customFormat="1" ht="11.25" customHeight="1">
      <c r="A26" s="37" t="s">
        <v>388</v>
      </c>
      <c r="B26" s="160" t="s">
        <v>1098</v>
      </c>
      <c r="C26" s="137"/>
      <c r="D26" s="137"/>
      <c r="E26" s="13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160" t="s">
        <v>991</v>
      </c>
      <c r="C27" s="137"/>
      <c r="D27" s="137"/>
      <c r="E27" s="138"/>
      <c r="F27" s="40" t="s">
        <v>962</v>
      </c>
      <c r="G27" s="41">
        <v>1</v>
      </c>
      <c r="H27" s="48"/>
      <c r="I27" s="183">
        <v>255.64</v>
      </c>
      <c r="J27" s="94"/>
      <c r="K27" s="297">
        <f t="shared" si="0"/>
        <v>255.64</v>
      </c>
      <c r="L27" s="95"/>
      <c r="M27" s="53">
        <f>SUM(K24:K27)</f>
        <v>2711.8199999999997</v>
      </c>
      <c r="O27" s="102"/>
      <c r="P27" s="102"/>
    </row>
    <row r="28" spans="1:16" s="101" customFormat="1" ht="11.25" customHeight="1">
      <c r="A28" s="78" t="s">
        <v>389</v>
      </c>
      <c r="B28" s="80" t="s">
        <v>985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 t="s">
        <v>390</v>
      </c>
      <c r="B29" s="38" t="s">
        <v>986</v>
      </c>
      <c r="C29" s="39"/>
      <c r="D29" s="39"/>
      <c r="E29" s="98"/>
      <c r="F29" s="40" t="s">
        <v>961</v>
      </c>
      <c r="G29" s="41">
        <v>4.34</v>
      </c>
      <c r="H29" s="48"/>
      <c r="I29" s="183">
        <v>59.8</v>
      </c>
      <c r="J29" s="94"/>
      <c r="K29" s="297">
        <f t="shared" si="0"/>
        <v>259.53</v>
      </c>
      <c r="L29" s="95"/>
      <c r="M29" s="53">
        <f>K29</f>
        <v>259.53</v>
      </c>
      <c r="O29" s="102"/>
      <c r="P29" s="102"/>
    </row>
    <row r="30" spans="1:16" s="85" customFormat="1" ht="11.25" customHeight="1">
      <c r="A30" s="78" t="s">
        <v>391</v>
      </c>
      <c r="B30" s="79" t="s">
        <v>964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 t="s">
        <v>392</v>
      </c>
      <c r="B31" s="38" t="s">
        <v>979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/>
      <c r="B32" s="38" t="s">
        <v>980</v>
      </c>
      <c r="C32" s="39"/>
      <c r="D32" s="39"/>
      <c r="E32" s="98"/>
      <c r="F32" s="40" t="s">
        <v>961</v>
      </c>
      <c r="G32" s="41">
        <v>77.95</v>
      </c>
      <c r="H32" s="48"/>
      <c r="I32" s="45">
        <v>5.62</v>
      </c>
      <c r="J32" s="94"/>
      <c r="K32" s="297">
        <f t="shared" si="0"/>
        <v>438.08</v>
      </c>
      <c r="L32" s="91"/>
      <c r="M32" s="53"/>
      <c r="O32" s="86"/>
      <c r="P32" s="86"/>
    </row>
    <row r="33" spans="1:16" s="85" customFormat="1" ht="11.25" customHeight="1">
      <c r="A33" s="37" t="s">
        <v>393</v>
      </c>
      <c r="B33" s="27" t="s">
        <v>981</v>
      </c>
      <c r="C33" s="39"/>
      <c r="D33" s="39"/>
      <c r="E33" s="98"/>
      <c r="F33" s="40" t="s">
        <v>961</v>
      </c>
      <c r="G33" s="41">
        <v>77.95</v>
      </c>
      <c r="H33" s="48"/>
      <c r="I33" s="45">
        <v>9.34</v>
      </c>
      <c r="J33" s="94"/>
      <c r="K33" s="297">
        <f t="shared" si="0"/>
        <v>728.05</v>
      </c>
      <c r="L33" s="91"/>
      <c r="M33" s="53"/>
      <c r="O33" s="86"/>
      <c r="P33" s="86"/>
    </row>
    <row r="34" spans="1:16" s="85" customFormat="1" ht="11.25" customHeight="1">
      <c r="A34" s="37" t="s">
        <v>394</v>
      </c>
      <c r="B34" s="160" t="s">
        <v>1102</v>
      </c>
      <c r="C34" s="137"/>
      <c r="D34" s="137"/>
      <c r="E34" s="138"/>
      <c r="F34" s="139" t="s">
        <v>961</v>
      </c>
      <c r="G34" s="140">
        <v>3.36</v>
      </c>
      <c r="H34" s="48"/>
      <c r="I34" s="45">
        <v>8.65</v>
      </c>
      <c r="J34" s="94"/>
      <c r="K34" s="297">
        <f t="shared" si="0"/>
        <v>29.06</v>
      </c>
      <c r="L34" s="91"/>
      <c r="M34" s="53">
        <f>SUM(K32:K34)</f>
        <v>1195.1899999999998</v>
      </c>
      <c r="O34" s="86"/>
      <c r="P34" s="86"/>
    </row>
    <row r="35" spans="1:16" s="85" customFormat="1" ht="11.25" customHeight="1">
      <c r="A35" s="78" t="s">
        <v>395</v>
      </c>
      <c r="B35" s="80" t="s">
        <v>1001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37" t="s">
        <v>396</v>
      </c>
      <c r="B36" s="38" t="s">
        <v>1002</v>
      </c>
      <c r="C36" s="39"/>
      <c r="D36" s="67"/>
      <c r="E36" s="68"/>
      <c r="F36" s="40" t="s">
        <v>961</v>
      </c>
      <c r="G36" s="41">
        <v>6</v>
      </c>
      <c r="H36" s="48"/>
      <c r="I36" s="45">
        <v>78.25</v>
      </c>
      <c r="J36" s="94"/>
      <c r="K36" s="297">
        <f t="shared" si="0"/>
        <v>469.5</v>
      </c>
      <c r="L36" s="91"/>
      <c r="M36" s="53"/>
      <c r="O36" s="86"/>
      <c r="P36" s="86"/>
    </row>
    <row r="37" spans="1:16" s="85" customFormat="1" ht="11.25" customHeight="1">
      <c r="A37" s="37" t="s">
        <v>397</v>
      </c>
      <c r="B37" s="38" t="s">
        <v>3</v>
      </c>
      <c r="C37" s="39"/>
      <c r="D37" s="67"/>
      <c r="E37" s="68"/>
      <c r="F37" s="40" t="s">
        <v>961</v>
      </c>
      <c r="G37" s="41">
        <v>1.35</v>
      </c>
      <c r="H37" s="48"/>
      <c r="I37" s="103">
        <v>149.92</v>
      </c>
      <c r="J37" s="94"/>
      <c r="K37" s="297">
        <f t="shared" si="0"/>
        <v>202.39</v>
      </c>
      <c r="L37" s="91"/>
      <c r="M37" s="53">
        <f>SUM(K36:K37)</f>
        <v>671.89</v>
      </c>
      <c r="O37" s="86"/>
      <c r="P37" s="86"/>
    </row>
    <row r="38" spans="1:16" s="85" customFormat="1" ht="11.25" customHeight="1">
      <c r="A38" s="117" t="s">
        <v>398</v>
      </c>
      <c r="B38" s="108" t="s">
        <v>995</v>
      </c>
      <c r="C38" s="137"/>
      <c r="D38" s="137"/>
      <c r="E38" s="138"/>
      <c r="F38" s="139"/>
      <c r="G38" s="140"/>
      <c r="H38" s="48"/>
      <c r="I38" s="103"/>
      <c r="J38" s="94"/>
      <c r="K38" s="297"/>
      <c r="L38" s="95"/>
      <c r="M38" s="53"/>
      <c r="O38" s="86"/>
      <c r="P38" s="86"/>
    </row>
    <row r="39" spans="1:16" s="85" customFormat="1" ht="11.25" customHeight="1">
      <c r="A39" s="141" t="s">
        <v>399</v>
      </c>
      <c r="B39" s="79" t="s">
        <v>967</v>
      </c>
      <c r="C39" s="39"/>
      <c r="D39" s="39"/>
      <c r="E39" s="98"/>
      <c r="F39" s="40"/>
      <c r="G39" s="140"/>
      <c r="H39" s="48"/>
      <c r="I39" s="103"/>
      <c r="J39" s="94"/>
      <c r="K39" s="297"/>
      <c r="L39" s="95"/>
      <c r="M39" s="53"/>
      <c r="O39" s="86"/>
      <c r="P39" s="86"/>
    </row>
    <row r="40" spans="1:16" s="85" customFormat="1" ht="11.25" customHeight="1">
      <c r="A40" s="142" t="s">
        <v>400</v>
      </c>
      <c r="B40" s="27" t="s">
        <v>1024</v>
      </c>
      <c r="C40" s="39"/>
      <c r="D40" s="39"/>
      <c r="E40" s="98"/>
      <c r="F40" s="40" t="s">
        <v>961</v>
      </c>
      <c r="G40" s="140">
        <v>42.6</v>
      </c>
      <c r="H40" s="48"/>
      <c r="I40" s="103">
        <v>6.21</v>
      </c>
      <c r="J40" s="94"/>
      <c r="K40" s="297">
        <f t="shared" si="0"/>
        <v>264.55</v>
      </c>
      <c r="L40" s="95"/>
      <c r="M40" s="53"/>
      <c r="O40" s="86"/>
      <c r="P40" s="86"/>
    </row>
    <row r="41" spans="1:16" s="85" customFormat="1" ht="11.25" customHeight="1">
      <c r="A41" s="142" t="s">
        <v>401</v>
      </c>
      <c r="B41" s="27" t="s">
        <v>971</v>
      </c>
      <c r="C41" s="39"/>
      <c r="D41" s="39"/>
      <c r="E41" s="98"/>
      <c r="F41" s="40" t="s">
        <v>961</v>
      </c>
      <c r="G41" s="140">
        <v>40.6</v>
      </c>
      <c r="H41" s="48"/>
      <c r="I41" s="103">
        <v>2.39</v>
      </c>
      <c r="J41" s="94"/>
      <c r="K41" s="297">
        <f t="shared" si="0"/>
        <v>97.03</v>
      </c>
      <c r="L41" s="95"/>
      <c r="M41" s="53"/>
      <c r="O41" s="86"/>
      <c r="P41" s="86"/>
    </row>
    <row r="42" spans="1:16" s="85" customFormat="1" ht="11.25" customHeight="1">
      <c r="A42" s="142" t="s">
        <v>402</v>
      </c>
      <c r="B42" s="27" t="s">
        <v>1017</v>
      </c>
      <c r="C42" s="39"/>
      <c r="D42" s="39"/>
      <c r="E42" s="98"/>
      <c r="F42" s="40" t="s">
        <v>1018</v>
      </c>
      <c r="G42" s="140">
        <v>0.27</v>
      </c>
      <c r="H42" s="48"/>
      <c r="I42" s="45">
        <v>14.33</v>
      </c>
      <c r="J42" s="94"/>
      <c r="K42" s="297">
        <f t="shared" si="0"/>
        <v>3.87</v>
      </c>
      <c r="L42" s="95"/>
      <c r="M42" s="53"/>
      <c r="O42" s="86"/>
      <c r="P42" s="86"/>
    </row>
    <row r="43" spans="1:16" s="85" customFormat="1" ht="11.25" customHeight="1">
      <c r="A43" s="142" t="s">
        <v>403</v>
      </c>
      <c r="B43" s="27" t="s">
        <v>987</v>
      </c>
      <c r="C43" s="28"/>
      <c r="D43" s="28"/>
      <c r="E43" s="29"/>
      <c r="F43" s="40" t="s">
        <v>961</v>
      </c>
      <c r="G43" s="41">
        <v>6.08</v>
      </c>
      <c r="H43" s="48"/>
      <c r="I43" s="296">
        <v>7.47</v>
      </c>
      <c r="J43" s="94"/>
      <c r="K43" s="297">
        <f t="shared" si="0"/>
        <v>45.42</v>
      </c>
      <c r="L43" s="95"/>
      <c r="M43" s="53">
        <f>SUM(K40:K43)</f>
        <v>410.87000000000006</v>
      </c>
      <c r="O43" s="86"/>
      <c r="P43" s="86"/>
    </row>
    <row r="44" spans="1:16" s="85" customFormat="1" ht="11.25" customHeight="1">
      <c r="A44" s="78" t="s">
        <v>404</v>
      </c>
      <c r="B44" s="77" t="s">
        <v>999</v>
      </c>
      <c r="C44" s="28"/>
      <c r="D44" s="28"/>
      <c r="E44" s="29"/>
      <c r="F44" s="40"/>
      <c r="G44" s="41"/>
      <c r="H44" s="48"/>
      <c r="I44" s="297"/>
      <c r="J44" s="94"/>
      <c r="K44" s="297"/>
      <c r="L44" s="95"/>
      <c r="M44" s="53"/>
      <c r="O44" s="86"/>
      <c r="P44" s="86"/>
    </row>
    <row r="45" spans="1:16" s="85" customFormat="1" ht="11.25" customHeight="1">
      <c r="A45" s="37" t="s">
        <v>405</v>
      </c>
      <c r="B45" s="27" t="s">
        <v>1029</v>
      </c>
      <c r="C45" s="28"/>
      <c r="D45" s="28"/>
      <c r="E45" s="29"/>
      <c r="F45" s="40"/>
      <c r="G45" s="41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1028</v>
      </c>
      <c r="C46" s="28"/>
      <c r="D46" s="28"/>
      <c r="E46" s="29"/>
      <c r="F46" s="40" t="s">
        <v>962</v>
      </c>
      <c r="G46" s="41">
        <v>4</v>
      </c>
      <c r="H46" s="48"/>
      <c r="I46" s="183">
        <v>112.64</v>
      </c>
      <c r="J46" s="94"/>
      <c r="K46" s="297">
        <f t="shared" si="0"/>
        <v>450.56</v>
      </c>
      <c r="L46" s="95"/>
      <c r="M46" s="53"/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128182.5099999999</v>
      </c>
      <c r="L47" s="97"/>
      <c r="M47" s="345">
        <f>SUM(M5:M46)</f>
        <v>127731.94999999988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Plan13!K47</f>
        <v>128182.5099999999</v>
      </c>
      <c r="L5" s="66"/>
      <c r="M5" s="339">
        <f>Plan13!M47</f>
        <v>127731.94999999988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406</v>
      </c>
      <c r="B9" s="27" t="s">
        <v>1031</v>
      </c>
      <c r="C9" s="143"/>
      <c r="D9" s="143"/>
      <c r="E9" s="144"/>
      <c r="F9" s="145" t="s">
        <v>962</v>
      </c>
      <c r="G9" s="146">
        <v>1</v>
      </c>
      <c r="H9" s="111"/>
      <c r="I9" s="298">
        <v>45.36</v>
      </c>
      <c r="J9" s="110"/>
      <c r="K9" s="297">
        <f>ROUND(G9*I9,2)</f>
        <v>45.36</v>
      </c>
      <c r="L9" s="111"/>
      <c r="M9" s="340"/>
    </row>
    <row r="10" spans="1:13" ht="11.25" customHeight="1">
      <c r="A10" s="35" t="s">
        <v>407</v>
      </c>
      <c r="B10" s="27" t="s">
        <v>1032</v>
      </c>
      <c r="C10" s="28"/>
      <c r="D10" s="28"/>
      <c r="E10" s="29"/>
      <c r="F10" s="30" t="s">
        <v>962</v>
      </c>
      <c r="G10" s="36">
        <v>4</v>
      </c>
      <c r="H10" s="113"/>
      <c r="I10" s="183">
        <v>49.85</v>
      </c>
      <c r="J10" s="105"/>
      <c r="K10" s="297">
        <f>ROUND(G10*I10,2)</f>
        <v>199.4</v>
      </c>
      <c r="L10" s="113"/>
      <c r="M10" s="343"/>
    </row>
    <row r="11" spans="1:13" ht="11.25" customHeight="1">
      <c r="A11" s="35" t="s">
        <v>408</v>
      </c>
      <c r="B11" s="38" t="s">
        <v>1036</v>
      </c>
      <c r="C11" s="39"/>
      <c r="D11" s="39"/>
      <c r="E11" s="98"/>
      <c r="F11" s="30"/>
      <c r="G11" s="36"/>
      <c r="H11" s="113"/>
      <c r="I11" s="183"/>
      <c r="J11" s="105"/>
      <c r="K11" s="106"/>
      <c r="L11" s="113"/>
      <c r="M11" s="343"/>
    </row>
    <row r="12" spans="1:13" ht="11.25" customHeight="1">
      <c r="A12" s="35"/>
      <c r="B12" s="27" t="s">
        <v>1037</v>
      </c>
      <c r="C12" s="28"/>
      <c r="D12" s="28"/>
      <c r="E12" s="29"/>
      <c r="F12" s="40" t="s">
        <v>962</v>
      </c>
      <c r="G12" s="36">
        <v>2</v>
      </c>
      <c r="H12" s="113"/>
      <c r="I12" s="183">
        <v>130.58</v>
      </c>
      <c r="J12" s="105"/>
      <c r="K12" s="297">
        <f>ROUND(G12*I12,2)</f>
        <v>261.16</v>
      </c>
      <c r="L12" s="113"/>
      <c r="M12" s="344">
        <f>SUM(Plan13!K46)+SUM(Plan14!K9:K12)</f>
        <v>956.48</v>
      </c>
    </row>
    <row r="13" spans="1:13" ht="11.25" customHeight="1">
      <c r="A13" s="76" t="s">
        <v>409</v>
      </c>
      <c r="B13" s="77" t="s">
        <v>1077</v>
      </c>
      <c r="C13" s="28"/>
      <c r="D13" s="28"/>
      <c r="E13" s="29"/>
      <c r="F13" s="40"/>
      <c r="G13" s="36"/>
      <c r="H13" s="113"/>
      <c r="I13" s="183"/>
      <c r="J13" s="105"/>
      <c r="K13" s="106"/>
      <c r="L13" s="113"/>
      <c r="M13" s="343"/>
    </row>
    <row r="14" spans="1:13" ht="11.25" customHeight="1">
      <c r="A14" s="35" t="s">
        <v>410</v>
      </c>
      <c r="B14" s="27" t="s">
        <v>1097</v>
      </c>
      <c r="C14" s="28"/>
      <c r="D14" s="28"/>
      <c r="E14" s="29"/>
      <c r="F14" s="40" t="s">
        <v>962</v>
      </c>
      <c r="G14" s="36">
        <v>1</v>
      </c>
      <c r="H14" s="113"/>
      <c r="I14" s="183">
        <v>43.2</v>
      </c>
      <c r="J14" s="105"/>
      <c r="K14" s="297">
        <f>ROUND(G14*I14,2)</f>
        <v>43.2</v>
      </c>
      <c r="L14" s="113"/>
      <c r="M14" s="344">
        <f>K14</f>
        <v>43.2</v>
      </c>
    </row>
    <row r="15" spans="1:13" ht="11.25" customHeight="1">
      <c r="A15" s="120" t="s">
        <v>411</v>
      </c>
      <c r="B15" s="77" t="s">
        <v>988</v>
      </c>
      <c r="C15" s="28"/>
      <c r="D15" s="28"/>
      <c r="E15" s="29"/>
      <c r="F15" s="40"/>
      <c r="G15" s="118"/>
      <c r="H15" s="113"/>
      <c r="I15" s="183"/>
      <c r="J15" s="105"/>
      <c r="K15" s="106"/>
      <c r="L15" s="113"/>
      <c r="M15" s="343"/>
    </row>
    <row r="16" spans="1:13" ht="11.25" customHeight="1">
      <c r="A16" s="109" t="s">
        <v>412</v>
      </c>
      <c r="B16" s="27" t="s">
        <v>989</v>
      </c>
      <c r="C16" s="28"/>
      <c r="D16" s="28"/>
      <c r="E16" s="29"/>
      <c r="F16" s="40"/>
      <c r="G16" s="118"/>
      <c r="H16" s="113"/>
      <c r="I16" s="183"/>
      <c r="J16" s="105"/>
      <c r="K16" s="106"/>
      <c r="L16" s="113"/>
      <c r="M16" s="343"/>
    </row>
    <row r="17" spans="1:13" ht="11.25" customHeight="1">
      <c r="A17" s="109"/>
      <c r="B17" s="27" t="s">
        <v>990</v>
      </c>
      <c r="C17" s="28"/>
      <c r="D17" s="28"/>
      <c r="E17" s="29"/>
      <c r="F17" s="40" t="s">
        <v>961</v>
      </c>
      <c r="G17" s="36">
        <v>22.36</v>
      </c>
      <c r="H17" s="113"/>
      <c r="I17" s="183">
        <v>18.99</v>
      </c>
      <c r="J17" s="105"/>
      <c r="K17" s="297">
        <f>ROUND(G17*I17,2)</f>
        <v>424.62</v>
      </c>
      <c r="L17" s="113"/>
      <c r="M17" s="344">
        <f>K17</f>
        <v>424.62</v>
      </c>
    </row>
    <row r="18" spans="1:13" ht="11.25" customHeight="1">
      <c r="A18" s="76" t="s">
        <v>413</v>
      </c>
      <c r="B18" s="77" t="s">
        <v>972</v>
      </c>
      <c r="C18" s="28"/>
      <c r="D18" s="28"/>
      <c r="E18" s="29"/>
      <c r="F18" s="40"/>
      <c r="G18" s="36"/>
      <c r="H18" s="47"/>
      <c r="I18" s="183"/>
      <c r="J18" s="47"/>
      <c r="K18" s="45"/>
      <c r="L18" s="46"/>
      <c r="M18" s="52"/>
    </row>
    <row r="19" spans="1:13" ht="11.25" customHeight="1">
      <c r="A19" s="35" t="s">
        <v>414</v>
      </c>
      <c r="B19" s="38" t="s">
        <v>973</v>
      </c>
      <c r="C19" s="28"/>
      <c r="D19" s="28"/>
      <c r="E19" s="29"/>
      <c r="F19" s="30"/>
      <c r="G19" s="36"/>
      <c r="H19" s="47"/>
      <c r="I19" s="183"/>
      <c r="J19" s="47"/>
      <c r="K19" s="45"/>
      <c r="L19" s="46"/>
      <c r="M19" s="52"/>
    </row>
    <row r="20" spans="1:16" s="101" customFormat="1" ht="11.25" customHeight="1">
      <c r="A20" s="35"/>
      <c r="B20" s="38" t="s">
        <v>974</v>
      </c>
      <c r="C20" s="39"/>
      <c r="D20" s="39"/>
      <c r="E20" s="98"/>
      <c r="F20" s="40" t="s">
        <v>961</v>
      </c>
      <c r="G20" s="36">
        <v>40.6</v>
      </c>
      <c r="H20" s="47"/>
      <c r="I20" s="183">
        <v>2.39</v>
      </c>
      <c r="J20" s="88"/>
      <c r="K20" s="297">
        <f>ROUND(G20*I20,2)</f>
        <v>97.03</v>
      </c>
      <c r="L20" s="89"/>
      <c r="M20" s="52"/>
      <c r="O20" s="102"/>
      <c r="P20" s="102"/>
    </row>
    <row r="21" spans="1:16" s="101" customFormat="1" ht="11.25" customHeight="1">
      <c r="A21" s="35" t="s">
        <v>415</v>
      </c>
      <c r="B21" s="84" t="s">
        <v>976</v>
      </c>
      <c r="C21" s="39"/>
      <c r="D21" s="39"/>
      <c r="E21" s="98"/>
      <c r="F21" s="40" t="s">
        <v>961</v>
      </c>
      <c r="G21" s="36">
        <v>40.6</v>
      </c>
      <c r="H21" s="47"/>
      <c r="I21" s="183">
        <v>16.43</v>
      </c>
      <c r="J21" s="88"/>
      <c r="K21" s="297">
        <f>ROUND(G21*I21,2)</f>
        <v>667.06</v>
      </c>
      <c r="L21" s="89"/>
      <c r="M21" s="52"/>
      <c r="O21" s="102"/>
      <c r="P21" s="102"/>
    </row>
    <row r="22" spans="1:16" s="101" customFormat="1" ht="11.25" customHeight="1">
      <c r="A22" s="37" t="s">
        <v>416</v>
      </c>
      <c r="B22" s="38" t="s">
        <v>977</v>
      </c>
      <c r="C22" s="39"/>
      <c r="D22" s="67"/>
      <c r="E22" s="68"/>
      <c r="F22" s="40"/>
      <c r="G22" s="99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1.25" customHeight="1">
      <c r="A23" s="37"/>
      <c r="B23" s="84" t="s">
        <v>978</v>
      </c>
      <c r="C23" s="39"/>
      <c r="D23" s="67"/>
      <c r="E23" s="68"/>
      <c r="F23" s="40" t="s">
        <v>961</v>
      </c>
      <c r="G23" s="41">
        <v>36.1</v>
      </c>
      <c r="H23" s="48"/>
      <c r="I23" s="183">
        <v>28.36</v>
      </c>
      <c r="J23" s="94"/>
      <c r="K23" s="297">
        <f>ROUND(G23*I23,2)</f>
        <v>1023.8</v>
      </c>
      <c r="L23" s="95"/>
      <c r="M23" s="53"/>
      <c r="O23" s="102"/>
      <c r="P23" s="102"/>
    </row>
    <row r="24" spans="1:16" s="101" customFormat="1" ht="11.25" customHeight="1">
      <c r="A24" s="37" t="s">
        <v>417</v>
      </c>
      <c r="B24" s="38" t="s">
        <v>996</v>
      </c>
      <c r="C24" s="137"/>
      <c r="D24" s="137"/>
      <c r="E24" s="138"/>
      <c r="F24" s="139" t="s">
        <v>963</v>
      </c>
      <c r="G24" s="41">
        <v>21.4</v>
      </c>
      <c r="H24" s="48"/>
      <c r="I24" s="183">
        <v>18.2</v>
      </c>
      <c r="J24" s="94"/>
      <c r="K24" s="297">
        <f>ROUND(G24*I24,2)</f>
        <v>389.48</v>
      </c>
      <c r="L24" s="95"/>
      <c r="M24" s="53"/>
      <c r="O24" s="102"/>
      <c r="P24" s="102"/>
    </row>
    <row r="25" spans="1:16" s="101" customFormat="1" ht="11.25" customHeight="1">
      <c r="A25" s="37" t="s">
        <v>418</v>
      </c>
      <c r="B25" s="84" t="s">
        <v>1104</v>
      </c>
      <c r="C25" s="39"/>
      <c r="D25" s="67"/>
      <c r="E25" s="68"/>
      <c r="F25" s="40" t="s">
        <v>963</v>
      </c>
      <c r="G25" s="41">
        <v>7</v>
      </c>
      <c r="H25" s="48"/>
      <c r="I25" s="183">
        <v>22.88</v>
      </c>
      <c r="J25" s="94"/>
      <c r="K25" s="297">
        <f>ROUND(G25*I25,2)</f>
        <v>160.16</v>
      </c>
      <c r="L25" s="95"/>
      <c r="M25" s="53">
        <f>SUM(K20:K25)</f>
        <v>2337.5299999999997</v>
      </c>
      <c r="O25" s="102"/>
      <c r="P25" s="102"/>
    </row>
    <row r="26" spans="1:16" s="101" customFormat="1" ht="11.25" customHeight="1">
      <c r="A26" s="141" t="s">
        <v>419</v>
      </c>
      <c r="B26" s="79" t="s">
        <v>975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1.25" customHeight="1">
      <c r="A27" s="142" t="s">
        <v>420</v>
      </c>
      <c r="B27" s="38" t="s">
        <v>1026</v>
      </c>
      <c r="C27" s="39"/>
      <c r="D27" s="39"/>
      <c r="E27" s="98"/>
      <c r="F27" s="40" t="s">
        <v>961</v>
      </c>
      <c r="G27" s="41">
        <v>42.6</v>
      </c>
      <c r="H27" s="48"/>
      <c r="I27" s="183">
        <v>17.04</v>
      </c>
      <c r="J27" s="94"/>
      <c r="K27" s="297">
        <f>ROUND(G27*I27,2)</f>
        <v>725.9</v>
      </c>
      <c r="L27" s="95"/>
      <c r="M27" s="53"/>
      <c r="O27" s="102"/>
      <c r="P27" s="102"/>
    </row>
    <row r="28" spans="1:16" s="101" customFormat="1" ht="11.25" customHeight="1">
      <c r="A28" s="142" t="s">
        <v>421</v>
      </c>
      <c r="B28" s="38" t="s">
        <v>970</v>
      </c>
      <c r="C28" s="39"/>
      <c r="D28" s="39"/>
      <c r="E28" s="98"/>
      <c r="F28" s="40"/>
      <c r="G28" s="41"/>
      <c r="H28" s="48"/>
      <c r="I28" s="185"/>
      <c r="J28" s="94"/>
      <c r="K28" s="45"/>
      <c r="L28" s="95"/>
      <c r="M28" s="53"/>
      <c r="O28" s="102"/>
      <c r="P28" s="102"/>
    </row>
    <row r="29" spans="1:16" s="101" customFormat="1" ht="11.25" customHeight="1">
      <c r="A29" s="37"/>
      <c r="B29" s="84" t="s">
        <v>1025</v>
      </c>
      <c r="C29" s="39"/>
      <c r="D29" s="39"/>
      <c r="E29" s="98"/>
      <c r="F29" s="40" t="s">
        <v>961</v>
      </c>
      <c r="G29" s="41">
        <v>42.6</v>
      </c>
      <c r="H29" s="48"/>
      <c r="I29" s="183">
        <v>34.46</v>
      </c>
      <c r="J29" s="94"/>
      <c r="K29" s="297">
        <f>ROUND(G29*I29,2)</f>
        <v>1468</v>
      </c>
      <c r="L29" s="95"/>
      <c r="M29" s="53"/>
      <c r="O29" s="102"/>
      <c r="P29" s="102"/>
    </row>
    <row r="30" spans="1:16" s="101" customFormat="1" ht="11.25" customHeight="1">
      <c r="A30" s="37" t="s">
        <v>422</v>
      </c>
      <c r="B30" s="38" t="s">
        <v>1027</v>
      </c>
      <c r="C30" s="39"/>
      <c r="D30" s="39"/>
      <c r="E30" s="98"/>
      <c r="F30" s="40" t="s">
        <v>963</v>
      </c>
      <c r="G30" s="41">
        <v>25.4</v>
      </c>
      <c r="H30" s="48"/>
      <c r="I30" s="183">
        <v>13.13</v>
      </c>
      <c r="J30" s="94"/>
      <c r="K30" s="297">
        <f>ROUND(G30*I30,2)</f>
        <v>333.5</v>
      </c>
      <c r="L30" s="95"/>
      <c r="M30" s="53">
        <f>SUM(K27:K30)</f>
        <v>2527.4</v>
      </c>
      <c r="O30" s="102"/>
      <c r="P30" s="102"/>
    </row>
    <row r="31" spans="1:16" s="85" customFormat="1" ht="11.25" customHeight="1">
      <c r="A31" s="78" t="s">
        <v>423</v>
      </c>
      <c r="B31" s="79" t="s">
        <v>983</v>
      </c>
      <c r="C31" s="39"/>
      <c r="D31" s="39"/>
      <c r="E31" s="98"/>
      <c r="F31" s="40"/>
      <c r="G31" s="41"/>
      <c r="H31" s="48"/>
      <c r="I31" s="183"/>
      <c r="J31" s="94"/>
      <c r="K31" s="87"/>
      <c r="L31" s="91"/>
      <c r="M31" s="53"/>
      <c r="O31" s="86"/>
      <c r="P31" s="86"/>
    </row>
    <row r="32" spans="1:16" s="85" customFormat="1" ht="11.25" customHeight="1">
      <c r="A32" s="37" t="s">
        <v>424</v>
      </c>
      <c r="B32" s="100" t="s">
        <v>984</v>
      </c>
      <c r="C32" s="39"/>
      <c r="D32" s="39"/>
      <c r="E32" s="98"/>
      <c r="F32" s="40"/>
      <c r="G32" s="41"/>
      <c r="H32" s="48"/>
      <c r="I32" s="45"/>
      <c r="J32" s="94"/>
      <c r="K32" s="87"/>
      <c r="L32" s="91"/>
      <c r="M32" s="53"/>
      <c r="O32" s="86"/>
      <c r="P32" s="86"/>
    </row>
    <row r="33" spans="1:16" s="85" customFormat="1" ht="11.25" customHeight="1">
      <c r="A33" s="37"/>
      <c r="B33" s="100" t="s">
        <v>1116</v>
      </c>
      <c r="C33" s="39"/>
      <c r="D33" s="39"/>
      <c r="E33" s="98"/>
      <c r="F33" s="40" t="s">
        <v>961</v>
      </c>
      <c r="G33" s="41">
        <v>4.4</v>
      </c>
      <c r="H33" s="48"/>
      <c r="I33" s="183">
        <v>456.64</v>
      </c>
      <c r="J33" s="94"/>
      <c r="K33" s="297">
        <f>ROUND(G33*I33,2)</f>
        <v>2009.22</v>
      </c>
      <c r="L33" s="91"/>
      <c r="M33" s="53"/>
      <c r="O33" s="86"/>
      <c r="P33" s="86"/>
    </row>
    <row r="34" spans="1:16" s="85" customFormat="1" ht="11.25" customHeight="1">
      <c r="A34" s="37" t="s">
        <v>425</v>
      </c>
      <c r="B34" s="38" t="s">
        <v>1101</v>
      </c>
      <c r="C34" s="39"/>
      <c r="D34" s="39"/>
      <c r="E34" s="98"/>
      <c r="F34" s="40" t="s">
        <v>961</v>
      </c>
      <c r="G34" s="140">
        <v>1.8</v>
      </c>
      <c r="H34" s="48"/>
      <c r="I34" s="45">
        <v>248.31</v>
      </c>
      <c r="J34" s="94"/>
      <c r="K34" s="297">
        <f>ROUND(G34*I34,2)</f>
        <v>446.96</v>
      </c>
      <c r="L34" s="91"/>
      <c r="M34" s="53"/>
      <c r="O34" s="86"/>
      <c r="P34" s="86"/>
    </row>
    <row r="35" spans="1:16" s="85" customFormat="1" ht="11.25" customHeight="1">
      <c r="A35" s="37" t="s">
        <v>426</v>
      </c>
      <c r="B35" s="115" t="s">
        <v>1098</v>
      </c>
      <c r="C35" s="137"/>
      <c r="D35" s="137"/>
      <c r="E35" s="138"/>
      <c r="F35" s="40"/>
      <c r="G35" s="41"/>
      <c r="H35" s="48"/>
      <c r="I35" s="45"/>
      <c r="J35" s="94"/>
      <c r="K35" s="45"/>
      <c r="L35" s="91"/>
      <c r="M35" s="53"/>
      <c r="O35" s="86"/>
      <c r="P35" s="86"/>
    </row>
    <row r="36" spans="1:16" s="85" customFormat="1" ht="11.25" customHeight="1">
      <c r="A36" s="37"/>
      <c r="B36" s="160" t="s">
        <v>991</v>
      </c>
      <c r="C36" s="137"/>
      <c r="D36" s="137"/>
      <c r="E36" s="138"/>
      <c r="F36" s="40" t="s">
        <v>962</v>
      </c>
      <c r="G36" s="41">
        <v>1</v>
      </c>
      <c r="H36" s="48"/>
      <c r="I36" s="45">
        <v>255.64</v>
      </c>
      <c r="J36" s="94"/>
      <c r="K36" s="297">
        <f>ROUND(G36*I36,2)</f>
        <v>255.64</v>
      </c>
      <c r="L36" s="91"/>
      <c r="M36" s="53">
        <f>SUM(K33:K36)</f>
        <v>2711.8199999999997</v>
      </c>
      <c r="O36" s="86"/>
      <c r="P36" s="86"/>
    </row>
    <row r="37" spans="1:16" s="85" customFormat="1" ht="11.25" customHeight="1">
      <c r="A37" s="78" t="s">
        <v>427</v>
      </c>
      <c r="B37" s="80" t="s">
        <v>985</v>
      </c>
      <c r="C37" s="39"/>
      <c r="D37" s="39"/>
      <c r="E37" s="98"/>
      <c r="F37" s="40"/>
      <c r="G37" s="41"/>
      <c r="H37" s="48"/>
      <c r="I37" s="103"/>
      <c r="J37" s="94"/>
      <c r="K37" s="103"/>
      <c r="L37" s="91"/>
      <c r="M37" s="53"/>
      <c r="O37" s="86"/>
      <c r="P37" s="86"/>
    </row>
    <row r="38" spans="1:16" s="85" customFormat="1" ht="11.25" customHeight="1">
      <c r="A38" s="37" t="s">
        <v>428</v>
      </c>
      <c r="B38" s="27" t="s">
        <v>986</v>
      </c>
      <c r="C38" s="39"/>
      <c r="D38" s="39"/>
      <c r="E38" s="98"/>
      <c r="F38" s="40" t="s">
        <v>961</v>
      </c>
      <c r="G38" s="41">
        <v>4.34</v>
      </c>
      <c r="H38" s="48"/>
      <c r="I38" s="103">
        <v>59.8</v>
      </c>
      <c r="J38" s="94"/>
      <c r="K38" s="297">
        <f>ROUND(G38*I38,2)</f>
        <v>259.53</v>
      </c>
      <c r="L38" s="95"/>
      <c r="M38" s="53">
        <f>K38</f>
        <v>259.53</v>
      </c>
      <c r="O38" s="86"/>
      <c r="P38" s="86"/>
    </row>
    <row r="39" spans="1:16" s="85" customFormat="1" ht="11.25" customHeight="1">
      <c r="A39" s="78" t="s">
        <v>429</v>
      </c>
      <c r="B39" s="79" t="s">
        <v>964</v>
      </c>
      <c r="C39" s="39"/>
      <c r="D39" s="39"/>
      <c r="E39" s="98"/>
      <c r="F39" s="40"/>
      <c r="G39" s="41"/>
      <c r="H39" s="48"/>
      <c r="I39" s="103"/>
      <c r="J39" s="94"/>
      <c r="K39" s="45"/>
      <c r="L39" s="95"/>
      <c r="M39" s="53"/>
      <c r="O39" s="86"/>
      <c r="P39" s="86"/>
    </row>
    <row r="40" spans="1:16" s="85" customFormat="1" ht="11.25" customHeight="1">
      <c r="A40" s="37" t="s">
        <v>430</v>
      </c>
      <c r="B40" s="27" t="s">
        <v>979</v>
      </c>
      <c r="C40" s="39"/>
      <c r="D40" s="39"/>
      <c r="E40" s="98"/>
      <c r="F40" s="40"/>
      <c r="G40" s="41"/>
      <c r="H40" s="48"/>
      <c r="I40" s="103"/>
      <c r="J40" s="94"/>
      <c r="K40" s="45"/>
      <c r="L40" s="95"/>
      <c r="M40" s="53"/>
      <c r="O40" s="86"/>
      <c r="P40" s="86"/>
    </row>
    <row r="41" spans="1:16" s="85" customFormat="1" ht="11.25" customHeight="1">
      <c r="A41" s="37"/>
      <c r="B41" s="27" t="s">
        <v>980</v>
      </c>
      <c r="C41" s="39"/>
      <c r="D41" s="39"/>
      <c r="E41" s="98"/>
      <c r="F41" s="40" t="s">
        <v>961</v>
      </c>
      <c r="G41" s="41">
        <v>77.95</v>
      </c>
      <c r="H41" s="48"/>
      <c r="I41" s="45">
        <v>5.62</v>
      </c>
      <c r="J41" s="94"/>
      <c r="K41" s="297">
        <f>ROUND(G41*I41,2)</f>
        <v>438.08</v>
      </c>
      <c r="L41" s="95"/>
      <c r="M41" s="53"/>
      <c r="O41" s="86"/>
      <c r="P41" s="86"/>
    </row>
    <row r="42" spans="1:16" s="85" customFormat="1" ht="11.25" customHeight="1">
      <c r="A42" s="37" t="s">
        <v>431</v>
      </c>
      <c r="B42" s="27" t="s">
        <v>981</v>
      </c>
      <c r="C42" s="28"/>
      <c r="D42" s="28"/>
      <c r="E42" s="29"/>
      <c r="F42" s="40" t="s">
        <v>961</v>
      </c>
      <c r="G42" s="41">
        <v>77.95</v>
      </c>
      <c r="H42" s="48"/>
      <c r="I42" s="296">
        <v>9.34</v>
      </c>
      <c r="J42" s="94"/>
      <c r="K42" s="297">
        <f>ROUND(G42*I42,2)</f>
        <v>728.05</v>
      </c>
      <c r="L42" s="95"/>
      <c r="M42" s="53"/>
      <c r="O42" s="86"/>
      <c r="P42" s="86"/>
    </row>
    <row r="43" spans="1:16" s="85" customFormat="1" ht="11.25" customHeight="1">
      <c r="A43" s="37" t="s">
        <v>432</v>
      </c>
      <c r="B43" s="115" t="s">
        <v>1102</v>
      </c>
      <c r="C43" s="113"/>
      <c r="D43" s="113"/>
      <c r="E43" s="106"/>
      <c r="F43" s="139" t="s">
        <v>961</v>
      </c>
      <c r="G43" s="140">
        <v>3.36</v>
      </c>
      <c r="H43" s="48"/>
      <c r="I43" s="297">
        <v>8.65</v>
      </c>
      <c r="J43" s="94"/>
      <c r="K43" s="297">
        <f>ROUND(G43*I43,2)</f>
        <v>29.06</v>
      </c>
      <c r="L43" s="95"/>
      <c r="M43" s="53">
        <f>SUM(K41:K43)</f>
        <v>1195.1899999999998</v>
      </c>
      <c r="O43" s="86"/>
      <c r="P43" s="86"/>
    </row>
    <row r="44" spans="1:16" s="85" customFormat="1" ht="11.25" customHeight="1">
      <c r="A44" s="78" t="s">
        <v>433</v>
      </c>
      <c r="B44" s="116" t="s">
        <v>1001</v>
      </c>
      <c r="C44" s="28"/>
      <c r="D44" s="28"/>
      <c r="E44" s="29"/>
      <c r="F44" s="40"/>
      <c r="G44" s="41"/>
      <c r="H44" s="48"/>
      <c r="I44" s="14"/>
      <c r="J44" s="94"/>
      <c r="K44" s="45"/>
      <c r="L44" s="95"/>
      <c r="M44" s="53"/>
      <c r="O44" s="86"/>
      <c r="P44" s="86"/>
    </row>
    <row r="45" spans="1:16" s="85" customFormat="1" ht="11.25" customHeight="1">
      <c r="A45" s="37" t="s">
        <v>434</v>
      </c>
      <c r="B45" s="100" t="s">
        <v>1002</v>
      </c>
      <c r="C45" s="28"/>
      <c r="D45" s="28"/>
      <c r="E45" s="29"/>
      <c r="F45" s="40" t="s">
        <v>961</v>
      </c>
      <c r="G45" s="41">
        <v>6</v>
      </c>
      <c r="H45" s="48"/>
      <c r="I45" s="297">
        <v>78.25</v>
      </c>
      <c r="J45" s="94"/>
      <c r="K45" s="297">
        <f>ROUND(G45*I45,2)</f>
        <v>469.5</v>
      </c>
      <c r="L45" s="95"/>
      <c r="M45" s="53"/>
      <c r="O45" s="86"/>
      <c r="P45" s="86"/>
    </row>
    <row r="46" spans="1:16" s="85" customFormat="1" ht="11.25" customHeight="1" thickBot="1">
      <c r="A46" s="37" t="s">
        <v>435</v>
      </c>
      <c r="B46" s="27" t="s">
        <v>3</v>
      </c>
      <c r="C46" s="28"/>
      <c r="D46" s="147"/>
      <c r="E46" s="148"/>
      <c r="F46" s="40" t="s">
        <v>961</v>
      </c>
      <c r="G46" s="41">
        <v>1.35</v>
      </c>
      <c r="H46" s="48"/>
      <c r="I46" s="183">
        <v>149.92</v>
      </c>
      <c r="J46" s="94"/>
      <c r="K46" s="297">
        <f>ROUND(G46*I46,2)</f>
        <v>202.39</v>
      </c>
      <c r="L46" s="95"/>
      <c r="M46" s="53">
        <f>SUM(K45:K46)</f>
        <v>671.89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138859.60999999987</v>
      </c>
      <c r="L47" s="97"/>
      <c r="M47" s="345">
        <f>SUM(M5:M46)</f>
        <v>138859.6099999999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Plan14!K47</f>
        <v>138859.60999999987</v>
      </c>
      <c r="L5" s="66"/>
      <c r="M5" s="339">
        <f>Plan14!M47</f>
        <v>138859.6099999999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.75" customHeight="1" thickTop="1">
      <c r="A9" s="107" t="s">
        <v>436</v>
      </c>
      <c r="B9" s="108" t="s">
        <v>1047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5.75" customHeight="1">
      <c r="A10" s="76" t="s">
        <v>437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5.75" customHeight="1">
      <c r="A11" s="35" t="s">
        <v>438</v>
      </c>
      <c r="B11" s="38" t="s">
        <v>1048</v>
      </c>
      <c r="C11" s="39"/>
      <c r="D11" s="39"/>
      <c r="E11" s="98"/>
      <c r="F11" s="30" t="s">
        <v>961</v>
      </c>
      <c r="G11" s="36">
        <v>2.88</v>
      </c>
      <c r="H11" s="113"/>
      <c r="I11" s="183">
        <v>6.21</v>
      </c>
      <c r="J11" s="105"/>
      <c r="K11" s="297">
        <f>ROUND(G11*I11,2)</f>
        <v>17.88</v>
      </c>
      <c r="L11" s="113"/>
      <c r="M11" s="344"/>
    </row>
    <row r="12" spans="1:13" ht="15.75" customHeight="1">
      <c r="A12" s="35" t="s">
        <v>439</v>
      </c>
      <c r="B12" s="27" t="s">
        <v>1004</v>
      </c>
      <c r="C12" s="28"/>
      <c r="D12" s="28"/>
      <c r="E12" s="29"/>
      <c r="F12" s="40" t="s">
        <v>961</v>
      </c>
      <c r="G12" s="36">
        <v>19.26</v>
      </c>
      <c r="H12" s="113"/>
      <c r="I12" s="183">
        <v>11.18</v>
      </c>
      <c r="J12" s="105"/>
      <c r="K12" s="297">
        <f>ROUND(G12*I12,2)</f>
        <v>215.33</v>
      </c>
      <c r="L12" s="113"/>
      <c r="M12" s="344"/>
    </row>
    <row r="13" spans="1:13" ht="15.75" customHeight="1">
      <c r="A13" s="35" t="s">
        <v>440</v>
      </c>
      <c r="B13" s="27" t="s">
        <v>1005</v>
      </c>
      <c r="C13" s="28"/>
      <c r="D13" s="28"/>
      <c r="E13" s="29"/>
      <c r="F13" s="40" t="s">
        <v>961</v>
      </c>
      <c r="G13" s="36">
        <v>2.16</v>
      </c>
      <c r="H13" s="47"/>
      <c r="I13" s="183">
        <v>7.47</v>
      </c>
      <c r="J13" s="47"/>
      <c r="K13" s="297">
        <f>ROUND(G13*I13,2)</f>
        <v>16.14</v>
      </c>
      <c r="L13" s="46"/>
      <c r="M13" s="52">
        <f>SUM(K11:K13)</f>
        <v>249.35000000000002</v>
      </c>
    </row>
    <row r="14" spans="1:13" ht="15.75" customHeight="1">
      <c r="A14" s="76" t="s">
        <v>441</v>
      </c>
      <c r="B14" s="79" t="s">
        <v>1006</v>
      </c>
      <c r="C14" s="113"/>
      <c r="D14" s="113"/>
      <c r="E14" s="106"/>
      <c r="F14" s="125"/>
      <c r="G14" s="36"/>
      <c r="H14" s="47"/>
      <c r="I14" s="183"/>
      <c r="J14" s="47"/>
      <c r="K14" s="45"/>
      <c r="L14" s="46"/>
      <c r="M14" s="52"/>
    </row>
    <row r="15" spans="1:16" s="101" customFormat="1" ht="15.75" customHeight="1">
      <c r="A15" s="35" t="s">
        <v>442</v>
      </c>
      <c r="B15" s="38" t="s">
        <v>1034</v>
      </c>
      <c r="C15" s="39"/>
      <c r="D15" s="39"/>
      <c r="E15" s="98"/>
      <c r="F15" s="40" t="s">
        <v>963</v>
      </c>
      <c r="G15" s="118">
        <v>6</v>
      </c>
      <c r="H15" s="47"/>
      <c r="I15" s="183">
        <v>3.58</v>
      </c>
      <c r="J15" s="88"/>
      <c r="K15" s="297">
        <f>ROUND(G15*I15,2)</f>
        <v>21.48</v>
      </c>
      <c r="L15" s="89"/>
      <c r="M15" s="90"/>
      <c r="O15" s="102"/>
      <c r="P15" s="102"/>
    </row>
    <row r="16" spans="1:16" s="101" customFormat="1" ht="15.75" customHeight="1">
      <c r="A16" s="35" t="s">
        <v>443</v>
      </c>
      <c r="B16" s="38" t="s">
        <v>1051</v>
      </c>
      <c r="C16" s="39"/>
      <c r="D16" s="39"/>
      <c r="E16" s="98"/>
      <c r="F16" s="40" t="s">
        <v>963</v>
      </c>
      <c r="G16" s="118">
        <v>3</v>
      </c>
      <c r="H16" s="47"/>
      <c r="I16" s="183">
        <v>11.81</v>
      </c>
      <c r="J16" s="88"/>
      <c r="K16" s="297">
        <f>ROUND(G16*I16,2)</f>
        <v>35.43</v>
      </c>
      <c r="L16" s="89"/>
      <c r="M16" s="52"/>
      <c r="O16" s="102"/>
      <c r="P16" s="102"/>
    </row>
    <row r="17" spans="1:16" s="101" customFormat="1" ht="15.75" customHeight="1">
      <c r="A17" s="35" t="s">
        <v>444</v>
      </c>
      <c r="B17" s="38" t="s">
        <v>917</v>
      </c>
      <c r="C17" s="39"/>
      <c r="D17" s="39"/>
      <c r="E17" s="98"/>
      <c r="F17" s="40" t="s">
        <v>962</v>
      </c>
      <c r="G17" s="41">
        <v>1</v>
      </c>
      <c r="H17" s="48"/>
      <c r="I17" s="183">
        <v>69.66</v>
      </c>
      <c r="J17" s="94"/>
      <c r="K17" s="297">
        <f>ROUND(G17*I17,2)</f>
        <v>69.66</v>
      </c>
      <c r="L17" s="95"/>
      <c r="M17" s="53"/>
      <c r="O17" s="102"/>
      <c r="P17" s="102"/>
    </row>
    <row r="18" spans="1:16" s="101" customFormat="1" ht="15.75" customHeight="1">
      <c r="A18" s="35" t="s">
        <v>445</v>
      </c>
      <c r="B18" s="38" t="s">
        <v>489</v>
      </c>
      <c r="C18" s="39"/>
      <c r="D18" s="39"/>
      <c r="E18" s="98"/>
      <c r="F18" s="40" t="s">
        <v>962</v>
      </c>
      <c r="G18" s="41">
        <v>1</v>
      </c>
      <c r="H18" s="48"/>
      <c r="I18" s="183">
        <v>202.28</v>
      </c>
      <c r="J18" s="94"/>
      <c r="K18" s="297">
        <f>ROUND(G18*I18,2)</f>
        <v>202.28</v>
      </c>
      <c r="L18" s="95"/>
      <c r="M18" s="53"/>
      <c r="O18" s="102"/>
      <c r="P18" s="102"/>
    </row>
    <row r="19" spans="1:16" s="101" customFormat="1" ht="15.75" customHeight="1">
      <c r="A19" s="35" t="s">
        <v>446</v>
      </c>
      <c r="B19" s="38" t="s">
        <v>1008</v>
      </c>
      <c r="C19" s="39"/>
      <c r="D19" s="39"/>
      <c r="E19" s="98"/>
      <c r="F19" s="40" t="s">
        <v>962</v>
      </c>
      <c r="G19" s="41">
        <v>1</v>
      </c>
      <c r="H19" s="48"/>
      <c r="I19" s="183">
        <v>150.25</v>
      </c>
      <c r="J19" s="94"/>
      <c r="K19" s="297">
        <f aca="true" t="shared" si="0" ref="K19:K27">ROUND(G19*I19,2)</f>
        <v>150.25</v>
      </c>
      <c r="L19" s="95"/>
      <c r="M19" s="53"/>
      <c r="O19" s="102"/>
      <c r="P19" s="102"/>
    </row>
    <row r="20" spans="1:16" s="101" customFormat="1" ht="15.75" customHeight="1">
      <c r="A20" s="35" t="s">
        <v>447</v>
      </c>
      <c r="B20" s="38" t="s">
        <v>1009</v>
      </c>
      <c r="C20" s="39"/>
      <c r="D20" s="39"/>
      <c r="E20" s="98"/>
      <c r="F20" s="40" t="s">
        <v>962</v>
      </c>
      <c r="G20" s="41">
        <v>1</v>
      </c>
      <c r="H20" s="48"/>
      <c r="I20" s="183">
        <v>21.07</v>
      </c>
      <c r="J20" s="94"/>
      <c r="K20" s="297">
        <f t="shared" si="0"/>
        <v>21.07</v>
      </c>
      <c r="L20" s="95"/>
      <c r="M20" s="53"/>
      <c r="O20" s="102"/>
      <c r="P20" s="102"/>
    </row>
    <row r="21" spans="1:16" s="101" customFormat="1" ht="15.75" customHeight="1">
      <c r="A21" s="35" t="s">
        <v>448</v>
      </c>
      <c r="B21" s="38" t="s">
        <v>1010</v>
      </c>
      <c r="C21" s="39"/>
      <c r="D21" s="39"/>
      <c r="E21" s="98"/>
      <c r="F21" s="40" t="s">
        <v>962</v>
      </c>
      <c r="G21" s="41">
        <v>1</v>
      </c>
      <c r="H21" s="48"/>
      <c r="I21" s="183">
        <v>20.9</v>
      </c>
      <c r="J21" s="94"/>
      <c r="K21" s="297">
        <f t="shared" si="0"/>
        <v>20.9</v>
      </c>
      <c r="L21" s="95"/>
      <c r="M21" s="53"/>
      <c r="O21" s="102"/>
      <c r="P21" s="102"/>
    </row>
    <row r="22" spans="1:16" s="101" customFormat="1" ht="15.75" customHeight="1">
      <c r="A22" s="35" t="s">
        <v>449</v>
      </c>
      <c r="B22" s="38" t="s">
        <v>1011</v>
      </c>
      <c r="C22" s="39"/>
      <c r="D22" s="39"/>
      <c r="E22" s="98"/>
      <c r="F22" s="40" t="s">
        <v>962</v>
      </c>
      <c r="G22" s="41">
        <v>1</v>
      </c>
      <c r="H22" s="48"/>
      <c r="I22" s="183">
        <v>22.8</v>
      </c>
      <c r="J22" s="94"/>
      <c r="K22" s="297">
        <f t="shared" si="0"/>
        <v>22.8</v>
      </c>
      <c r="L22" s="95"/>
      <c r="M22" s="53"/>
      <c r="O22" s="102"/>
      <c r="P22" s="102"/>
    </row>
    <row r="23" spans="1:16" s="101" customFormat="1" ht="15.75" customHeight="1">
      <c r="A23" s="35" t="s">
        <v>450</v>
      </c>
      <c r="B23" s="38" t="s">
        <v>1012</v>
      </c>
      <c r="C23" s="39"/>
      <c r="D23" s="39"/>
      <c r="E23" s="98"/>
      <c r="F23" s="40" t="s">
        <v>962</v>
      </c>
      <c r="G23" s="41">
        <v>1</v>
      </c>
      <c r="H23" s="48"/>
      <c r="I23" s="183">
        <v>111.25</v>
      </c>
      <c r="J23" s="94"/>
      <c r="K23" s="297">
        <f t="shared" si="0"/>
        <v>111.25</v>
      </c>
      <c r="L23" s="95"/>
      <c r="M23" s="53"/>
      <c r="O23" s="102"/>
      <c r="P23" s="102"/>
    </row>
    <row r="24" spans="1:16" s="101" customFormat="1" ht="15.75" customHeight="1">
      <c r="A24" s="35" t="s">
        <v>451</v>
      </c>
      <c r="B24" s="84" t="s">
        <v>1035</v>
      </c>
      <c r="C24" s="39"/>
      <c r="D24" s="39"/>
      <c r="E24" s="98"/>
      <c r="F24" s="40" t="s">
        <v>963</v>
      </c>
      <c r="G24" s="41">
        <v>2</v>
      </c>
      <c r="H24" s="48"/>
      <c r="I24" s="183">
        <v>6.11</v>
      </c>
      <c r="J24" s="94"/>
      <c r="K24" s="297">
        <f t="shared" si="0"/>
        <v>12.22</v>
      </c>
      <c r="L24" s="95"/>
      <c r="M24" s="53"/>
      <c r="O24" s="102"/>
      <c r="P24" s="102"/>
    </row>
    <row r="25" spans="1:16" s="101" customFormat="1" ht="15.75" customHeight="1">
      <c r="A25" s="35" t="s">
        <v>452</v>
      </c>
      <c r="B25" s="277" t="s">
        <v>1060</v>
      </c>
      <c r="C25" s="266"/>
      <c r="D25" s="266"/>
      <c r="E25" s="267"/>
      <c r="F25" s="268" t="s">
        <v>963</v>
      </c>
      <c r="G25" s="269">
        <v>12</v>
      </c>
      <c r="H25" s="270"/>
      <c r="I25" s="271">
        <v>9.65</v>
      </c>
      <c r="J25" s="94"/>
      <c r="K25" s="297">
        <f t="shared" si="0"/>
        <v>115.8</v>
      </c>
      <c r="L25" s="95"/>
      <c r="M25" s="53"/>
      <c r="O25" s="102"/>
      <c r="P25" s="102"/>
    </row>
    <row r="26" spans="1:16" s="85" customFormat="1" ht="15.75" customHeight="1">
      <c r="A26" s="35" t="s">
        <v>453</v>
      </c>
      <c r="B26" s="38" t="s">
        <v>1052</v>
      </c>
      <c r="C26" s="39"/>
      <c r="D26" s="39"/>
      <c r="E26" s="98"/>
      <c r="F26" s="40" t="s">
        <v>963</v>
      </c>
      <c r="G26" s="41">
        <v>6</v>
      </c>
      <c r="H26" s="48"/>
      <c r="I26" s="183">
        <v>13.53</v>
      </c>
      <c r="J26" s="94"/>
      <c r="K26" s="297">
        <f t="shared" si="0"/>
        <v>81.18</v>
      </c>
      <c r="L26" s="91"/>
      <c r="M26" s="53"/>
      <c r="O26" s="86"/>
      <c r="P26" s="86"/>
    </row>
    <row r="27" spans="1:16" s="85" customFormat="1" ht="15.75" customHeight="1">
      <c r="A27" s="35" t="s">
        <v>454</v>
      </c>
      <c r="B27" s="38" t="s">
        <v>1013</v>
      </c>
      <c r="C27" s="39"/>
      <c r="D27" s="39"/>
      <c r="E27" s="98"/>
      <c r="F27" s="40" t="s">
        <v>962</v>
      </c>
      <c r="G27" s="41">
        <v>1</v>
      </c>
      <c r="H27" s="48"/>
      <c r="I27" s="183">
        <v>26.18</v>
      </c>
      <c r="J27" s="94"/>
      <c r="K27" s="297">
        <f t="shared" si="0"/>
        <v>26.18</v>
      </c>
      <c r="L27" s="91"/>
      <c r="M27" s="53">
        <f>SUM(K15:K27)</f>
        <v>890.4999999999999</v>
      </c>
      <c r="O27" s="86"/>
      <c r="P27" s="86"/>
    </row>
    <row r="28" spans="1:16" s="85" customFormat="1" ht="15.75" customHeight="1">
      <c r="A28" s="78" t="s">
        <v>455</v>
      </c>
      <c r="B28" s="79" t="s">
        <v>999</v>
      </c>
      <c r="C28" s="39"/>
      <c r="D28" s="39"/>
      <c r="E28" s="98"/>
      <c r="F28" s="40"/>
      <c r="G28" s="41"/>
      <c r="H28" s="48"/>
      <c r="I28" s="185"/>
      <c r="J28" s="94"/>
      <c r="K28" s="45"/>
      <c r="L28" s="91"/>
      <c r="M28" s="53"/>
      <c r="O28" s="86"/>
      <c r="P28" s="86"/>
    </row>
    <row r="29" spans="1:16" s="85" customFormat="1" ht="15.75" customHeight="1">
      <c r="A29" s="37" t="s">
        <v>456</v>
      </c>
      <c r="B29" s="27" t="s">
        <v>1041</v>
      </c>
      <c r="C29" s="39"/>
      <c r="D29" s="39"/>
      <c r="E29" s="98"/>
      <c r="F29" s="40"/>
      <c r="G29" s="41"/>
      <c r="H29" s="48"/>
      <c r="I29" s="183"/>
      <c r="J29" s="94"/>
      <c r="K29" s="45"/>
      <c r="L29" s="91"/>
      <c r="M29" s="53"/>
      <c r="O29" s="86"/>
      <c r="P29" s="86"/>
    </row>
    <row r="30" spans="1:16" s="85" customFormat="1" ht="15.75" customHeight="1">
      <c r="A30" s="37"/>
      <c r="B30" s="38" t="s">
        <v>1028</v>
      </c>
      <c r="C30" s="39"/>
      <c r="D30" s="39"/>
      <c r="E30" s="98"/>
      <c r="F30" s="40" t="s">
        <v>962</v>
      </c>
      <c r="G30" s="41">
        <v>1</v>
      </c>
      <c r="H30" s="48"/>
      <c r="I30" s="183">
        <v>55.22</v>
      </c>
      <c r="J30" s="94"/>
      <c r="K30" s="297">
        <f>ROUND(G30*I30,2)</f>
        <v>55.22</v>
      </c>
      <c r="L30" s="91"/>
      <c r="M30" s="53"/>
      <c r="O30" s="86"/>
      <c r="P30" s="86"/>
    </row>
    <row r="31" spans="1:16" s="85" customFormat="1" ht="15.75" customHeight="1">
      <c r="A31" s="37" t="s">
        <v>457</v>
      </c>
      <c r="B31" s="27" t="s">
        <v>1050</v>
      </c>
      <c r="C31" s="39"/>
      <c r="D31" s="39"/>
      <c r="E31" s="98"/>
      <c r="F31" s="40"/>
      <c r="G31" s="99"/>
      <c r="H31" s="48"/>
      <c r="I31" s="183"/>
      <c r="J31" s="94"/>
      <c r="K31" s="87"/>
      <c r="L31" s="95"/>
      <c r="M31" s="53"/>
      <c r="O31" s="86"/>
      <c r="P31" s="86"/>
    </row>
    <row r="32" spans="1:16" s="85" customFormat="1" ht="15.75" customHeight="1" thickBot="1">
      <c r="A32" s="37"/>
      <c r="B32" s="27" t="s">
        <v>1049</v>
      </c>
      <c r="C32" s="39"/>
      <c r="D32" s="39"/>
      <c r="E32" s="98"/>
      <c r="F32" s="40" t="s">
        <v>962</v>
      </c>
      <c r="G32" s="41">
        <v>1</v>
      </c>
      <c r="H32" s="48"/>
      <c r="I32" s="45">
        <v>42.58</v>
      </c>
      <c r="J32" s="94"/>
      <c r="K32" s="297">
        <f>ROUND(G32*I32,2)</f>
        <v>42.58</v>
      </c>
      <c r="L32" s="95"/>
      <c r="M32" s="53">
        <f>SUM(K30:K32)</f>
        <v>97.8</v>
      </c>
      <c r="O32" s="86"/>
      <c r="P32" s="86"/>
    </row>
    <row r="33" spans="1:13" ht="19.5" customHeight="1" thickTop="1">
      <c r="A33" s="69" t="str">
        <f>Plan1!A52</f>
        <v>DATA:   03/03/2005   </v>
      </c>
      <c r="B33" s="70"/>
      <c r="C33" s="71" t="s">
        <v>965</v>
      </c>
      <c r="D33" s="70"/>
      <c r="E33" s="72"/>
      <c r="F33" s="70" t="s">
        <v>952</v>
      </c>
      <c r="G33" s="72"/>
      <c r="H33" s="70" t="s">
        <v>959</v>
      </c>
      <c r="I33" s="72"/>
      <c r="J33" s="70"/>
      <c r="K33" s="104">
        <f>SUM(K5:K32)</f>
        <v>140097.25999999983</v>
      </c>
      <c r="L33" s="97"/>
      <c r="M33" s="345">
        <f>SUM(M5:M32)</f>
        <v>140097.2599999999</v>
      </c>
    </row>
    <row r="34" spans="1:13" ht="19.5" customHeight="1" thickBot="1">
      <c r="A34" s="24"/>
      <c r="B34" s="25"/>
      <c r="C34" s="56"/>
      <c r="D34" s="23"/>
      <c r="E34" s="57"/>
      <c r="F34" s="23"/>
      <c r="G34" s="57"/>
      <c r="H34" s="23" t="s">
        <v>960</v>
      </c>
      <c r="I34" s="57"/>
      <c r="J34" s="23"/>
      <c r="K34" s="73"/>
      <c r="L34" s="23"/>
      <c r="M34" s="346"/>
    </row>
    <row r="35" spans="3:13" ht="15" customHeight="1" thickTop="1">
      <c r="C35" s="55"/>
      <c r="M35" s="75"/>
    </row>
    <row r="36" spans="2:7" ht="15" customHeight="1">
      <c r="B36" s="174"/>
      <c r="C36" s="164"/>
      <c r="D36" s="164"/>
      <c r="E36" s="164"/>
      <c r="F36" s="166"/>
      <c r="G36" s="172"/>
    </row>
    <row r="37" spans="2:7" ht="15" customHeight="1">
      <c r="B37" s="164"/>
      <c r="C37" s="164"/>
      <c r="D37" s="164"/>
      <c r="E37" s="164"/>
      <c r="F37" s="166"/>
      <c r="G37" s="172"/>
    </row>
    <row r="38" spans="2:7" ht="15" customHeight="1">
      <c r="B38" s="164"/>
      <c r="C38" s="164"/>
      <c r="D38" s="164"/>
      <c r="E38" s="164"/>
      <c r="F38" s="166"/>
      <c r="G38" s="172"/>
    </row>
    <row r="39" spans="2:7" ht="15" customHeight="1">
      <c r="B39" s="164"/>
      <c r="C39" s="164"/>
      <c r="D39" s="164"/>
      <c r="E39" s="164"/>
      <c r="F39" s="166"/>
      <c r="G39" s="175"/>
    </row>
    <row r="40" spans="2:7" ht="15" customHeight="1">
      <c r="B40" s="164"/>
      <c r="C40" s="164"/>
      <c r="D40" s="164"/>
      <c r="E40" s="164"/>
      <c r="F40" s="166"/>
      <c r="G40" s="17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2">
      <selection activeCell="B33" sqref="B3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Plan15!K33</f>
        <v>140097.25999999983</v>
      </c>
      <c r="L5" s="66"/>
      <c r="M5" s="339">
        <f>Plan15!M33</f>
        <v>140097.2599999999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76" t="s">
        <v>458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2.75" customHeight="1">
      <c r="A10" s="35" t="s">
        <v>459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19.26</v>
      </c>
      <c r="H11" s="113"/>
      <c r="I11" s="183">
        <v>2.39</v>
      </c>
      <c r="J11" s="105"/>
      <c r="K11" s="297">
        <f>ROUND(G11*I11,2)</f>
        <v>46.03</v>
      </c>
      <c r="L11" s="113"/>
      <c r="M11" s="344"/>
    </row>
    <row r="12" spans="1:13" ht="12.75" customHeight="1">
      <c r="A12" s="35" t="s">
        <v>460</v>
      </c>
      <c r="B12" s="100" t="s">
        <v>976</v>
      </c>
      <c r="C12" s="28"/>
      <c r="D12" s="28"/>
      <c r="E12" s="29"/>
      <c r="F12" s="40" t="s">
        <v>961</v>
      </c>
      <c r="G12" s="36">
        <v>19.26</v>
      </c>
      <c r="H12" s="113"/>
      <c r="I12" s="183">
        <v>16.43</v>
      </c>
      <c r="J12" s="105"/>
      <c r="K12" s="297">
        <f>ROUND(G12*I12,2)</f>
        <v>316.44</v>
      </c>
      <c r="L12" s="113"/>
      <c r="M12" s="344"/>
    </row>
    <row r="13" spans="1:13" ht="12.75" customHeight="1">
      <c r="A13" s="35" t="s">
        <v>461</v>
      </c>
      <c r="B13" s="27" t="s">
        <v>1014</v>
      </c>
      <c r="C13" s="28"/>
      <c r="D13" s="28"/>
      <c r="E13" s="29"/>
      <c r="F13" s="40"/>
      <c r="G13" s="36"/>
      <c r="H13" s="47"/>
      <c r="I13" s="183"/>
      <c r="J13" s="47"/>
      <c r="K13" s="45"/>
      <c r="L13" s="46"/>
      <c r="M13" s="52"/>
    </row>
    <row r="14" spans="1:13" ht="12.75" customHeight="1">
      <c r="A14" s="35"/>
      <c r="B14" s="38" t="s">
        <v>1015</v>
      </c>
      <c r="C14" s="28"/>
      <c r="D14" s="28"/>
      <c r="E14" s="29"/>
      <c r="F14" s="30" t="s">
        <v>1016</v>
      </c>
      <c r="G14" s="36">
        <v>19.26</v>
      </c>
      <c r="H14" s="47"/>
      <c r="I14" s="183">
        <v>22.88</v>
      </c>
      <c r="J14" s="47"/>
      <c r="K14" s="297">
        <f>ROUND(G14*I14,2)</f>
        <v>440.67</v>
      </c>
      <c r="L14" s="46"/>
      <c r="M14" s="52"/>
    </row>
    <row r="15" spans="1:13" ht="12.75" customHeight="1">
      <c r="A15" s="35" t="s">
        <v>463</v>
      </c>
      <c r="B15" s="84" t="s">
        <v>1104</v>
      </c>
      <c r="C15" s="39"/>
      <c r="D15" s="67"/>
      <c r="E15" s="68"/>
      <c r="F15" s="40" t="s">
        <v>963</v>
      </c>
      <c r="G15" s="41">
        <v>0.8</v>
      </c>
      <c r="H15" s="48"/>
      <c r="I15" s="183">
        <v>22.88</v>
      </c>
      <c r="J15" s="94"/>
      <c r="K15" s="297">
        <f>ROUND(G15*I15,2)</f>
        <v>18.3</v>
      </c>
      <c r="L15" s="46"/>
      <c r="M15" s="52">
        <f>SUM(K11:K15)</f>
        <v>821.44</v>
      </c>
    </row>
    <row r="16" spans="1:16" s="101" customFormat="1" ht="12.75" customHeight="1">
      <c r="A16" s="120" t="s">
        <v>464</v>
      </c>
      <c r="B16" s="79" t="s">
        <v>975</v>
      </c>
      <c r="C16" s="39"/>
      <c r="D16" s="39"/>
      <c r="E16" s="98"/>
      <c r="F16" s="40"/>
      <c r="G16" s="36"/>
      <c r="H16" s="47"/>
      <c r="I16" s="183"/>
      <c r="J16" s="88"/>
      <c r="K16" s="45"/>
      <c r="L16" s="89"/>
      <c r="M16" s="52"/>
      <c r="O16" s="102"/>
      <c r="P16" s="102"/>
    </row>
    <row r="17" spans="1:16" s="101" customFormat="1" ht="12.75" customHeight="1">
      <c r="A17" s="109" t="s">
        <v>465</v>
      </c>
      <c r="B17" s="38" t="s">
        <v>1026</v>
      </c>
      <c r="C17" s="39"/>
      <c r="D17" s="39"/>
      <c r="E17" s="98"/>
      <c r="F17" s="40" t="s">
        <v>961</v>
      </c>
      <c r="G17" s="36">
        <v>2.88</v>
      </c>
      <c r="H17" s="47"/>
      <c r="I17" s="183">
        <v>17.04</v>
      </c>
      <c r="J17" s="88"/>
      <c r="K17" s="297">
        <f>ROUND(G17*I17,2)</f>
        <v>49.08</v>
      </c>
      <c r="L17" s="89"/>
      <c r="M17" s="52"/>
      <c r="O17" s="102"/>
      <c r="P17" s="102"/>
    </row>
    <row r="18" spans="1:16" s="101" customFormat="1" ht="12.75" customHeight="1">
      <c r="A18" s="109" t="s">
        <v>466</v>
      </c>
      <c r="B18" s="38" t="s">
        <v>1053</v>
      </c>
      <c r="C18" s="39"/>
      <c r="D18" s="39"/>
      <c r="E18" s="98"/>
      <c r="F18" s="40" t="s">
        <v>961</v>
      </c>
      <c r="G18" s="36">
        <v>2.88</v>
      </c>
      <c r="H18" s="47"/>
      <c r="I18" s="183">
        <v>9.25</v>
      </c>
      <c r="J18" s="88"/>
      <c r="K18" s="297">
        <f>ROUND(G18*I18,2)</f>
        <v>26.64</v>
      </c>
      <c r="L18" s="89"/>
      <c r="M18" s="52"/>
      <c r="O18" s="102"/>
      <c r="P18" s="102"/>
    </row>
    <row r="19" spans="1:16" s="101" customFormat="1" ht="12.75" customHeight="1">
      <c r="A19" s="109" t="s">
        <v>467</v>
      </c>
      <c r="B19" s="38" t="s">
        <v>1056</v>
      </c>
      <c r="C19" s="39"/>
      <c r="D19" s="39"/>
      <c r="E19" s="98"/>
      <c r="F19" s="40" t="s">
        <v>961</v>
      </c>
      <c r="G19" s="36">
        <v>2.88</v>
      </c>
      <c r="H19" s="47"/>
      <c r="I19" s="183">
        <v>24.8</v>
      </c>
      <c r="J19" s="88"/>
      <c r="K19" s="297">
        <f>ROUND(G19*I19,2)</f>
        <v>71.42</v>
      </c>
      <c r="L19" s="89"/>
      <c r="M19" s="52"/>
      <c r="O19" s="102"/>
      <c r="P19" s="102"/>
    </row>
    <row r="20" spans="1:16" s="101" customFormat="1" ht="12.75" customHeight="1">
      <c r="A20" s="109" t="s">
        <v>468</v>
      </c>
      <c r="B20" s="38" t="s">
        <v>1063</v>
      </c>
      <c r="C20" s="39"/>
      <c r="D20" s="39"/>
      <c r="E20" s="98"/>
      <c r="F20" s="40" t="s">
        <v>963</v>
      </c>
      <c r="G20" s="41">
        <v>0.8</v>
      </c>
      <c r="H20" s="48"/>
      <c r="I20" s="183">
        <v>18.4</v>
      </c>
      <c r="J20" s="94"/>
      <c r="K20" s="297">
        <f>ROUND(G20*I20,2)</f>
        <v>14.72</v>
      </c>
      <c r="L20" s="95"/>
      <c r="M20" s="53">
        <f>SUM(K17:K20)</f>
        <v>161.85999999999999</v>
      </c>
      <c r="O20" s="102"/>
      <c r="P20" s="102"/>
    </row>
    <row r="21" spans="1:16" s="101" customFormat="1" ht="12.75" customHeight="1">
      <c r="A21" s="78" t="s">
        <v>469</v>
      </c>
      <c r="B21" s="79" t="s">
        <v>983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2.75" customHeight="1">
      <c r="A22" s="37" t="s">
        <v>470</v>
      </c>
      <c r="B22" s="38" t="s">
        <v>0</v>
      </c>
      <c r="C22" s="39"/>
      <c r="D22" s="39"/>
      <c r="E22" s="98"/>
      <c r="F22" s="40" t="s">
        <v>961</v>
      </c>
      <c r="G22" s="41">
        <v>0.48</v>
      </c>
      <c r="H22" s="48"/>
      <c r="I22" s="183">
        <v>248.31</v>
      </c>
      <c r="J22" s="94"/>
      <c r="K22" s="297">
        <f>ROUND(G22*I22,2)</f>
        <v>119.19</v>
      </c>
      <c r="L22" s="95"/>
      <c r="M22" s="53"/>
      <c r="O22" s="102"/>
      <c r="P22" s="102"/>
    </row>
    <row r="23" spans="1:16" s="101" customFormat="1" ht="12.75" customHeight="1">
      <c r="A23" s="37" t="s">
        <v>471</v>
      </c>
      <c r="B23" s="126" t="s">
        <v>1099</v>
      </c>
      <c r="C23" s="137"/>
      <c r="D23" s="137"/>
      <c r="E23" s="138"/>
      <c r="F23" s="139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2.75" customHeight="1">
      <c r="A24" s="37"/>
      <c r="B24" s="126" t="s">
        <v>1003</v>
      </c>
      <c r="C24" s="137"/>
      <c r="D24" s="137"/>
      <c r="E24" s="138"/>
      <c r="F24" s="139" t="s">
        <v>962</v>
      </c>
      <c r="G24" s="41">
        <v>1</v>
      </c>
      <c r="H24" s="48"/>
      <c r="I24" s="183">
        <v>230.55</v>
      </c>
      <c r="J24" s="94"/>
      <c r="K24" s="297">
        <f>ROUND(G24*I24,2)</f>
        <v>230.55</v>
      </c>
      <c r="L24" s="95"/>
      <c r="M24" s="53">
        <f>SUM(K22:K24)</f>
        <v>349.74</v>
      </c>
      <c r="O24" s="102"/>
      <c r="P24" s="102"/>
    </row>
    <row r="25" spans="1:16" s="101" customFormat="1" ht="12.75" customHeight="1">
      <c r="A25" s="78" t="s">
        <v>472</v>
      </c>
      <c r="B25" s="80" t="s">
        <v>985</v>
      </c>
      <c r="C25" s="28"/>
      <c r="D25" s="28"/>
      <c r="E25" s="29"/>
      <c r="F25" s="40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37" t="s">
        <v>473</v>
      </c>
      <c r="B26" s="38" t="s">
        <v>986</v>
      </c>
      <c r="C26" s="39"/>
      <c r="D26" s="39"/>
      <c r="E26" s="98"/>
      <c r="F26" s="40" t="s">
        <v>961</v>
      </c>
      <c r="G26" s="140">
        <v>0.34</v>
      </c>
      <c r="H26" s="48"/>
      <c r="I26" s="183">
        <v>59.8</v>
      </c>
      <c r="J26" s="94"/>
      <c r="K26" s="297">
        <f>ROUND(G26*I26,2)</f>
        <v>20.33</v>
      </c>
      <c r="L26" s="95"/>
      <c r="M26" s="53">
        <f>K26</f>
        <v>20.33</v>
      </c>
      <c r="O26" s="102"/>
      <c r="P26" s="102"/>
    </row>
    <row r="27" spans="1:16" s="101" customFormat="1" ht="12.75" customHeight="1">
      <c r="A27" s="78" t="s">
        <v>474</v>
      </c>
      <c r="B27" s="79" t="s">
        <v>964</v>
      </c>
      <c r="C27" s="39"/>
      <c r="D27" s="39"/>
      <c r="E27" s="98"/>
      <c r="F27" s="40"/>
      <c r="G27" s="41"/>
      <c r="H27" s="48"/>
      <c r="I27" s="183"/>
      <c r="J27" s="94"/>
      <c r="K27" s="45"/>
      <c r="L27" s="95"/>
      <c r="M27" s="53"/>
      <c r="O27" s="102"/>
      <c r="P27" s="102"/>
    </row>
    <row r="28" spans="1:16" s="101" customFormat="1" ht="12.75" customHeight="1">
      <c r="A28" s="37" t="s">
        <v>475</v>
      </c>
      <c r="B28" s="38" t="s">
        <v>1064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/>
      <c r="B29" s="38" t="s">
        <v>980</v>
      </c>
      <c r="C29" s="39"/>
      <c r="D29" s="39"/>
      <c r="E29" s="98"/>
      <c r="F29" s="40" t="s">
        <v>961</v>
      </c>
      <c r="G29" s="41">
        <v>2.88</v>
      </c>
      <c r="H29" s="48"/>
      <c r="I29" s="185">
        <v>5.62</v>
      </c>
      <c r="J29" s="94"/>
      <c r="K29" s="297">
        <f>ROUND(G29*I29,2)</f>
        <v>16.19</v>
      </c>
      <c r="L29" s="95"/>
      <c r="M29" s="53"/>
      <c r="O29" s="102"/>
      <c r="P29" s="102"/>
    </row>
    <row r="30" spans="1:16" s="101" customFormat="1" ht="12.75" customHeight="1">
      <c r="A30" s="37" t="s">
        <v>476</v>
      </c>
      <c r="B30" s="38" t="s">
        <v>981</v>
      </c>
      <c r="C30" s="39"/>
      <c r="D30" s="39"/>
      <c r="E30" s="98"/>
      <c r="F30" s="40" t="s">
        <v>961</v>
      </c>
      <c r="G30" s="41">
        <v>2.88</v>
      </c>
      <c r="H30" s="48"/>
      <c r="I30" s="183">
        <v>9.34</v>
      </c>
      <c r="J30" s="94"/>
      <c r="K30" s="297">
        <f>ROUND(G30*I30,2)</f>
        <v>26.9</v>
      </c>
      <c r="L30" s="95"/>
      <c r="M30" s="53"/>
      <c r="O30" s="102"/>
      <c r="P30" s="102"/>
    </row>
    <row r="31" spans="1:16" s="101" customFormat="1" ht="12.75" customHeight="1">
      <c r="A31" s="37" t="s">
        <v>477</v>
      </c>
      <c r="B31" s="160" t="s">
        <v>1102</v>
      </c>
      <c r="C31" s="137"/>
      <c r="D31" s="137"/>
      <c r="E31" s="138"/>
      <c r="F31" s="139" t="s">
        <v>961</v>
      </c>
      <c r="G31" s="140">
        <v>3.36</v>
      </c>
      <c r="H31" s="48"/>
      <c r="I31" s="183">
        <v>8.65</v>
      </c>
      <c r="J31" s="94"/>
      <c r="K31" s="297">
        <f>ROUND(G31*I31,2)</f>
        <v>29.06</v>
      </c>
      <c r="L31" s="95"/>
      <c r="M31" s="53">
        <f>SUM(K29:K31)</f>
        <v>72.15</v>
      </c>
      <c r="O31" s="102"/>
      <c r="P31" s="102"/>
    </row>
    <row r="32" spans="1:16" s="101" customFormat="1" ht="12.75" customHeight="1">
      <c r="A32" s="173" t="s">
        <v>478</v>
      </c>
      <c r="B32" s="136" t="s">
        <v>5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85" customFormat="1" ht="12.75" customHeight="1">
      <c r="A33" s="78" t="s">
        <v>479</v>
      </c>
      <c r="B33" s="79" t="s">
        <v>967</v>
      </c>
      <c r="C33" s="39"/>
      <c r="D33" s="39"/>
      <c r="E33" s="98"/>
      <c r="F33" s="40"/>
      <c r="G33" s="41"/>
      <c r="H33" s="48"/>
      <c r="I33" s="45"/>
      <c r="J33" s="94"/>
      <c r="K33" s="87"/>
      <c r="L33" s="91"/>
      <c r="M33" s="53"/>
      <c r="O33" s="86"/>
      <c r="P33" s="86"/>
    </row>
    <row r="34" spans="1:16" s="85" customFormat="1" ht="12.75" customHeight="1">
      <c r="A34" s="37" t="s">
        <v>480</v>
      </c>
      <c r="B34" s="38" t="s">
        <v>1024</v>
      </c>
      <c r="C34" s="39"/>
      <c r="D34" s="39"/>
      <c r="E34" s="98"/>
      <c r="F34" s="40" t="s">
        <v>961</v>
      </c>
      <c r="G34" s="41">
        <v>16.66</v>
      </c>
      <c r="H34" s="48"/>
      <c r="I34" s="103">
        <v>6.21</v>
      </c>
      <c r="J34" s="94"/>
      <c r="K34" s="297">
        <f>ROUND(G34*I34,2)</f>
        <v>103.46</v>
      </c>
      <c r="L34" s="91"/>
      <c r="M34" s="53"/>
      <c r="O34" s="86"/>
      <c r="P34" s="86"/>
    </row>
    <row r="35" spans="1:16" s="85" customFormat="1" ht="12.75" customHeight="1">
      <c r="A35" s="37" t="s">
        <v>481</v>
      </c>
      <c r="B35" s="27" t="s">
        <v>1004</v>
      </c>
      <c r="C35" s="39"/>
      <c r="D35" s="39"/>
      <c r="E35" s="98"/>
      <c r="F35" s="40" t="s">
        <v>961</v>
      </c>
      <c r="G35" s="41">
        <v>52.45</v>
      </c>
      <c r="H35" s="48"/>
      <c r="I35" s="103">
        <v>11.18</v>
      </c>
      <c r="J35" s="94"/>
      <c r="K35" s="297">
        <f>ROUND(G35*I35,2)</f>
        <v>586.39</v>
      </c>
      <c r="L35" s="91"/>
      <c r="M35" s="53"/>
      <c r="O35" s="86"/>
      <c r="P35" s="86"/>
    </row>
    <row r="36" spans="1:16" s="85" customFormat="1" ht="12.75" customHeight="1">
      <c r="A36" s="37" t="s">
        <v>482</v>
      </c>
      <c r="B36" s="38" t="s">
        <v>1017</v>
      </c>
      <c r="C36" s="39"/>
      <c r="D36" s="39"/>
      <c r="E36" s="98"/>
      <c r="F36" s="40" t="s">
        <v>1018</v>
      </c>
      <c r="G36" s="41">
        <v>7.87</v>
      </c>
      <c r="H36" s="48"/>
      <c r="I36" s="45">
        <v>14.33</v>
      </c>
      <c r="J36" s="94"/>
      <c r="K36" s="297">
        <f>ROUND(G36*I36,2)</f>
        <v>112.78</v>
      </c>
      <c r="L36" s="91"/>
      <c r="M36" s="53"/>
      <c r="O36" s="86"/>
      <c r="P36" s="86"/>
    </row>
    <row r="37" spans="1:16" s="85" customFormat="1" ht="12.75" customHeight="1">
      <c r="A37" s="37" t="s">
        <v>483</v>
      </c>
      <c r="B37" s="38" t="s">
        <v>1005</v>
      </c>
      <c r="C37" s="39"/>
      <c r="D37" s="39"/>
      <c r="E37" s="98"/>
      <c r="F37" s="40" t="s">
        <v>961</v>
      </c>
      <c r="G37" s="41">
        <v>2.67</v>
      </c>
      <c r="H37" s="48"/>
      <c r="I37" s="296">
        <v>7.47</v>
      </c>
      <c r="J37" s="94"/>
      <c r="K37" s="297">
        <f>ROUND(G37*I37,2)</f>
        <v>19.94</v>
      </c>
      <c r="L37" s="91"/>
      <c r="M37" s="53">
        <f>SUM(K34:K37)</f>
        <v>822.57</v>
      </c>
      <c r="O37" s="86"/>
      <c r="P37" s="86"/>
    </row>
    <row r="38" spans="1:16" s="85" customFormat="1" ht="12.75" customHeight="1">
      <c r="A38" s="177" t="s">
        <v>484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103"/>
      <c r="L38" s="91"/>
      <c r="M38" s="53"/>
      <c r="O38" s="86"/>
      <c r="P38" s="86"/>
    </row>
    <row r="39" spans="1:16" s="85" customFormat="1" ht="12.75" customHeight="1">
      <c r="A39" s="37" t="s">
        <v>485</v>
      </c>
      <c r="B39" s="27" t="s">
        <v>1034</v>
      </c>
      <c r="C39" s="39"/>
      <c r="D39" s="39"/>
      <c r="E39" s="98"/>
      <c r="F39" s="40" t="s">
        <v>963</v>
      </c>
      <c r="G39" s="41">
        <v>12</v>
      </c>
      <c r="H39" s="48"/>
      <c r="I39" s="183">
        <v>3.58</v>
      </c>
      <c r="J39" s="94"/>
      <c r="K39" s="297">
        <f>ROUND(G39*I39,2)</f>
        <v>42.96</v>
      </c>
      <c r="L39" s="95"/>
      <c r="M39" s="53"/>
      <c r="O39" s="86"/>
      <c r="P39" s="86"/>
    </row>
    <row r="40" spans="1:16" s="85" customFormat="1" ht="12.75" customHeight="1" thickBot="1">
      <c r="A40" s="176" t="s">
        <v>486</v>
      </c>
      <c r="B40" s="27" t="s">
        <v>1051</v>
      </c>
      <c r="C40" s="39"/>
      <c r="D40" s="39"/>
      <c r="E40" s="98"/>
      <c r="F40" s="40" t="s">
        <v>963</v>
      </c>
      <c r="G40" s="41">
        <v>18</v>
      </c>
      <c r="H40" s="48"/>
      <c r="I40" s="183">
        <v>11.81</v>
      </c>
      <c r="J40" s="94"/>
      <c r="K40" s="297">
        <f>ROUND(G40*I40,2)</f>
        <v>212.58</v>
      </c>
      <c r="L40" s="95"/>
      <c r="M40" s="53"/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142600.8899999998</v>
      </c>
      <c r="L41" s="97"/>
      <c r="M41" s="345">
        <f>SUM(M5:M40)</f>
        <v>142345.34999999986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3:13" ht="15" customHeight="1" thickTop="1">
      <c r="C43" s="55"/>
      <c r="M43" s="7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I19" sqref="I19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Plan16!K41</f>
        <v>142600.8899999998</v>
      </c>
      <c r="L5" s="66"/>
      <c r="M5" s="339">
        <f>Plan16!M41</f>
        <v>142345.34999999986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" customHeight="1" thickTop="1">
      <c r="A9" s="35" t="s">
        <v>487</v>
      </c>
      <c r="B9" s="27" t="s">
        <v>1007</v>
      </c>
      <c r="C9" s="143"/>
      <c r="D9" s="143"/>
      <c r="E9" s="144"/>
      <c r="F9" s="357" t="s">
        <v>962</v>
      </c>
      <c r="G9" s="146">
        <v>1</v>
      </c>
      <c r="H9" s="111"/>
      <c r="I9" s="183">
        <v>48.76</v>
      </c>
      <c r="J9" s="110"/>
      <c r="K9" s="297">
        <f>ROUND(G9*I9,2)</f>
        <v>48.76</v>
      </c>
      <c r="L9" s="111"/>
      <c r="M9" s="349"/>
    </row>
    <row r="10" spans="1:13" ht="15" customHeight="1">
      <c r="A10" s="35" t="s">
        <v>488</v>
      </c>
      <c r="B10" s="27" t="s">
        <v>13</v>
      </c>
      <c r="C10" s="152"/>
      <c r="D10" s="152"/>
      <c r="E10" s="153"/>
      <c r="F10" s="356" t="s">
        <v>962</v>
      </c>
      <c r="G10" s="162">
        <v>1</v>
      </c>
      <c r="H10" s="306"/>
      <c r="I10" s="46">
        <v>92.5</v>
      </c>
      <c r="J10" s="13"/>
      <c r="K10" s="297">
        <f>ROUND(G10*I10,2)</f>
        <v>92.5</v>
      </c>
      <c r="L10" s="14"/>
      <c r="M10" s="342"/>
    </row>
    <row r="11" spans="1:13" ht="15" customHeight="1">
      <c r="A11" s="35" t="s">
        <v>490</v>
      </c>
      <c r="B11" s="38" t="s">
        <v>489</v>
      </c>
      <c r="C11" s="28"/>
      <c r="D11" s="28"/>
      <c r="E11" s="29"/>
      <c r="F11" s="30" t="s">
        <v>962</v>
      </c>
      <c r="G11" s="36">
        <v>4</v>
      </c>
      <c r="H11" s="113"/>
      <c r="I11" s="183">
        <v>202.28</v>
      </c>
      <c r="J11" s="105"/>
      <c r="K11" s="297">
        <f aca="true" t="shared" si="0" ref="K11:K22">ROUND(G11*I11,2)</f>
        <v>809.12</v>
      </c>
      <c r="L11" s="113"/>
      <c r="M11" s="344"/>
    </row>
    <row r="12" spans="1:13" ht="15" customHeight="1">
      <c r="A12" s="35" t="s">
        <v>491</v>
      </c>
      <c r="B12" s="27" t="s">
        <v>1008</v>
      </c>
      <c r="C12" s="28"/>
      <c r="D12" s="28"/>
      <c r="E12" s="29"/>
      <c r="F12" s="40" t="s">
        <v>962</v>
      </c>
      <c r="G12" s="36">
        <v>4</v>
      </c>
      <c r="H12" s="113"/>
      <c r="I12" s="183">
        <v>150.25</v>
      </c>
      <c r="J12" s="105"/>
      <c r="K12" s="297">
        <f t="shared" si="0"/>
        <v>601</v>
      </c>
      <c r="L12" s="113"/>
      <c r="M12" s="344"/>
    </row>
    <row r="13" spans="1:13" ht="15" customHeight="1">
      <c r="A13" s="35" t="s">
        <v>492</v>
      </c>
      <c r="B13" s="38" t="s">
        <v>7</v>
      </c>
      <c r="C13" s="28"/>
      <c r="D13" s="28"/>
      <c r="E13" s="29"/>
      <c r="F13" s="30" t="s">
        <v>962</v>
      </c>
      <c r="G13" s="36">
        <v>1</v>
      </c>
      <c r="H13" s="47"/>
      <c r="I13" s="183">
        <v>729.25</v>
      </c>
      <c r="J13" s="105"/>
      <c r="K13" s="297">
        <f t="shared" si="0"/>
        <v>729.25</v>
      </c>
      <c r="L13" s="113"/>
      <c r="M13" s="344"/>
    </row>
    <row r="14" spans="1:13" ht="15" customHeight="1">
      <c r="A14" s="35" t="s">
        <v>493</v>
      </c>
      <c r="B14" s="27" t="s">
        <v>1009</v>
      </c>
      <c r="C14" s="28"/>
      <c r="D14" s="28"/>
      <c r="E14" s="29"/>
      <c r="F14" s="40" t="s">
        <v>962</v>
      </c>
      <c r="G14" s="36">
        <v>4</v>
      </c>
      <c r="H14" s="47"/>
      <c r="I14" s="183">
        <v>21.07</v>
      </c>
      <c r="J14" s="47"/>
      <c r="K14" s="297">
        <f t="shared" si="0"/>
        <v>84.28</v>
      </c>
      <c r="L14" s="46"/>
      <c r="M14" s="52"/>
    </row>
    <row r="15" spans="1:16" s="101" customFormat="1" ht="15" customHeight="1">
      <c r="A15" s="35" t="s">
        <v>494</v>
      </c>
      <c r="B15" s="38" t="s">
        <v>1010</v>
      </c>
      <c r="C15" s="39"/>
      <c r="D15" s="39"/>
      <c r="E15" s="98"/>
      <c r="F15" s="40" t="s">
        <v>962</v>
      </c>
      <c r="G15" s="36">
        <v>4</v>
      </c>
      <c r="H15" s="47"/>
      <c r="I15" s="183">
        <v>20.9</v>
      </c>
      <c r="J15" s="88"/>
      <c r="K15" s="297">
        <f t="shared" si="0"/>
        <v>83.6</v>
      </c>
      <c r="L15" s="89"/>
      <c r="M15" s="52"/>
      <c r="O15" s="102"/>
      <c r="P15" s="102"/>
    </row>
    <row r="16" spans="1:16" s="101" customFormat="1" ht="15" customHeight="1">
      <c r="A16" s="35" t="s">
        <v>495</v>
      </c>
      <c r="B16" s="38" t="s">
        <v>1011</v>
      </c>
      <c r="C16" s="39"/>
      <c r="D16" s="39"/>
      <c r="E16" s="98"/>
      <c r="F16" s="40" t="s">
        <v>962</v>
      </c>
      <c r="G16" s="118">
        <v>4</v>
      </c>
      <c r="H16" s="47"/>
      <c r="I16" s="183">
        <v>22.8</v>
      </c>
      <c r="J16" s="88"/>
      <c r="K16" s="297">
        <f t="shared" si="0"/>
        <v>91.2</v>
      </c>
      <c r="L16" s="89"/>
      <c r="M16" s="52"/>
      <c r="O16" s="102"/>
      <c r="P16" s="102"/>
    </row>
    <row r="17" spans="1:16" s="101" customFormat="1" ht="15" customHeight="1">
      <c r="A17" s="35" t="s">
        <v>496</v>
      </c>
      <c r="B17" s="38" t="s">
        <v>1012</v>
      </c>
      <c r="C17" s="39"/>
      <c r="D17" s="39"/>
      <c r="E17" s="98"/>
      <c r="F17" s="40" t="s">
        <v>962</v>
      </c>
      <c r="G17" s="140">
        <v>4</v>
      </c>
      <c r="H17" s="48"/>
      <c r="I17" s="183">
        <v>111.25</v>
      </c>
      <c r="J17" s="94"/>
      <c r="K17" s="297">
        <f t="shared" si="0"/>
        <v>445</v>
      </c>
      <c r="L17" s="95"/>
      <c r="M17" s="53"/>
      <c r="O17" s="102"/>
      <c r="P17" s="102"/>
    </row>
    <row r="18" spans="1:16" s="101" customFormat="1" ht="15" customHeight="1">
      <c r="A18" s="35" t="s">
        <v>497</v>
      </c>
      <c r="B18" s="84" t="s">
        <v>1035</v>
      </c>
      <c r="C18" s="39"/>
      <c r="D18" s="39"/>
      <c r="E18" s="98"/>
      <c r="F18" s="40" t="s">
        <v>963</v>
      </c>
      <c r="G18" s="41">
        <v>6</v>
      </c>
      <c r="H18" s="48"/>
      <c r="I18" s="183">
        <v>6.11</v>
      </c>
      <c r="J18" s="94"/>
      <c r="K18" s="297">
        <f t="shared" si="0"/>
        <v>36.66</v>
      </c>
      <c r="L18" s="95"/>
      <c r="M18" s="53"/>
      <c r="O18" s="102"/>
      <c r="P18" s="102"/>
    </row>
    <row r="19" spans="1:16" s="101" customFormat="1" ht="15" customHeight="1">
      <c r="A19" s="35" t="s">
        <v>498</v>
      </c>
      <c r="B19" s="84" t="s">
        <v>1060</v>
      </c>
      <c r="C19" s="39"/>
      <c r="D19" s="39"/>
      <c r="E19" s="98"/>
      <c r="F19" s="40" t="s">
        <v>963</v>
      </c>
      <c r="G19" s="41">
        <v>9</v>
      </c>
      <c r="H19" s="48"/>
      <c r="I19" s="183">
        <v>9.65</v>
      </c>
      <c r="J19" s="94"/>
      <c r="K19" s="297">
        <f t="shared" si="0"/>
        <v>86.85</v>
      </c>
      <c r="L19" s="95"/>
      <c r="M19" s="53"/>
      <c r="O19" s="102"/>
      <c r="P19" s="102"/>
    </row>
    <row r="20" spans="1:16" s="101" customFormat="1" ht="15" customHeight="1">
      <c r="A20" s="35" t="s">
        <v>499</v>
      </c>
      <c r="B20" s="84" t="s">
        <v>9</v>
      </c>
      <c r="C20" s="39"/>
      <c r="D20" s="39"/>
      <c r="E20" s="98"/>
      <c r="F20" s="40" t="s">
        <v>963</v>
      </c>
      <c r="G20" s="41">
        <v>6</v>
      </c>
      <c r="H20" s="48"/>
      <c r="I20" s="183">
        <v>11.25</v>
      </c>
      <c r="J20" s="94"/>
      <c r="K20" s="297">
        <f t="shared" si="0"/>
        <v>67.5</v>
      </c>
      <c r="L20" s="95"/>
      <c r="M20" s="53"/>
      <c r="O20" s="102"/>
      <c r="P20" s="102"/>
    </row>
    <row r="21" spans="1:16" s="101" customFormat="1" ht="15" customHeight="1">
      <c r="A21" s="35" t="s">
        <v>500</v>
      </c>
      <c r="B21" s="38" t="s">
        <v>1052</v>
      </c>
      <c r="C21" s="39"/>
      <c r="D21" s="39"/>
      <c r="E21" s="98"/>
      <c r="F21" s="40" t="s">
        <v>963</v>
      </c>
      <c r="G21" s="41">
        <v>18</v>
      </c>
      <c r="H21" s="48"/>
      <c r="I21" s="183">
        <v>13.53</v>
      </c>
      <c r="J21" s="94"/>
      <c r="K21" s="297">
        <f t="shared" si="0"/>
        <v>243.54</v>
      </c>
      <c r="L21" s="95"/>
      <c r="M21" s="53"/>
      <c r="O21" s="102"/>
      <c r="P21" s="102"/>
    </row>
    <row r="22" spans="1:16" s="101" customFormat="1" ht="15" customHeight="1">
      <c r="A22" s="35" t="s">
        <v>919</v>
      </c>
      <c r="B22" s="38" t="s">
        <v>1013</v>
      </c>
      <c r="C22" s="39"/>
      <c r="D22" s="39"/>
      <c r="E22" s="98"/>
      <c r="F22" s="40" t="s">
        <v>962</v>
      </c>
      <c r="G22" s="41">
        <v>1</v>
      </c>
      <c r="H22" s="48"/>
      <c r="I22" s="183">
        <v>26.18</v>
      </c>
      <c r="J22" s="94"/>
      <c r="K22" s="297">
        <f t="shared" si="0"/>
        <v>26.18</v>
      </c>
      <c r="L22" s="95"/>
      <c r="M22" s="53">
        <f>SUM(Plan16!K39:K40)+SUM(Plan17!K9:K22)</f>
        <v>3700.9799999999996</v>
      </c>
      <c r="O22" s="102"/>
      <c r="P22" s="102"/>
    </row>
    <row r="23" spans="1:16" s="101" customFormat="1" ht="15" customHeight="1">
      <c r="A23" s="78" t="s">
        <v>501</v>
      </c>
      <c r="B23" s="79" t="s">
        <v>999</v>
      </c>
      <c r="C23" s="28"/>
      <c r="D23" s="28"/>
      <c r="E23" s="29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5" customHeight="1">
      <c r="A24" s="37" t="s">
        <v>502</v>
      </c>
      <c r="B24" s="38" t="s">
        <v>1029</v>
      </c>
      <c r="C24" s="39"/>
      <c r="D24" s="39"/>
      <c r="E24" s="98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5" customHeight="1">
      <c r="A25" s="37"/>
      <c r="B25" s="38" t="s">
        <v>1028</v>
      </c>
      <c r="C25" s="39"/>
      <c r="D25" s="39"/>
      <c r="E25" s="98"/>
      <c r="F25" s="40" t="s">
        <v>962</v>
      </c>
      <c r="G25" s="41">
        <v>3</v>
      </c>
      <c r="H25" s="48"/>
      <c r="I25" s="183">
        <v>112.64</v>
      </c>
      <c r="J25" s="94"/>
      <c r="K25" s="297">
        <f>ROUND(G25*I25,2)</f>
        <v>337.92</v>
      </c>
      <c r="L25" s="95"/>
      <c r="M25" s="53"/>
      <c r="O25" s="102"/>
      <c r="P25" s="102"/>
    </row>
    <row r="26" spans="1:16" s="101" customFormat="1" ht="15" customHeight="1">
      <c r="A26" s="37" t="s">
        <v>503</v>
      </c>
      <c r="B26" s="38" t="s">
        <v>1050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5" customHeight="1">
      <c r="A27" s="37"/>
      <c r="B27" s="38" t="s">
        <v>1049</v>
      </c>
      <c r="C27" s="39"/>
      <c r="D27" s="39"/>
      <c r="E27" s="98"/>
      <c r="F27" s="40" t="s">
        <v>962</v>
      </c>
      <c r="G27" s="41">
        <v>1</v>
      </c>
      <c r="H27" s="48"/>
      <c r="I27" s="183">
        <v>42.58</v>
      </c>
      <c r="J27" s="94"/>
      <c r="K27" s="297">
        <f>ROUND(G27*I27,2)</f>
        <v>42.58</v>
      </c>
      <c r="L27" s="95"/>
      <c r="M27" s="53">
        <f>SUM(K25:K27)</f>
        <v>380.5</v>
      </c>
      <c r="O27" s="102"/>
      <c r="P27" s="102"/>
    </row>
    <row r="28" spans="1:16" s="85" customFormat="1" ht="15" customHeight="1">
      <c r="A28" s="141" t="s">
        <v>504</v>
      </c>
      <c r="B28" s="79" t="s">
        <v>988</v>
      </c>
      <c r="C28" s="39"/>
      <c r="D28" s="39"/>
      <c r="E28" s="98"/>
      <c r="F28" s="40"/>
      <c r="G28" s="41"/>
      <c r="H28" s="48"/>
      <c r="I28" s="183"/>
      <c r="J28" s="94"/>
      <c r="K28" s="87"/>
      <c r="L28" s="91"/>
      <c r="M28" s="53"/>
      <c r="O28" s="86"/>
      <c r="P28" s="86"/>
    </row>
    <row r="29" spans="1:16" s="85" customFormat="1" ht="15" customHeight="1">
      <c r="A29" s="37" t="s">
        <v>505</v>
      </c>
      <c r="B29" s="38" t="s">
        <v>1019</v>
      </c>
      <c r="C29" s="39"/>
      <c r="D29" s="39"/>
      <c r="E29" s="98"/>
      <c r="F29" s="40" t="s">
        <v>961</v>
      </c>
      <c r="G29" s="41">
        <v>13.14</v>
      </c>
      <c r="H29" s="48"/>
      <c r="I29" s="183">
        <v>122.5</v>
      </c>
      <c r="J29" s="94"/>
      <c r="K29" s="297">
        <f>ROUND(G29*I29,2)</f>
        <v>1609.65</v>
      </c>
      <c r="L29" s="91"/>
      <c r="M29" s="53">
        <f>K29</f>
        <v>1609.65</v>
      </c>
      <c r="O29" s="86"/>
      <c r="P29" s="86"/>
    </row>
    <row r="30" spans="1:16" s="85" customFormat="1" ht="15" customHeight="1">
      <c r="A30" s="78" t="s">
        <v>506</v>
      </c>
      <c r="B30" s="77" t="s">
        <v>972</v>
      </c>
      <c r="C30" s="39"/>
      <c r="D30" s="39"/>
      <c r="E30" s="98"/>
      <c r="F30" s="40"/>
      <c r="G30" s="41"/>
      <c r="H30" s="48"/>
      <c r="I30" s="183"/>
      <c r="J30" s="94"/>
      <c r="K30" s="45"/>
      <c r="L30" s="91"/>
      <c r="M30" s="53"/>
      <c r="O30" s="86"/>
      <c r="P30" s="86"/>
    </row>
    <row r="31" spans="1:16" s="85" customFormat="1" ht="15" customHeight="1">
      <c r="A31" s="37" t="s">
        <v>507</v>
      </c>
      <c r="B31" s="38" t="s">
        <v>973</v>
      </c>
      <c r="C31" s="39"/>
      <c r="D31" s="39"/>
      <c r="E31" s="98"/>
      <c r="F31" s="40"/>
      <c r="G31" s="41"/>
      <c r="H31" s="48"/>
      <c r="I31" s="185"/>
      <c r="J31" s="94"/>
      <c r="K31" s="45"/>
      <c r="L31" s="91"/>
      <c r="M31" s="53"/>
      <c r="O31" s="86"/>
      <c r="P31" s="86"/>
    </row>
    <row r="32" spans="1:16" s="85" customFormat="1" ht="15" customHeight="1">
      <c r="A32" s="37"/>
      <c r="B32" s="38" t="s">
        <v>974</v>
      </c>
      <c r="C32" s="39"/>
      <c r="D32" s="39"/>
      <c r="E32" s="98"/>
      <c r="F32" s="40" t="s">
        <v>961</v>
      </c>
      <c r="G32" s="41">
        <v>52.45</v>
      </c>
      <c r="H32" s="48"/>
      <c r="I32" s="183">
        <v>2.39</v>
      </c>
      <c r="J32" s="94"/>
      <c r="K32" s="297">
        <f>ROUND(G32*I32,2)</f>
        <v>125.36</v>
      </c>
      <c r="L32" s="91"/>
      <c r="M32" s="53"/>
      <c r="O32" s="86"/>
      <c r="P32" s="86"/>
    </row>
    <row r="33" spans="1:16" s="85" customFormat="1" ht="15" customHeight="1">
      <c r="A33" s="37" t="s">
        <v>508</v>
      </c>
      <c r="B33" s="84" t="s">
        <v>976</v>
      </c>
      <c r="C33" s="39"/>
      <c r="D33" s="39"/>
      <c r="E33" s="98"/>
      <c r="F33" s="40" t="s">
        <v>961</v>
      </c>
      <c r="G33" s="41">
        <v>52.45</v>
      </c>
      <c r="H33" s="48"/>
      <c r="I33" s="183">
        <v>16.43</v>
      </c>
      <c r="J33" s="94"/>
      <c r="K33" s="297">
        <f>ROUND(G33*I33,2)</f>
        <v>861.75</v>
      </c>
      <c r="L33" s="91"/>
      <c r="M33" s="53"/>
      <c r="O33" s="86"/>
      <c r="P33" s="86"/>
    </row>
    <row r="34" spans="1:16" s="85" customFormat="1" ht="15" customHeight="1">
      <c r="A34" s="37" t="s">
        <v>509</v>
      </c>
      <c r="B34" s="27" t="s">
        <v>1014</v>
      </c>
      <c r="C34" s="39"/>
      <c r="D34" s="39"/>
      <c r="E34" s="98"/>
      <c r="F34" s="40"/>
      <c r="G34" s="41"/>
      <c r="H34" s="48"/>
      <c r="I34" s="183"/>
      <c r="J34" s="94"/>
      <c r="K34" s="87"/>
      <c r="L34" s="95"/>
      <c r="M34" s="53"/>
      <c r="O34" s="86"/>
      <c r="P34" s="86"/>
    </row>
    <row r="35" spans="1:16" s="85" customFormat="1" ht="15" customHeight="1">
      <c r="A35" s="37"/>
      <c r="B35" s="27" t="s">
        <v>1015</v>
      </c>
      <c r="C35" s="39"/>
      <c r="D35" s="39"/>
      <c r="E35" s="98"/>
      <c r="F35" s="40" t="s">
        <v>1016</v>
      </c>
      <c r="G35" s="41">
        <v>52.45</v>
      </c>
      <c r="H35" s="48"/>
      <c r="I35" s="45">
        <v>22.88</v>
      </c>
      <c r="J35" s="94"/>
      <c r="K35" s="297">
        <f>ROUND(G35*I35,2)</f>
        <v>1200.06</v>
      </c>
      <c r="L35" s="95"/>
      <c r="M35" s="53"/>
      <c r="O35" s="86"/>
      <c r="P35" s="86"/>
    </row>
    <row r="36" spans="1:16" s="85" customFormat="1" ht="15" customHeight="1" thickBot="1">
      <c r="A36" s="37" t="s">
        <v>510</v>
      </c>
      <c r="B36" s="84" t="s">
        <v>1104</v>
      </c>
      <c r="C36" s="39"/>
      <c r="D36" s="67"/>
      <c r="E36" s="68"/>
      <c r="F36" s="40" t="s">
        <v>963</v>
      </c>
      <c r="G36" s="41">
        <v>2</v>
      </c>
      <c r="H36" s="48"/>
      <c r="I36" s="183">
        <v>22.88</v>
      </c>
      <c r="J36" s="94"/>
      <c r="K36" s="297">
        <f>ROUND(G36*I36,2)</f>
        <v>45.76</v>
      </c>
      <c r="L36" s="95"/>
      <c r="M36" s="53">
        <f>SUM(K32:K36)</f>
        <v>2232.9300000000003</v>
      </c>
      <c r="O36" s="86"/>
      <c r="P36" s="86"/>
    </row>
    <row r="37" spans="1:13" ht="19.5" customHeight="1" thickTop="1">
      <c r="A37" s="69" t="str">
        <f>Plan1!A52</f>
        <v>DATA:   03/03/2005   </v>
      </c>
      <c r="B37" s="70"/>
      <c r="C37" s="71" t="s">
        <v>965</v>
      </c>
      <c r="D37" s="70"/>
      <c r="E37" s="72"/>
      <c r="F37" s="70" t="s">
        <v>952</v>
      </c>
      <c r="G37" s="72"/>
      <c r="H37" s="70" t="s">
        <v>959</v>
      </c>
      <c r="I37" s="72"/>
      <c r="J37" s="70"/>
      <c r="K37" s="104">
        <f>SUM(K5:K36)</f>
        <v>150269.40999999983</v>
      </c>
      <c r="L37" s="97"/>
      <c r="M37" s="345">
        <f>SUM(M5:M36)</f>
        <v>150269.40999999986</v>
      </c>
    </row>
    <row r="38" spans="1:13" ht="19.5" customHeight="1" thickBot="1">
      <c r="A38" s="24"/>
      <c r="B38" s="25"/>
      <c r="C38" s="56"/>
      <c r="D38" s="23"/>
      <c r="E38" s="57"/>
      <c r="F38" s="23"/>
      <c r="G38" s="57"/>
      <c r="H38" s="23" t="s">
        <v>960</v>
      </c>
      <c r="I38" s="57"/>
      <c r="J38" s="23"/>
      <c r="K38" s="73"/>
      <c r="L38" s="23"/>
      <c r="M38" s="346"/>
    </row>
    <row r="39" spans="3:13" ht="15" customHeight="1" thickTop="1">
      <c r="C39" s="55"/>
      <c r="M39" s="75"/>
    </row>
    <row r="40" spans="2:7" ht="15" customHeight="1">
      <c r="B40" s="174"/>
      <c r="C40" s="164"/>
      <c r="D40" s="164"/>
      <c r="E40" s="164"/>
      <c r="F40" s="166"/>
      <c r="G40" s="172"/>
    </row>
    <row r="41" spans="2:7" ht="15" customHeight="1">
      <c r="B41" s="164"/>
      <c r="C41" s="164"/>
      <c r="D41" s="164"/>
      <c r="E41" s="164"/>
      <c r="F41" s="166"/>
      <c r="G41" s="172"/>
    </row>
    <row r="42" spans="2:7" ht="15" customHeight="1">
      <c r="B42" s="164"/>
      <c r="C42" s="164"/>
      <c r="D42" s="164"/>
      <c r="E42" s="164"/>
      <c r="F42" s="166"/>
      <c r="G42" s="172"/>
    </row>
    <row r="43" spans="2:7" ht="15" customHeight="1">
      <c r="B43" s="16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Plan17!K37</f>
        <v>150269.40999999983</v>
      </c>
      <c r="L5" s="66"/>
      <c r="M5" s="339">
        <f>Plan17!M37</f>
        <v>150269.40999999986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0" t="s">
        <v>511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109" t="s">
        <v>512</v>
      </c>
      <c r="B10" s="27" t="s">
        <v>1026</v>
      </c>
      <c r="C10" s="152"/>
      <c r="D10" s="152"/>
      <c r="E10" s="153"/>
      <c r="F10" s="154" t="s">
        <v>961</v>
      </c>
      <c r="G10" s="36">
        <v>16.66</v>
      </c>
      <c r="H10" s="14"/>
      <c r="I10" s="183">
        <v>17.04</v>
      </c>
      <c r="J10" s="13"/>
      <c r="K10" s="297">
        <f>ROUND(G10*I10,2)</f>
        <v>283.89</v>
      </c>
      <c r="L10" s="14"/>
      <c r="M10" s="342"/>
    </row>
    <row r="11" spans="1:13" ht="13.5" customHeight="1">
      <c r="A11" s="109" t="s">
        <v>513</v>
      </c>
      <c r="B11" s="27" t="s">
        <v>1053</v>
      </c>
      <c r="C11" s="152"/>
      <c r="D11" s="152"/>
      <c r="E11" s="153"/>
      <c r="F11" s="154" t="s">
        <v>961</v>
      </c>
      <c r="G11" s="36">
        <v>16.66</v>
      </c>
      <c r="H11" s="14"/>
      <c r="I11" s="183">
        <v>9.25</v>
      </c>
      <c r="J11" s="13"/>
      <c r="K11" s="297">
        <f>ROUND(G11*I11,2)</f>
        <v>154.11</v>
      </c>
      <c r="L11" s="14"/>
      <c r="M11" s="342"/>
    </row>
    <row r="12" spans="1:13" ht="13.5" customHeight="1">
      <c r="A12" s="109" t="s">
        <v>514</v>
      </c>
      <c r="B12" s="27" t="s">
        <v>1056</v>
      </c>
      <c r="C12" s="28"/>
      <c r="D12" s="28"/>
      <c r="E12" s="29"/>
      <c r="F12" s="30" t="s">
        <v>961</v>
      </c>
      <c r="G12" s="36">
        <v>16.66</v>
      </c>
      <c r="H12" s="113"/>
      <c r="I12" s="183">
        <v>24.8</v>
      </c>
      <c r="J12" s="105"/>
      <c r="K12" s="297">
        <f>ROUND(G12*I12,2)</f>
        <v>413.17</v>
      </c>
      <c r="L12" s="113"/>
      <c r="M12" s="344"/>
    </row>
    <row r="13" spans="1:13" ht="13.5" customHeight="1">
      <c r="A13" s="109" t="s">
        <v>515</v>
      </c>
      <c r="B13" s="27" t="s">
        <v>1063</v>
      </c>
      <c r="C13" s="28"/>
      <c r="D13" s="28"/>
      <c r="E13" s="29"/>
      <c r="F13" s="40" t="s">
        <v>963</v>
      </c>
      <c r="G13" s="36">
        <v>0.8</v>
      </c>
      <c r="H13" s="113"/>
      <c r="I13" s="183">
        <v>18.4</v>
      </c>
      <c r="J13" s="105"/>
      <c r="K13" s="297">
        <f>ROUND(G13*I13,2)</f>
        <v>14.72</v>
      </c>
      <c r="L13" s="113"/>
      <c r="M13" s="344">
        <f>SUM(K10:K13)</f>
        <v>865.8900000000001</v>
      </c>
    </row>
    <row r="14" spans="1:13" ht="13.5" customHeight="1">
      <c r="A14" s="76" t="s">
        <v>516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106"/>
      <c r="L14" s="113"/>
      <c r="M14" s="344"/>
    </row>
    <row r="15" spans="1:13" ht="13.5" customHeight="1">
      <c r="A15" s="35" t="s">
        <v>517</v>
      </c>
      <c r="B15" s="27" t="s">
        <v>1118</v>
      </c>
      <c r="C15" s="28"/>
      <c r="D15" s="28"/>
      <c r="E15" s="29"/>
      <c r="F15" s="40" t="s">
        <v>961</v>
      </c>
      <c r="G15" s="36">
        <v>1.2</v>
      </c>
      <c r="H15" s="47"/>
      <c r="I15" s="183">
        <v>248.31</v>
      </c>
      <c r="J15" s="47"/>
      <c r="K15" s="297">
        <f>ROUND(G15*I15,2)</f>
        <v>297.97</v>
      </c>
      <c r="L15" s="46"/>
      <c r="M15" s="52"/>
    </row>
    <row r="16" spans="1:13" ht="13.5" customHeight="1">
      <c r="A16" s="35" t="s">
        <v>518</v>
      </c>
      <c r="B16" s="126" t="s">
        <v>1099</v>
      </c>
      <c r="C16" s="113"/>
      <c r="D16" s="113"/>
      <c r="E16" s="106"/>
      <c r="F16" s="125"/>
      <c r="G16" s="36"/>
      <c r="H16" s="47"/>
      <c r="I16" s="183"/>
      <c r="J16" s="47"/>
      <c r="K16" s="45"/>
      <c r="L16" s="46"/>
      <c r="M16" s="52"/>
    </row>
    <row r="17" spans="1:16" s="101" customFormat="1" ht="13.5" customHeight="1">
      <c r="A17" s="35"/>
      <c r="B17" s="126" t="s">
        <v>1003</v>
      </c>
      <c r="C17" s="137"/>
      <c r="D17" s="137"/>
      <c r="E17" s="138"/>
      <c r="F17" s="139" t="s">
        <v>962</v>
      </c>
      <c r="G17" s="36">
        <v>1</v>
      </c>
      <c r="H17" s="47"/>
      <c r="I17" s="183">
        <v>230.55</v>
      </c>
      <c r="J17" s="88"/>
      <c r="K17" s="297">
        <f>ROUND(G17*I17,2)</f>
        <v>230.55</v>
      </c>
      <c r="L17" s="89"/>
      <c r="M17" s="52"/>
      <c r="O17" s="102"/>
      <c r="P17" s="102"/>
    </row>
    <row r="18" spans="1:16" s="101" customFormat="1" ht="13.5" customHeight="1">
      <c r="A18" s="35" t="s">
        <v>519</v>
      </c>
      <c r="B18" s="160" t="s">
        <v>1020</v>
      </c>
      <c r="C18" s="137"/>
      <c r="D18" s="137"/>
      <c r="E18" s="138"/>
      <c r="F18" s="139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/>
      <c r="B19" s="160" t="s">
        <v>1021</v>
      </c>
      <c r="C19" s="137"/>
      <c r="D19" s="137"/>
      <c r="E19" s="138"/>
      <c r="F19" s="139" t="s">
        <v>962</v>
      </c>
      <c r="G19" s="36">
        <v>4</v>
      </c>
      <c r="H19" s="47"/>
      <c r="I19" s="183">
        <v>263.45</v>
      </c>
      <c r="J19" s="88"/>
      <c r="K19" s="297">
        <f>ROUND(G19*I19,2)</f>
        <v>1053.8</v>
      </c>
      <c r="L19" s="89"/>
      <c r="M19" s="52">
        <f>SUM(K15:K19)</f>
        <v>1582.32</v>
      </c>
      <c r="O19" s="102"/>
      <c r="P19" s="102"/>
    </row>
    <row r="20" spans="1:16" s="101" customFormat="1" ht="13.5" customHeight="1">
      <c r="A20" s="76" t="s">
        <v>520</v>
      </c>
      <c r="B20" s="80" t="s">
        <v>985</v>
      </c>
      <c r="C20" s="39"/>
      <c r="D20" s="39"/>
      <c r="E20" s="98"/>
      <c r="F20" s="40"/>
      <c r="G20" s="36"/>
      <c r="H20" s="47"/>
      <c r="I20" s="183"/>
      <c r="J20" s="88"/>
      <c r="K20" s="45"/>
      <c r="L20" s="89"/>
      <c r="M20" s="52"/>
      <c r="O20" s="102"/>
      <c r="P20" s="102"/>
    </row>
    <row r="21" spans="1:16" s="101" customFormat="1" ht="13.5" customHeight="1">
      <c r="A21" s="35" t="s">
        <v>521</v>
      </c>
      <c r="B21" s="38" t="s">
        <v>986</v>
      </c>
      <c r="C21" s="39"/>
      <c r="D21" s="39"/>
      <c r="E21" s="98"/>
      <c r="F21" s="40" t="s">
        <v>961</v>
      </c>
      <c r="G21" s="36">
        <v>0.84</v>
      </c>
      <c r="H21" s="47"/>
      <c r="I21" s="183">
        <v>59.8</v>
      </c>
      <c r="J21" s="88"/>
      <c r="K21" s="297">
        <f>ROUND(G21*I21,2)</f>
        <v>50.23</v>
      </c>
      <c r="L21" s="89"/>
      <c r="M21" s="52"/>
      <c r="O21" s="102"/>
      <c r="P21" s="102"/>
    </row>
    <row r="22" spans="1:16" s="101" customFormat="1" ht="13.5" customHeight="1">
      <c r="A22" s="35" t="s">
        <v>674</v>
      </c>
      <c r="B22" s="38" t="s">
        <v>913</v>
      </c>
      <c r="C22" s="39"/>
      <c r="D22" s="39"/>
      <c r="E22" s="98"/>
      <c r="F22" s="40" t="s">
        <v>961</v>
      </c>
      <c r="G22" s="41">
        <v>2.4</v>
      </c>
      <c r="H22" s="48"/>
      <c r="I22" s="183">
        <v>246.51</v>
      </c>
      <c r="J22" s="94"/>
      <c r="K22" s="297">
        <f>ROUND(G22*I22,2)</f>
        <v>591.62</v>
      </c>
      <c r="L22" s="95"/>
      <c r="M22" s="53">
        <f>SUM(K21:K22)</f>
        <v>641.85</v>
      </c>
      <c r="O22" s="102"/>
      <c r="P22" s="102"/>
    </row>
    <row r="23" spans="1:16" s="101" customFormat="1" ht="13.5" customHeight="1">
      <c r="A23" s="78" t="s">
        <v>522</v>
      </c>
      <c r="B23" s="79" t="s">
        <v>964</v>
      </c>
      <c r="C23" s="39"/>
      <c r="D23" s="39"/>
      <c r="E23" s="98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3.5" customHeight="1">
      <c r="A24" s="37" t="s">
        <v>523</v>
      </c>
      <c r="B24" s="38" t="s">
        <v>1065</v>
      </c>
      <c r="C24" s="39"/>
      <c r="D24" s="39"/>
      <c r="E24" s="98"/>
      <c r="F24" s="40"/>
      <c r="G24" s="41"/>
      <c r="H24" s="48"/>
      <c r="I24" s="183"/>
      <c r="J24" s="94"/>
      <c r="K24" s="87"/>
      <c r="L24" s="95"/>
      <c r="M24" s="53"/>
      <c r="O24" s="102"/>
      <c r="P24" s="102"/>
    </row>
    <row r="25" spans="1:16" s="101" customFormat="1" ht="13.5" customHeight="1">
      <c r="A25" s="37"/>
      <c r="B25" s="38" t="s">
        <v>980</v>
      </c>
      <c r="C25" s="39"/>
      <c r="D25" s="39"/>
      <c r="E25" s="98"/>
      <c r="F25" s="40" t="s">
        <v>961</v>
      </c>
      <c r="G25" s="41">
        <v>16.66</v>
      </c>
      <c r="H25" s="48"/>
      <c r="I25" s="183">
        <v>5.62</v>
      </c>
      <c r="J25" s="94"/>
      <c r="K25" s="297">
        <f>ROUND(G25*I25,2)</f>
        <v>93.63</v>
      </c>
      <c r="L25" s="95"/>
      <c r="M25" s="53"/>
      <c r="O25" s="102"/>
      <c r="P25" s="102"/>
    </row>
    <row r="26" spans="1:16" s="101" customFormat="1" ht="13.5" customHeight="1">
      <c r="A26" s="37" t="s">
        <v>524</v>
      </c>
      <c r="B26" s="38" t="s">
        <v>981</v>
      </c>
      <c r="C26" s="39"/>
      <c r="D26" s="39"/>
      <c r="E26" s="98"/>
      <c r="F26" s="40" t="s">
        <v>961</v>
      </c>
      <c r="G26" s="41">
        <v>16.66</v>
      </c>
      <c r="H26" s="48"/>
      <c r="I26" s="183">
        <v>9.34</v>
      </c>
      <c r="J26" s="94"/>
      <c r="K26" s="297">
        <f>ROUND(G26*I26,2)</f>
        <v>155.6</v>
      </c>
      <c r="L26" s="95"/>
      <c r="M26" s="53"/>
      <c r="O26" s="102"/>
      <c r="P26" s="102"/>
    </row>
    <row r="27" spans="1:16" s="101" customFormat="1" ht="13.5" customHeight="1">
      <c r="A27" s="37" t="s">
        <v>525</v>
      </c>
      <c r="B27" s="160" t="s">
        <v>1102</v>
      </c>
      <c r="C27" s="137"/>
      <c r="D27" s="137"/>
      <c r="E27" s="138"/>
      <c r="F27" s="139" t="s">
        <v>961</v>
      </c>
      <c r="G27" s="140">
        <v>14.88</v>
      </c>
      <c r="H27" s="48"/>
      <c r="I27" s="183">
        <v>8.65</v>
      </c>
      <c r="J27" s="94"/>
      <c r="K27" s="297">
        <f>ROUND(G27*I27,2)</f>
        <v>128.71</v>
      </c>
      <c r="L27" s="95"/>
      <c r="M27" s="53">
        <f>SUM(K25:K27)</f>
        <v>377.94</v>
      </c>
      <c r="O27" s="102"/>
      <c r="P27" s="102"/>
    </row>
    <row r="28" spans="1:16" s="101" customFormat="1" ht="13.5" customHeight="1">
      <c r="A28" s="78" t="s">
        <v>526</v>
      </c>
      <c r="B28" s="80" t="s">
        <v>1001</v>
      </c>
      <c r="C28" s="28"/>
      <c r="D28" s="28"/>
      <c r="E28" s="29"/>
      <c r="F28" s="40"/>
      <c r="G28" s="140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3.5" customHeight="1">
      <c r="A29" s="37" t="s">
        <v>527</v>
      </c>
      <c r="B29" s="38" t="s">
        <v>1022</v>
      </c>
      <c r="C29" s="39"/>
      <c r="D29" s="39"/>
      <c r="E29" s="98"/>
      <c r="F29" s="139" t="s">
        <v>962</v>
      </c>
      <c r="G29" s="140">
        <v>8</v>
      </c>
      <c r="H29" s="48"/>
      <c r="I29" s="185">
        <v>86.85</v>
      </c>
      <c r="J29" s="94"/>
      <c r="K29" s="297">
        <f>ROUND(G29*I29,2)</f>
        <v>694.8</v>
      </c>
      <c r="L29" s="95"/>
      <c r="M29" s="53">
        <f>K29</f>
        <v>694.8</v>
      </c>
      <c r="O29" s="102"/>
      <c r="P29" s="102"/>
    </row>
    <row r="30" spans="1:16" s="101" customFormat="1" ht="13.5" customHeight="1">
      <c r="A30" s="117" t="s">
        <v>528</v>
      </c>
      <c r="B30" s="136" t="s">
        <v>6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78" t="s">
        <v>529</v>
      </c>
      <c r="B31" s="79" t="s">
        <v>967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 t="s">
        <v>530</v>
      </c>
      <c r="B32" s="38" t="s">
        <v>1024</v>
      </c>
      <c r="C32" s="39"/>
      <c r="D32" s="39"/>
      <c r="E32" s="98"/>
      <c r="F32" s="40" t="s">
        <v>961</v>
      </c>
      <c r="G32" s="41">
        <v>16.06</v>
      </c>
      <c r="H32" s="48"/>
      <c r="I32" s="103">
        <v>6.21</v>
      </c>
      <c r="J32" s="94"/>
      <c r="K32" s="297">
        <f>ROUND(G32*I32,2)</f>
        <v>99.73</v>
      </c>
      <c r="L32" s="95"/>
      <c r="M32" s="53"/>
      <c r="O32" s="102"/>
      <c r="P32" s="102"/>
    </row>
    <row r="33" spans="1:16" s="101" customFormat="1" ht="13.5" customHeight="1">
      <c r="A33" s="37" t="s">
        <v>531</v>
      </c>
      <c r="B33" s="38" t="s">
        <v>1004</v>
      </c>
      <c r="C33" s="39"/>
      <c r="D33" s="39"/>
      <c r="E33" s="98"/>
      <c r="F33" s="40" t="s">
        <v>961</v>
      </c>
      <c r="G33" s="41">
        <v>52.45</v>
      </c>
      <c r="H33" s="48"/>
      <c r="I33" s="103">
        <v>11.18</v>
      </c>
      <c r="J33" s="94"/>
      <c r="K33" s="297">
        <f>ROUND(G33*I33,2)</f>
        <v>586.39</v>
      </c>
      <c r="L33" s="95"/>
      <c r="M33" s="53"/>
      <c r="O33" s="102"/>
      <c r="P33" s="102"/>
    </row>
    <row r="34" spans="1:16" s="101" customFormat="1" ht="13.5" customHeight="1">
      <c r="A34" s="37" t="s">
        <v>532</v>
      </c>
      <c r="B34" s="38" t="s">
        <v>1017</v>
      </c>
      <c r="C34" s="39"/>
      <c r="D34" s="39"/>
      <c r="E34" s="98"/>
      <c r="F34" s="40" t="s">
        <v>1018</v>
      </c>
      <c r="G34" s="41">
        <v>7.87</v>
      </c>
      <c r="H34" s="48"/>
      <c r="I34" s="45">
        <v>14.33</v>
      </c>
      <c r="J34" s="94"/>
      <c r="K34" s="297">
        <f>ROUND(G34*I34,2)</f>
        <v>112.78</v>
      </c>
      <c r="L34" s="95"/>
      <c r="M34" s="53"/>
      <c r="O34" s="102"/>
      <c r="P34" s="102"/>
    </row>
    <row r="35" spans="1:16" s="85" customFormat="1" ht="13.5" customHeight="1">
      <c r="A35" s="37" t="s">
        <v>533</v>
      </c>
      <c r="B35" s="38" t="s">
        <v>1005</v>
      </c>
      <c r="C35" s="39"/>
      <c r="D35" s="39"/>
      <c r="E35" s="98"/>
      <c r="F35" s="40" t="s">
        <v>961</v>
      </c>
      <c r="G35" s="41">
        <v>2.67</v>
      </c>
      <c r="H35" s="48"/>
      <c r="I35" s="296">
        <v>7.47</v>
      </c>
      <c r="J35" s="94"/>
      <c r="K35" s="297">
        <f>ROUND(G35*I35,2)</f>
        <v>19.94</v>
      </c>
      <c r="L35" s="91"/>
      <c r="M35" s="53">
        <f>SUM(K32:K35)</f>
        <v>818.84</v>
      </c>
      <c r="O35" s="86"/>
      <c r="P35" s="86"/>
    </row>
    <row r="36" spans="1:16" s="85" customFormat="1" ht="13.5" customHeight="1">
      <c r="A36" s="78" t="s">
        <v>534</v>
      </c>
      <c r="B36" s="79" t="s">
        <v>1006</v>
      </c>
      <c r="C36" s="137"/>
      <c r="D36" s="137"/>
      <c r="E36" s="138"/>
      <c r="F36" s="139"/>
      <c r="G36" s="41"/>
      <c r="H36" s="48"/>
      <c r="I36" s="183"/>
      <c r="J36" s="94"/>
      <c r="K36" s="87"/>
      <c r="L36" s="91"/>
      <c r="M36" s="53"/>
      <c r="O36" s="86"/>
      <c r="P36" s="86"/>
    </row>
    <row r="37" spans="1:16" s="85" customFormat="1" ht="13.5" customHeight="1">
      <c r="A37" s="37" t="s">
        <v>535</v>
      </c>
      <c r="B37" s="38" t="s">
        <v>1034</v>
      </c>
      <c r="C37" s="39"/>
      <c r="D37" s="39"/>
      <c r="E37" s="98"/>
      <c r="F37" s="40" t="s">
        <v>963</v>
      </c>
      <c r="G37" s="41">
        <v>12</v>
      </c>
      <c r="H37" s="48"/>
      <c r="I37" s="183">
        <v>3.58</v>
      </c>
      <c r="J37" s="94"/>
      <c r="K37" s="297">
        <f>ROUND(G37*I37,2)</f>
        <v>42.96</v>
      </c>
      <c r="L37" s="91"/>
      <c r="M37" s="53"/>
      <c r="O37" s="86"/>
      <c r="P37" s="86"/>
    </row>
    <row r="38" spans="1:16" s="85" customFormat="1" ht="13.5" customHeight="1">
      <c r="A38" s="37" t="s">
        <v>536</v>
      </c>
      <c r="B38" s="38" t="s">
        <v>1051</v>
      </c>
      <c r="C38" s="39"/>
      <c r="D38" s="39"/>
      <c r="E38" s="98"/>
      <c r="F38" s="40" t="s">
        <v>963</v>
      </c>
      <c r="G38" s="41">
        <v>18</v>
      </c>
      <c r="H38" s="48"/>
      <c r="I38" s="183">
        <v>11.81</v>
      </c>
      <c r="J38" s="94"/>
      <c r="K38" s="297">
        <f>ROUND(G38*I38,2)</f>
        <v>212.58</v>
      </c>
      <c r="L38" s="91"/>
      <c r="M38" s="53"/>
      <c r="O38" s="86"/>
      <c r="P38" s="86"/>
    </row>
    <row r="39" spans="1:16" s="85" customFormat="1" ht="13.5" customHeight="1" thickBot="1">
      <c r="A39" s="37" t="s">
        <v>537</v>
      </c>
      <c r="B39" s="27" t="s">
        <v>1007</v>
      </c>
      <c r="C39" s="39"/>
      <c r="D39" s="39"/>
      <c r="E39" s="98"/>
      <c r="F39" s="40" t="s">
        <v>962</v>
      </c>
      <c r="G39" s="41">
        <v>1</v>
      </c>
      <c r="H39" s="48"/>
      <c r="I39" s="183">
        <v>48.76</v>
      </c>
      <c r="J39" s="94"/>
      <c r="K39" s="297">
        <f>ROUND(G39*I39,2)</f>
        <v>48.76</v>
      </c>
      <c r="L39" s="95"/>
      <c r="M39" s="53"/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155555.34999999983</v>
      </c>
      <c r="L40" s="97"/>
      <c r="M40" s="345">
        <f>SUM(M5:M39)</f>
        <v>155251.04999999987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6" ht="15" customHeight="1">
      <c r="B43" s="164"/>
      <c r="C43" s="161"/>
      <c r="D43" s="161"/>
      <c r="E43" s="161"/>
      <c r="F43" s="166"/>
    </row>
    <row r="44" spans="2:6" ht="15" customHeight="1">
      <c r="B44" s="164"/>
      <c r="C44" s="161"/>
      <c r="D44" s="161"/>
      <c r="E44" s="161"/>
      <c r="F44" s="16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Plan18!K40</f>
        <v>155555.34999999983</v>
      </c>
      <c r="L5" s="66"/>
      <c r="M5" s="339">
        <f>Plan18!M40</f>
        <v>155251.04999999987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109" t="s">
        <v>538</v>
      </c>
      <c r="B9" s="27" t="s">
        <v>13</v>
      </c>
      <c r="C9" s="28"/>
      <c r="D9" s="28"/>
      <c r="E9" s="29"/>
      <c r="F9" s="30" t="s">
        <v>962</v>
      </c>
      <c r="G9" s="36">
        <v>1</v>
      </c>
      <c r="H9" s="46"/>
      <c r="I9" s="46">
        <v>92.5</v>
      </c>
      <c r="J9" s="105"/>
      <c r="K9" s="297">
        <f>ROUND(G9*I9,2)</f>
        <v>92.5</v>
      </c>
      <c r="L9" s="113"/>
      <c r="M9" s="344"/>
    </row>
    <row r="10" spans="1:13" ht="12.75" customHeight="1">
      <c r="A10" s="109" t="s">
        <v>539</v>
      </c>
      <c r="B10" s="38" t="s">
        <v>489</v>
      </c>
      <c r="C10" s="39"/>
      <c r="D10" s="39"/>
      <c r="E10" s="98"/>
      <c r="F10" s="30" t="s">
        <v>962</v>
      </c>
      <c r="G10" s="36">
        <v>4</v>
      </c>
      <c r="H10" s="113"/>
      <c r="I10" s="183">
        <v>202.28</v>
      </c>
      <c r="J10" s="105"/>
      <c r="K10" s="297">
        <f>ROUND(G10*I10,2)</f>
        <v>809.12</v>
      </c>
      <c r="L10" s="113"/>
      <c r="M10" s="344"/>
    </row>
    <row r="11" spans="1:13" ht="12.75" customHeight="1">
      <c r="A11" s="109" t="s">
        <v>540</v>
      </c>
      <c r="B11" s="38" t="s">
        <v>1008</v>
      </c>
      <c r="C11" s="39"/>
      <c r="D11" s="39"/>
      <c r="E11" s="98"/>
      <c r="F11" s="30" t="s">
        <v>962</v>
      </c>
      <c r="G11" s="36">
        <v>4</v>
      </c>
      <c r="H11" s="113"/>
      <c r="I11" s="183">
        <v>150.25</v>
      </c>
      <c r="J11" s="105"/>
      <c r="K11" s="297">
        <f aca="true" t="shared" si="0" ref="K11:K20">ROUND(G11*I11,2)</f>
        <v>601</v>
      </c>
      <c r="L11" s="113"/>
      <c r="M11" s="344"/>
    </row>
    <row r="12" spans="1:16" s="101" customFormat="1" ht="12.75" customHeight="1">
      <c r="A12" s="109" t="s">
        <v>541</v>
      </c>
      <c r="B12" s="38" t="s">
        <v>1009</v>
      </c>
      <c r="C12" s="39"/>
      <c r="D12" s="39"/>
      <c r="E12" s="98"/>
      <c r="F12" s="40" t="s">
        <v>962</v>
      </c>
      <c r="G12" s="36">
        <v>4</v>
      </c>
      <c r="H12" s="47"/>
      <c r="I12" s="183">
        <v>21.07</v>
      </c>
      <c r="J12" s="88"/>
      <c r="K12" s="297">
        <f t="shared" si="0"/>
        <v>84.28</v>
      </c>
      <c r="L12" s="89"/>
      <c r="M12" s="52"/>
      <c r="O12" s="102"/>
      <c r="P12" s="102"/>
    </row>
    <row r="13" spans="1:16" s="101" customFormat="1" ht="12.75" customHeight="1">
      <c r="A13" s="109" t="s">
        <v>542</v>
      </c>
      <c r="B13" s="38" t="s">
        <v>1010</v>
      </c>
      <c r="C13" s="39"/>
      <c r="D13" s="39"/>
      <c r="E13" s="98"/>
      <c r="F13" s="40" t="s">
        <v>962</v>
      </c>
      <c r="G13" s="36">
        <v>4</v>
      </c>
      <c r="H13" s="47"/>
      <c r="I13" s="183">
        <v>20.9</v>
      </c>
      <c r="J13" s="88"/>
      <c r="K13" s="297">
        <f t="shared" si="0"/>
        <v>83.6</v>
      </c>
      <c r="L13" s="89"/>
      <c r="M13" s="52"/>
      <c r="O13" s="102"/>
      <c r="P13" s="102"/>
    </row>
    <row r="14" spans="1:16" s="101" customFormat="1" ht="12.75" customHeight="1">
      <c r="A14" s="109" t="s">
        <v>543</v>
      </c>
      <c r="B14" s="38" t="s">
        <v>1011</v>
      </c>
      <c r="C14" s="39"/>
      <c r="D14" s="39"/>
      <c r="E14" s="98"/>
      <c r="F14" s="40" t="s">
        <v>962</v>
      </c>
      <c r="G14" s="118">
        <v>4</v>
      </c>
      <c r="H14" s="47"/>
      <c r="I14" s="183">
        <v>22.8</v>
      </c>
      <c r="J14" s="88"/>
      <c r="K14" s="297">
        <f t="shared" si="0"/>
        <v>91.2</v>
      </c>
      <c r="L14" s="89"/>
      <c r="M14" s="52"/>
      <c r="O14" s="102"/>
      <c r="P14" s="102"/>
    </row>
    <row r="15" spans="1:16" s="101" customFormat="1" ht="12.75" customHeight="1">
      <c r="A15" s="109" t="s">
        <v>544</v>
      </c>
      <c r="B15" s="38" t="s">
        <v>1012</v>
      </c>
      <c r="C15" s="39"/>
      <c r="D15" s="39"/>
      <c r="E15" s="98"/>
      <c r="F15" s="40" t="s">
        <v>962</v>
      </c>
      <c r="G15" s="118">
        <v>4</v>
      </c>
      <c r="H15" s="47"/>
      <c r="I15" s="183">
        <v>111.25</v>
      </c>
      <c r="J15" s="88"/>
      <c r="K15" s="297">
        <f t="shared" si="0"/>
        <v>445</v>
      </c>
      <c r="L15" s="89"/>
      <c r="M15" s="52"/>
      <c r="O15" s="102"/>
      <c r="P15" s="102"/>
    </row>
    <row r="16" spans="1:16" s="101" customFormat="1" ht="12.75" customHeight="1">
      <c r="A16" s="109" t="s">
        <v>545</v>
      </c>
      <c r="B16" s="84" t="s">
        <v>1035</v>
      </c>
      <c r="C16" s="39"/>
      <c r="D16" s="39"/>
      <c r="E16" s="98"/>
      <c r="F16" s="40" t="s">
        <v>963</v>
      </c>
      <c r="G16" s="36">
        <v>6</v>
      </c>
      <c r="H16" s="47"/>
      <c r="I16" s="183">
        <v>6.11</v>
      </c>
      <c r="J16" s="88"/>
      <c r="K16" s="297">
        <f t="shared" si="0"/>
        <v>36.66</v>
      </c>
      <c r="L16" s="89"/>
      <c r="M16" s="52"/>
      <c r="O16" s="102"/>
      <c r="P16" s="102"/>
    </row>
    <row r="17" spans="1:16" s="101" customFormat="1" ht="12.75" customHeight="1">
      <c r="A17" s="109" t="s">
        <v>546</v>
      </c>
      <c r="B17" s="84" t="s">
        <v>1060</v>
      </c>
      <c r="C17" s="39"/>
      <c r="D17" s="39"/>
      <c r="E17" s="98"/>
      <c r="F17" s="40" t="s">
        <v>963</v>
      </c>
      <c r="G17" s="36">
        <v>9</v>
      </c>
      <c r="H17" s="47"/>
      <c r="I17" s="183">
        <v>9.65</v>
      </c>
      <c r="J17" s="88"/>
      <c r="K17" s="297">
        <f t="shared" si="0"/>
        <v>86.85</v>
      </c>
      <c r="L17" s="89"/>
      <c r="M17" s="52"/>
      <c r="O17" s="102"/>
      <c r="P17" s="102"/>
    </row>
    <row r="18" spans="1:16" s="101" customFormat="1" ht="12.75" customHeight="1">
      <c r="A18" s="109" t="s">
        <v>547</v>
      </c>
      <c r="B18" s="84" t="s">
        <v>9</v>
      </c>
      <c r="C18" s="39"/>
      <c r="D18" s="39"/>
      <c r="E18" s="98"/>
      <c r="F18" s="40" t="s">
        <v>963</v>
      </c>
      <c r="G18" s="36">
        <v>6</v>
      </c>
      <c r="H18" s="47"/>
      <c r="I18" s="183">
        <v>11.25</v>
      </c>
      <c r="J18" s="88"/>
      <c r="K18" s="297">
        <f t="shared" si="0"/>
        <v>67.5</v>
      </c>
      <c r="L18" s="89"/>
      <c r="M18" s="52"/>
      <c r="O18" s="102"/>
      <c r="P18" s="102"/>
    </row>
    <row r="19" spans="1:16" s="101" customFormat="1" ht="12.75" customHeight="1">
      <c r="A19" s="109" t="s">
        <v>548</v>
      </c>
      <c r="B19" s="38" t="s">
        <v>1052</v>
      </c>
      <c r="C19" s="39"/>
      <c r="D19" s="39"/>
      <c r="E19" s="98"/>
      <c r="F19" s="40" t="s">
        <v>963</v>
      </c>
      <c r="G19" s="36">
        <v>18</v>
      </c>
      <c r="H19" s="47"/>
      <c r="I19" s="183">
        <v>13.53</v>
      </c>
      <c r="J19" s="88"/>
      <c r="K19" s="297">
        <f t="shared" si="0"/>
        <v>243.54</v>
      </c>
      <c r="L19" s="89"/>
      <c r="M19" s="52"/>
      <c r="O19" s="102"/>
      <c r="P19" s="102"/>
    </row>
    <row r="20" spans="1:16" s="101" customFormat="1" ht="12.75" customHeight="1">
      <c r="A20" s="109" t="s">
        <v>918</v>
      </c>
      <c r="B20" s="38" t="s">
        <v>1013</v>
      </c>
      <c r="C20" s="39"/>
      <c r="D20" s="39"/>
      <c r="E20" s="98"/>
      <c r="F20" s="40" t="s">
        <v>962</v>
      </c>
      <c r="G20" s="41">
        <v>1</v>
      </c>
      <c r="H20" s="48"/>
      <c r="I20" s="183">
        <v>26.18</v>
      </c>
      <c r="J20" s="94"/>
      <c r="K20" s="297">
        <f t="shared" si="0"/>
        <v>26.18</v>
      </c>
      <c r="L20" s="95"/>
      <c r="M20" s="53">
        <f>SUM(Plan18!K37:K39)+SUM(Plan19!K9:K20)</f>
        <v>2971.7299999999996</v>
      </c>
      <c r="O20" s="102"/>
      <c r="P20" s="102"/>
    </row>
    <row r="21" spans="1:16" s="101" customFormat="1" ht="12.75" customHeight="1">
      <c r="A21" s="76" t="s">
        <v>549</v>
      </c>
      <c r="B21" s="79" t="s">
        <v>999</v>
      </c>
      <c r="C21" s="39"/>
      <c r="D21" s="39"/>
      <c r="E21" s="98"/>
      <c r="F21" s="40"/>
      <c r="G21" s="41"/>
      <c r="H21" s="48"/>
      <c r="I21" s="183"/>
      <c r="J21" s="94"/>
      <c r="K21" s="87"/>
      <c r="L21" s="95"/>
      <c r="M21" s="53"/>
      <c r="O21" s="102"/>
      <c r="P21" s="102"/>
    </row>
    <row r="22" spans="1:16" s="101" customFormat="1" ht="12.75" customHeight="1">
      <c r="A22" s="35" t="s">
        <v>550</v>
      </c>
      <c r="B22" s="38" t="s">
        <v>1029</v>
      </c>
      <c r="C22" s="39"/>
      <c r="D22" s="39"/>
      <c r="E22" s="98"/>
      <c r="F22" s="40"/>
      <c r="G22" s="41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2.75" customHeight="1">
      <c r="A23" s="35"/>
      <c r="B23" s="38" t="s">
        <v>1028</v>
      </c>
      <c r="C23" s="39"/>
      <c r="D23" s="39"/>
      <c r="E23" s="98"/>
      <c r="F23" s="40" t="s">
        <v>962</v>
      </c>
      <c r="G23" s="41">
        <v>3</v>
      </c>
      <c r="H23" s="48"/>
      <c r="I23" s="183">
        <v>112.64</v>
      </c>
      <c r="J23" s="94"/>
      <c r="K23" s="297">
        <f>ROUND(G23*I23,2)</f>
        <v>337.92</v>
      </c>
      <c r="L23" s="95"/>
      <c r="M23" s="53"/>
      <c r="O23" s="102"/>
      <c r="P23" s="102"/>
    </row>
    <row r="24" spans="1:16" s="101" customFormat="1" ht="12.75" customHeight="1">
      <c r="A24" s="35" t="s">
        <v>551</v>
      </c>
      <c r="B24" s="38" t="s">
        <v>1050</v>
      </c>
      <c r="C24" s="28"/>
      <c r="D24" s="28"/>
      <c r="E24" s="29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2.75" customHeight="1">
      <c r="A25" s="35"/>
      <c r="B25" s="38" t="s">
        <v>1049</v>
      </c>
      <c r="C25" s="39"/>
      <c r="D25" s="39"/>
      <c r="E25" s="98"/>
      <c r="F25" s="40" t="s">
        <v>962</v>
      </c>
      <c r="G25" s="41">
        <v>1</v>
      </c>
      <c r="H25" s="48"/>
      <c r="I25" s="183">
        <v>42.58</v>
      </c>
      <c r="J25" s="94"/>
      <c r="K25" s="297">
        <f>ROUND(G25*I25,2)</f>
        <v>42.58</v>
      </c>
      <c r="L25" s="95"/>
      <c r="M25" s="53">
        <f>SUM(K23:K25)</f>
        <v>380.5</v>
      </c>
      <c r="O25" s="102"/>
      <c r="P25" s="102"/>
    </row>
    <row r="26" spans="1:16" s="101" customFormat="1" ht="12.75" customHeight="1">
      <c r="A26" s="141" t="s">
        <v>552</v>
      </c>
      <c r="B26" s="79" t="s">
        <v>988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37" t="s">
        <v>553</v>
      </c>
      <c r="B27" s="38" t="s">
        <v>1019</v>
      </c>
      <c r="C27" s="39"/>
      <c r="D27" s="39"/>
      <c r="E27" s="98"/>
      <c r="F27" s="40" t="s">
        <v>961</v>
      </c>
      <c r="G27" s="41">
        <v>13.14</v>
      </c>
      <c r="H27" s="48"/>
      <c r="I27" s="183">
        <v>122.5</v>
      </c>
      <c r="J27" s="94"/>
      <c r="K27" s="297">
        <f>ROUND(G27*I27,2)</f>
        <v>1609.65</v>
      </c>
      <c r="L27" s="95"/>
      <c r="M27" s="53">
        <f>SUM(K27)</f>
        <v>1609.65</v>
      </c>
      <c r="O27" s="102"/>
      <c r="P27" s="102"/>
    </row>
    <row r="28" spans="1:16" s="101" customFormat="1" ht="12.75" customHeight="1">
      <c r="A28" s="78" t="s">
        <v>554</v>
      </c>
      <c r="B28" s="79" t="s">
        <v>972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 t="s">
        <v>555</v>
      </c>
      <c r="B29" s="38" t="s">
        <v>973</v>
      </c>
      <c r="C29" s="39"/>
      <c r="D29" s="39"/>
      <c r="E29" s="98"/>
      <c r="F29" s="40"/>
      <c r="G29" s="41"/>
      <c r="H29" s="48"/>
      <c r="I29" s="185"/>
      <c r="J29" s="94"/>
      <c r="K29" s="45"/>
      <c r="L29" s="95"/>
      <c r="M29" s="53"/>
      <c r="O29" s="102"/>
      <c r="P29" s="102"/>
    </row>
    <row r="30" spans="1:16" s="85" customFormat="1" ht="12.75" customHeight="1">
      <c r="A30" s="37"/>
      <c r="B30" s="38" t="s">
        <v>974</v>
      </c>
      <c r="C30" s="39"/>
      <c r="D30" s="39"/>
      <c r="E30" s="98"/>
      <c r="F30" s="40" t="s">
        <v>961</v>
      </c>
      <c r="G30" s="41">
        <v>52.45</v>
      </c>
      <c r="H30" s="48"/>
      <c r="I30" s="183">
        <v>2.39</v>
      </c>
      <c r="J30" s="94"/>
      <c r="K30" s="297">
        <f>ROUND(G30*I30,2)</f>
        <v>125.36</v>
      </c>
      <c r="L30" s="91"/>
      <c r="M30" s="53"/>
      <c r="O30" s="86"/>
      <c r="P30" s="86"/>
    </row>
    <row r="31" spans="1:16" s="85" customFormat="1" ht="12.75" customHeight="1">
      <c r="A31" s="37" t="s">
        <v>556</v>
      </c>
      <c r="B31" s="84" t="s">
        <v>976</v>
      </c>
      <c r="C31" s="39"/>
      <c r="D31" s="39"/>
      <c r="E31" s="98"/>
      <c r="F31" s="40" t="s">
        <v>961</v>
      </c>
      <c r="G31" s="41">
        <v>52.45</v>
      </c>
      <c r="H31" s="48"/>
      <c r="I31" s="183">
        <v>16.43</v>
      </c>
      <c r="J31" s="94"/>
      <c r="K31" s="297">
        <f>ROUND(G31*I31,2)</f>
        <v>861.75</v>
      </c>
      <c r="L31" s="91"/>
      <c r="M31" s="53"/>
      <c r="O31" s="86"/>
      <c r="P31" s="86"/>
    </row>
    <row r="32" spans="1:16" s="85" customFormat="1" ht="12.75" customHeight="1">
      <c r="A32" s="37" t="s">
        <v>557</v>
      </c>
      <c r="B32" s="38" t="s">
        <v>1014</v>
      </c>
      <c r="C32" s="39"/>
      <c r="D32" s="39"/>
      <c r="E32" s="98"/>
      <c r="F32" s="40"/>
      <c r="G32" s="41"/>
      <c r="H32" s="48"/>
      <c r="I32" s="183"/>
      <c r="J32" s="94"/>
      <c r="K32" s="45"/>
      <c r="L32" s="91"/>
      <c r="M32" s="53"/>
      <c r="O32" s="86"/>
      <c r="P32" s="86"/>
    </row>
    <row r="33" spans="1:16" s="85" customFormat="1" ht="12.75" customHeight="1">
      <c r="A33" s="37"/>
      <c r="B33" s="38" t="s">
        <v>1015</v>
      </c>
      <c r="C33" s="39"/>
      <c r="D33" s="39"/>
      <c r="E33" s="98"/>
      <c r="F33" s="40" t="s">
        <v>1016</v>
      </c>
      <c r="G33" s="41">
        <v>52.45</v>
      </c>
      <c r="H33" s="48"/>
      <c r="I33" s="45">
        <v>22.88</v>
      </c>
      <c r="J33" s="94"/>
      <c r="K33" s="297">
        <f>ROUND(G33*I33,2)</f>
        <v>1200.06</v>
      </c>
      <c r="L33" s="91"/>
      <c r="M33" s="53"/>
      <c r="O33" s="86"/>
      <c r="P33" s="86"/>
    </row>
    <row r="34" spans="1:16" s="85" customFormat="1" ht="12.75" customHeight="1">
      <c r="A34" s="37" t="s">
        <v>558</v>
      </c>
      <c r="B34" s="84" t="s">
        <v>1104</v>
      </c>
      <c r="C34" s="39"/>
      <c r="D34" s="67"/>
      <c r="E34" s="68"/>
      <c r="F34" s="40" t="s">
        <v>963</v>
      </c>
      <c r="G34" s="41">
        <v>2</v>
      </c>
      <c r="H34" s="48"/>
      <c r="I34" s="183">
        <v>22.88</v>
      </c>
      <c r="J34" s="94"/>
      <c r="K34" s="297">
        <f>ROUND(G34*I34,2)</f>
        <v>45.76</v>
      </c>
      <c r="L34" s="91"/>
      <c r="M34" s="53">
        <f>SUM(K30:K34)</f>
        <v>2232.9300000000003</v>
      </c>
      <c r="O34" s="86"/>
      <c r="P34" s="86"/>
    </row>
    <row r="35" spans="1:16" s="85" customFormat="1" ht="12.75" customHeight="1">
      <c r="A35" s="141" t="s">
        <v>559</v>
      </c>
      <c r="B35" s="79" t="s">
        <v>975</v>
      </c>
      <c r="C35" s="39"/>
      <c r="D35" s="39"/>
      <c r="E35" s="98"/>
      <c r="F35" s="40"/>
      <c r="G35" s="41"/>
      <c r="H35" s="48"/>
      <c r="I35" s="14"/>
      <c r="J35" s="94"/>
      <c r="K35" s="103"/>
      <c r="L35" s="91"/>
      <c r="M35" s="53"/>
      <c r="O35" s="86"/>
      <c r="P35" s="86"/>
    </row>
    <row r="36" spans="1:16" s="85" customFormat="1" ht="12.75" customHeight="1">
      <c r="A36" s="142" t="s">
        <v>560</v>
      </c>
      <c r="B36" s="38" t="s">
        <v>1026</v>
      </c>
      <c r="C36" s="39"/>
      <c r="D36" s="39"/>
      <c r="E36" s="98"/>
      <c r="F36" s="40" t="s">
        <v>961</v>
      </c>
      <c r="G36" s="41">
        <v>16.06</v>
      </c>
      <c r="H36" s="48"/>
      <c r="I36" s="183">
        <v>17.04</v>
      </c>
      <c r="J36" s="94"/>
      <c r="K36" s="297">
        <f>ROUND(G36*I36,2)</f>
        <v>273.66</v>
      </c>
      <c r="L36" s="91"/>
      <c r="M36" s="53"/>
      <c r="O36" s="86"/>
      <c r="P36" s="86"/>
    </row>
    <row r="37" spans="1:16" s="85" customFormat="1" ht="12.75" customHeight="1">
      <c r="A37" s="142" t="s">
        <v>561</v>
      </c>
      <c r="B37" s="38" t="s">
        <v>1053</v>
      </c>
      <c r="C37" s="39"/>
      <c r="D37" s="39"/>
      <c r="E37" s="98"/>
      <c r="F37" s="40" t="s">
        <v>961</v>
      </c>
      <c r="G37" s="41">
        <v>16.06</v>
      </c>
      <c r="H37" s="48"/>
      <c r="I37" s="183">
        <v>9.25</v>
      </c>
      <c r="J37" s="94"/>
      <c r="K37" s="297">
        <f>ROUND(G37*I37,2)</f>
        <v>148.56</v>
      </c>
      <c r="L37" s="91"/>
      <c r="M37" s="53"/>
      <c r="O37" s="86"/>
      <c r="P37" s="86"/>
    </row>
    <row r="38" spans="1:16" s="85" customFormat="1" ht="12.75" customHeight="1">
      <c r="A38" s="142" t="s">
        <v>562</v>
      </c>
      <c r="B38" s="27" t="s">
        <v>1056</v>
      </c>
      <c r="C38" s="39"/>
      <c r="D38" s="39"/>
      <c r="E38" s="98"/>
      <c r="F38" s="40" t="s">
        <v>961</v>
      </c>
      <c r="G38" s="41">
        <v>16.06</v>
      </c>
      <c r="H38" s="48"/>
      <c r="I38" s="183">
        <v>24.8</v>
      </c>
      <c r="J38" s="94"/>
      <c r="K38" s="297">
        <f>ROUND(G38*I38,2)</f>
        <v>398.29</v>
      </c>
      <c r="L38" s="91"/>
      <c r="M38" s="53"/>
      <c r="O38" s="86"/>
      <c r="P38" s="86"/>
    </row>
    <row r="39" spans="1:16" s="85" customFormat="1" ht="12.75" customHeight="1" thickBot="1">
      <c r="A39" s="142" t="s">
        <v>563</v>
      </c>
      <c r="B39" s="27" t="s">
        <v>1063</v>
      </c>
      <c r="C39" s="39"/>
      <c r="D39" s="39"/>
      <c r="E39" s="98"/>
      <c r="F39" s="40" t="s">
        <v>963</v>
      </c>
      <c r="G39" s="41">
        <v>0.8</v>
      </c>
      <c r="H39" s="48"/>
      <c r="I39" s="183">
        <v>18.4</v>
      </c>
      <c r="J39" s="94"/>
      <c r="K39" s="297">
        <f>ROUND(G39*I39,2)</f>
        <v>14.72</v>
      </c>
      <c r="L39" s="95"/>
      <c r="M39" s="53">
        <f>SUM(K36:K39)</f>
        <v>835.23</v>
      </c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163281.08999999985</v>
      </c>
      <c r="L40" s="97"/>
      <c r="M40" s="345">
        <f>SUM(M5:M39)</f>
        <v>163281.08999999988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7" ht="15" customHeight="1">
      <c r="B43" s="17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spans="2:7" ht="15" customHeight="1">
      <c r="B45" s="164"/>
      <c r="C45" s="164"/>
      <c r="D45" s="164"/>
      <c r="E45" s="164"/>
      <c r="F45" s="166"/>
      <c r="G45" s="172"/>
    </row>
    <row r="46" spans="2:7" ht="15" customHeight="1">
      <c r="B46" s="164"/>
      <c r="C46" s="164"/>
      <c r="D46" s="164"/>
      <c r="E46" s="164"/>
      <c r="F46" s="166"/>
      <c r="G46" s="172"/>
    </row>
    <row r="47" spans="2:7" ht="15" customHeight="1">
      <c r="B47" s="164"/>
      <c r="C47" s="164"/>
      <c r="D47" s="164"/>
      <c r="E47" s="164"/>
      <c r="F47" s="166"/>
      <c r="G47" s="17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K42" sqref="K42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7.2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Plan1!K52</f>
        <v>25970.05</v>
      </c>
      <c r="L5" s="66"/>
      <c r="M5" s="339">
        <f>Plan1!M52</f>
        <v>25970.05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15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54"/>
    </row>
    <row r="8" spans="1:13" ht="9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51"/>
    </row>
    <row r="9" spans="1:13" ht="10.5" customHeight="1" thickTop="1">
      <c r="A9" s="114" t="s">
        <v>678</v>
      </c>
      <c r="B9" s="170" t="s">
        <v>10</v>
      </c>
      <c r="C9" s="143"/>
      <c r="D9" s="143"/>
      <c r="E9" s="143"/>
      <c r="F9" s="145"/>
      <c r="G9" s="146"/>
      <c r="H9" s="111"/>
      <c r="I9" s="184"/>
      <c r="J9" s="110"/>
      <c r="K9" s="112"/>
      <c r="L9" s="111"/>
      <c r="M9" s="340"/>
    </row>
    <row r="10" spans="1:13" ht="10.5" customHeight="1">
      <c r="A10" s="158" t="s">
        <v>679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3"/>
      <c r="K10" s="122"/>
      <c r="L10" s="14"/>
      <c r="M10" s="341"/>
    </row>
    <row r="11" spans="1:13" ht="10.5" customHeight="1">
      <c r="A11" s="158"/>
      <c r="B11" s="28" t="s">
        <v>1070</v>
      </c>
      <c r="C11" s="28"/>
      <c r="D11" s="28"/>
      <c r="E11" s="28"/>
      <c r="F11" s="157" t="s">
        <v>961</v>
      </c>
      <c r="G11" s="36">
        <v>5</v>
      </c>
      <c r="H11" s="113"/>
      <c r="I11" s="46">
        <v>275.45</v>
      </c>
      <c r="J11" s="13"/>
      <c r="K11" s="303">
        <f>ROUND(G11*I11,2)</f>
        <v>1377.25</v>
      </c>
      <c r="L11" s="14"/>
      <c r="M11" s="342">
        <f>K11</f>
        <v>1377.25</v>
      </c>
    </row>
    <row r="12" spans="1:13" ht="10.5" customHeight="1">
      <c r="A12" s="121" t="s">
        <v>928</v>
      </c>
      <c r="B12" s="116" t="s">
        <v>964</v>
      </c>
      <c r="C12" s="152"/>
      <c r="D12" s="152"/>
      <c r="E12" s="152"/>
      <c r="F12" s="154"/>
      <c r="G12" s="162"/>
      <c r="H12" s="14"/>
      <c r="I12" s="185"/>
      <c r="J12" s="13"/>
      <c r="K12" s="303"/>
      <c r="L12" s="14"/>
      <c r="M12" s="341"/>
    </row>
    <row r="13" spans="1:13" ht="10.5" customHeight="1">
      <c r="A13" s="109" t="s">
        <v>929</v>
      </c>
      <c r="B13" s="171" t="s">
        <v>979</v>
      </c>
      <c r="C13" s="28"/>
      <c r="D13" s="28"/>
      <c r="E13" s="28"/>
      <c r="F13" s="157"/>
      <c r="G13" s="36"/>
      <c r="H13" s="113"/>
      <c r="I13" s="183"/>
      <c r="J13" s="105"/>
      <c r="K13" s="303"/>
      <c r="L13" s="113"/>
      <c r="M13" s="343"/>
    </row>
    <row r="14" spans="1:13" ht="10.5" customHeight="1">
      <c r="A14" s="109"/>
      <c r="B14" s="171" t="s">
        <v>980</v>
      </c>
      <c r="C14" s="28"/>
      <c r="D14" s="28"/>
      <c r="E14" s="28"/>
      <c r="F14" s="157" t="s">
        <v>961</v>
      </c>
      <c r="G14" s="36">
        <v>258.38</v>
      </c>
      <c r="H14" s="113"/>
      <c r="I14" s="103">
        <v>5.62</v>
      </c>
      <c r="J14" s="105"/>
      <c r="K14" s="303">
        <f aca="true" t="shared" si="0" ref="K14:K47">ROUND(G14*I14,2)</f>
        <v>1452.1</v>
      </c>
      <c r="L14" s="113"/>
      <c r="M14" s="343"/>
    </row>
    <row r="15" spans="1:13" ht="10.5" customHeight="1">
      <c r="A15" s="109" t="s">
        <v>934</v>
      </c>
      <c r="B15" s="171" t="s">
        <v>997</v>
      </c>
      <c r="C15" s="28"/>
      <c r="D15" s="28"/>
      <c r="E15" s="28"/>
      <c r="F15" s="157"/>
      <c r="G15" s="36"/>
      <c r="H15" s="113"/>
      <c r="I15" s="103"/>
      <c r="J15" s="105"/>
      <c r="K15" s="303"/>
      <c r="L15" s="113"/>
      <c r="M15" s="343"/>
    </row>
    <row r="16" spans="1:13" ht="10.5" customHeight="1">
      <c r="A16" s="109"/>
      <c r="B16" s="171" t="s">
        <v>998</v>
      </c>
      <c r="C16" s="28"/>
      <c r="D16" s="28"/>
      <c r="E16" s="28"/>
      <c r="F16" s="157" t="s">
        <v>961</v>
      </c>
      <c r="G16" s="36">
        <v>62.72</v>
      </c>
      <c r="H16" s="113"/>
      <c r="I16" s="103">
        <v>7.36</v>
      </c>
      <c r="J16" s="105"/>
      <c r="K16" s="303">
        <f t="shared" si="0"/>
        <v>461.62</v>
      </c>
      <c r="L16" s="113"/>
      <c r="M16" s="343"/>
    </row>
    <row r="17" spans="1:13" ht="10.5" customHeight="1">
      <c r="A17" s="109" t="s">
        <v>935</v>
      </c>
      <c r="B17" s="171" t="s">
        <v>981</v>
      </c>
      <c r="C17" s="28"/>
      <c r="D17" s="28"/>
      <c r="E17" s="28"/>
      <c r="F17" s="157" t="s">
        <v>961</v>
      </c>
      <c r="G17" s="36">
        <v>321.1</v>
      </c>
      <c r="H17" s="113"/>
      <c r="I17" s="103">
        <v>9.34</v>
      </c>
      <c r="J17" s="105"/>
      <c r="K17" s="303">
        <f t="shared" si="0"/>
        <v>2999.07</v>
      </c>
      <c r="L17" s="113"/>
      <c r="M17" s="344">
        <f>SUM(K14:K17)</f>
        <v>4912.79</v>
      </c>
    </row>
    <row r="18" spans="1:13" ht="10.5" customHeight="1">
      <c r="A18" s="120" t="s">
        <v>936</v>
      </c>
      <c r="B18" s="323" t="s">
        <v>1001</v>
      </c>
      <c r="C18" s="28"/>
      <c r="D18" s="28"/>
      <c r="E18" s="28"/>
      <c r="F18" s="157"/>
      <c r="G18" s="36"/>
      <c r="H18" s="113"/>
      <c r="I18" s="103"/>
      <c r="J18" s="105"/>
      <c r="K18" s="303"/>
      <c r="L18" s="113"/>
      <c r="M18" s="343"/>
    </row>
    <row r="19" spans="1:13" ht="10.5" customHeight="1">
      <c r="A19" s="109" t="s">
        <v>937</v>
      </c>
      <c r="B19" s="171" t="s">
        <v>680</v>
      </c>
      <c r="C19" s="28"/>
      <c r="D19" s="28"/>
      <c r="E19" s="28"/>
      <c r="F19" s="157"/>
      <c r="G19" s="36"/>
      <c r="H19" s="113"/>
      <c r="I19" s="103"/>
      <c r="J19" s="105"/>
      <c r="K19" s="303"/>
      <c r="L19" s="113"/>
      <c r="M19" s="343"/>
    </row>
    <row r="20" spans="1:13" ht="10.5" customHeight="1">
      <c r="A20" s="109"/>
      <c r="B20" s="171" t="s">
        <v>681</v>
      </c>
      <c r="C20" s="28"/>
      <c r="D20" s="28"/>
      <c r="E20" s="28"/>
      <c r="F20" s="157" t="s">
        <v>682</v>
      </c>
      <c r="G20" s="36">
        <v>6</v>
      </c>
      <c r="H20" s="113"/>
      <c r="I20" s="103">
        <v>252.2</v>
      </c>
      <c r="J20" s="105"/>
      <c r="K20" s="303">
        <f t="shared" si="0"/>
        <v>1513.2</v>
      </c>
      <c r="L20" s="113"/>
      <c r="M20" s="344">
        <f>K20</f>
        <v>1513.2</v>
      </c>
    </row>
    <row r="21" spans="1:13" ht="10.5" customHeight="1">
      <c r="A21" s="322">
        <v>3</v>
      </c>
      <c r="B21" s="119" t="s">
        <v>1033</v>
      </c>
      <c r="C21" s="119"/>
      <c r="D21" s="28"/>
      <c r="E21" s="28"/>
      <c r="F21" s="157"/>
      <c r="G21" s="36"/>
      <c r="H21" s="113"/>
      <c r="I21" s="103"/>
      <c r="J21" s="105"/>
      <c r="K21" s="303"/>
      <c r="L21" s="113"/>
      <c r="M21" s="343"/>
    </row>
    <row r="22" spans="1:13" ht="10.5" customHeight="1">
      <c r="A22" s="120" t="s">
        <v>62</v>
      </c>
      <c r="B22" s="156" t="s">
        <v>967</v>
      </c>
      <c r="C22" s="28"/>
      <c r="D22" s="28"/>
      <c r="E22" s="28"/>
      <c r="F22" s="157"/>
      <c r="G22" s="36"/>
      <c r="H22" s="113"/>
      <c r="I22" s="103"/>
      <c r="J22" s="105"/>
      <c r="K22" s="303"/>
      <c r="L22" s="113"/>
      <c r="M22" s="343"/>
    </row>
    <row r="23" spans="1:13" ht="10.5" customHeight="1">
      <c r="A23" s="158" t="s">
        <v>62</v>
      </c>
      <c r="B23" s="159" t="s">
        <v>1024</v>
      </c>
      <c r="C23" s="152"/>
      <c r="D23" s="152"/>
      <c r="E23" s="153"/>
      <c r="F23" s="154" t="s">
        <v>961</v>
      </c>
      <c r="G23" s="162">
        <v>22.2</v>
      </c>
      <c r="H23" s="14"/>
      <c r="I23" s="103">
        <v>6.21</v>
      </c>
      <c r="J23" s="13"/>
      <c r="K23" s="303">
        <f t="shared" si="0"/>
        <v>137.86</v>
      </c>
      <c r="L23" s="14"/>
      <c r="M23" s="341"/>
    </row>
    <row r="24" spans="1:13" ht="10.5" customHeight="1">
      <c r="A24" s="158" t="s">
        <v>63</v>
      </c>
      <c r="B24" s="27" t="s">
        <v>971</v>
      </c>
      <c r="C24" s="28"/>
      <c r="D24" s="28"/>
      <c r="E24" s="29"/>
      <c r="F24" s="157" t="s">
        <v>961</v>
      </c>
      <c r="G24" s="36">
        <v>27.6</v>
      </c>
      <c r="H24" s="113"/>
      <c r="I24" s="103">
        <v>2.39</v>
      </c>
      <c r="J24" s="105"/>
      <c r="K24" s="303">
        <f t="shared" si="0"/>
        <v>65.96</v>
      </c>
      <c r="L24" s="113"/>
      <c r="M24" s="343"/>
    </row>
    <row r="25" spans="1:13" ht="10.5" customHeight="1">
      <c r="A25" s="158" t="s">
        <v>64</v>
      </c>
      <c r="B25" s="27" t="s">
        <v>982</v>
      </c>
      <c r="C25" s="28"/>
      <c r="D25" s="28"/>
      <c r="E25" s="29"/>
      <c r="F25" s="157" t="s">
        <v>961</v>
      </c>
      <c r="G25" s="36">
        <v>4.4</v>
      </c>
      <c r="H25" s="113"/>
      <c r="I25" s="103">
        <v>7.47</v>
      </c>
      <c r="J25" s="105"/>
      <c r="K25" s="303">
        <f t="shared" si="0"/>
        <v>32.87</v>
      </c>
      <c r="L25" s="113"/>
      <c r="M25" s="344">
        <f>SUM(K23:K25)</f>
        <v>236.69</v>
      </c>
    </row>
    <row r="26" spans="1:13" ht="10.5" customHeight="1">
      <c r="A26" s="120" t="s">
        <v>63</v>
      </c>
      <c r="B26" s="77" t="s">
        <v>999</v>
      </c>
      <c r="C26" s="28"/>
      <c r="D26" s="28"/>
      <c r="E26" s="29"/>
      <c r="F26" s="157"/>
      <c r="G26" s="36"/>
      <c r="H26" s="113"/>
      <c r="I26" s="103"/>
      <c r="J26" s="105"/>
      <c r="K26" s="303"/>
      <c r="L26" s="113"/>
      <c r="M26" s="343"/>
    </row>
    <row r="27" spans="1:13" ht="10.5" customHeight="1">
      <c r="A27" s="35" t="s">
        <v>65</v>
      </c>
      <c r="B27" s="27" t="s">
        <v>1029</v>
      </c>
      <c r="C27" s="28"/>
      <c r="D27" s="28"/>
      <c r="E27" s="29"/>
      <c r="F27" s="30"/>
      <c r="G27" s="36"/>
      <c r="H27" s="47"/>
      <c r="I27" s="103"/>
      <c r="J27" s="47"/>
      <c r="K27" s="303"/>
      <c r="L27" s="46"/>
      <c r="M27" s="52"/>
    </row>
    <row r="28" spans="1:13" ht="10.5" customHeight="1">
      <c r="A28" s="35"/>
      <c r="B28" s="27" t="s">
        <v>1028</v>
      </c>
      <c r="C28" s="28"/>
      <c r="D28" s="28"/>
      <c r="E28" s="29"/>
      <c r="F28" s="30" t="s">
        <v>962</v>
      </c>
      <c r="G28" s="36">
        <v>2</v>
      </c>
      <c r="H28" s="47"/>
      <c r="I28" s="103">
        <v>112.64</v>
      </c>
      <c r="J28" s="47"/>
      <c r="K28" s="303">
        <f t="shared" si="0"/>
        <v>225.28</v>
      </c>
      <c r="L28" s="46"/>
      <c r="M28" s="52"/>
    </row>
    <row r="29" spans="1:16" s="101" customFormat="1" ht="10.5" customHeight="1">
      <c r="A29" s="35" t="s">
        <v>66</v>
      </c>
      <c r="B29" s="27" t="s">
        <v>1030</v>
      </c>
      <c r="C29" s="28"/>
      <c r="D29" s="28"/>
      <c r="E29" s="29"/>
      <c r="F29" s="30" t="s">
        <v>962</v>
      </c>
      <c r="G29" s="36">
        <v>1</v>
      </c>
      <c r="H29" s="47"/>
      <c r="I29" s="103">
        <v>42.58</v>
      </c>
      <c r="J29" s="88"/>
      <c r="K29" s="303">
        <f t="shared" si="0"/>
        <v>42.58</v>
      </c>
      <c r="L29" s="89"/>
      <c r="M29" s="90"/>
      <c r="O29" s="102"/>
      <c r="P29" s="102"/>
    </row>
    <row r="30" spans="1:16" s="101" customFormat="1" ht="10.5" customHeight="1">
      <c r="A30" s="35" t="s">
        <v>67</v>
      </c>
      <c r="B30" s="27" t="s">
        <v>1032</v>
      </c>
      <c r="C30" s="28"/>
      <c r="D30" s="28"/>
      <c r="E30" s="29"/>
      <c r="F30" s="30" t="s">
        <v>962</v>
      </c>
      <c r="G30" s="36">
        <v>6</v>
      </c>
      <c r="H30" s="47"/>
      <c r="I30" s="103">
        <v>49.85</v>
      </c>
      <c r="J30" s="88"/>
      <c r="K30" s="303">
        <f t="shared" si="0"/>
        <v>299.1</v>
      </c>
      <c r="L30" s="89"/>
      <c r="M30" s="90"/>
      <c r="O30" s="102"/>
      <c r="P30" s="102"/>
    </row>
    <row r="31" spans="1:16" s="101" customFormat="1" ht="10.5" customHeight="1">
      <c r="A31" s="35" t="s">
        <v>68</v>
      </c>
      <c r="B31" s="38" t="s">
        <v>1036</v>
      </c>
      <c r="C31" s="39"/>
      <c r="D31" s="28"/>
      <c r="E31" s="98"/>
      <c r="F31" s="30"/>
      <c r="G31" s="41"/>
      <c r="H31" s="48"/>
      <c r="I31" s="103"/>
      <c r="J31" s="94"/>
      <c r="K31" s="303"/>
      <c r="L31" s="95"/>
      <c r="M31" s="96"/>
      <c r="O31" s="102"/>
      <c r="P31" s="102"/>
    </row>
    <row r="32" spans="1:16" s="101" customFormat="1" ht="10.5" customHeight="1">
      <c r="A32" s="35"/>
      <c r="B32" s="27" t="s">
        <v>1037</v>
      </c>
      <c r="C32" s="28"/>
      <c r="D32" s="39"/>
      <c r="E32" s="29"/>
      <c r="F32" s="40" t="s">
        <v>962</v>
      </c>
      <c r="G32" s="41">
        <v>1</v>
      </c>
      <c r="H32" s="48"/>
      <c r="I32" s="103">
        <v>130.58</v>
      </c>
      <c r="J32" s="94"/>
      <c r="K32" s="303">
        <f t="shared" si="0"/>
        <v>130.58</v>
      </c>
      <c r="L32" s="95"/>
      <c r="M32" s="53">
        <f>SUM(K28:K32)</f>
        <v>697.5400000000001</v>
      </c>
      <c r="O32" s="102"/>
      <c r="P32" s="102"/>
    </row>
    <row r="33" spans="1:16" s="101" customFormat="1" ht="10.5" customHeight="1">
      <c r="A33" s="78" t="s">
        <v>64</v>
      </c>
      <c r="B33" s="77" t="s">
        <v>1076</v>
      </c>
      <c r="C33" s="28"/>
      <c r="D33" s="39"/>
      <c r="E33" s="29"/>
      <c r="F33" s="40"/>
      <c r="G33" s="41"/>
      <c r="H33" s="48"/>
      <c r="I33" s="103"/>
      <c r="J33" s="94"/>
      <c r="K33" s="303"/>
      <c r="L33" s="95"/>
      <c r="M33" s="53"/>
      <c r="O33" s="102"/>
      <c r="P33" s="102"/>
    </row>
    <row r="34" spans="1:16" s="101" customFormat="1" ht="10.5" customHeight="1">
      <c r="A34" s="37" t="s">
        <v>69</v>
      </c>
      <c r="B34" s="27" t="s">
        <v>1100</v>
      </c>
      <c r="C34" s="28"/>
      <c r="D34" s="39"/>
      <c r="E34" s="29"/>
      <c r="F34" s="40" t="s">
        <v>962</v>
      </c>
      <c r="G34" s="41">
        <v>1</v>
      </c>
      <c r="H34" s="48"/>
      <c r="I34" s="103">
        <v>43.55</v>
      </c>
      <c r="J34" s="94"/>
      <c r="K34" s="303">
        <f t="shared" si="0"/>
        <v>43.55</v>
      </c>
      <c r="L34" s="95"/>
      <c r="M34" s="53">
        <f>K34</f>
        <v>43.55</v>
      </c>
      <c r="O34" s="102"/>
      <c r="P34" s="102"/>
    </row>
    <row r="35" spans="1:16" s="101" customFormat="1" ht="10.5" customHeight="1">
      <c r="A35" s="78" t="s">
        <v>72</v>
      </c>
      <c r="B35" s="77" t="s">
        <v>972</v>
      </c>
      <c r="C35" s="28"/>
      <c r="D35" s="28"/>
      <c r="E35" s="29"/>
      <c r="F35" s="40"/>
      <c r="G35" s="41"/>
      <c r="H35" s="48"/>
      <c r="I35" s="103"/>
      <c r="J35" s="94"/>
      <c r="K35" s="303"/>
      <c r="L35" s="95"/>
      <c r="M35" s="53"/>
      <c r="O35" s="102"/>
      <c r="P35" s="102"/>
    </row>
    <row r="36" spans="1:16" s="101" customFormat="1" ht="10.5" customHeight="1">
      <c r="A36" s="37" t="s">
        <v>73</v>
      </c>
      <c r="B36" s="38" t="s">
        <v>973</v>
      </c>
      <c r="C36" s="28"/>
      <c r="D36" s="28"/>
      <c r="E36" s="29"/>
      <c r="F36" s="40"/>
      <c r="G36" s="41"/>
      <c r="H36" s="48"/>
      <c r="I36" s="103"/>
      <c r="J36" s="94"/>
      <c r="K36" s="303"/>
      <c r="L36" s="95"/>
      <c r="M36" s="53"/>
      <c r="O36" s="102"/>
      <c r="P36" s="102"/>
    </row>
    <row r="37" spans="1:16" s="101" customFormat="1" ht="10.5" customHeight="1">
      <c r="A37" s="37"/>
      <c r="B37" s="38" t="s">
        <v>974</v>
      </c>
      <c r="C37" s="28"/>
      <c r="D37" s="28"/>
      <c r="E37" s="29"/>
      <c r="F37" s="40" t="s">
        <v>961</v>
      </c>
      <c r="G37" s="41">
        <v>27.6</v>
      </c>
      <c r="H37" s="48"/>
      <c r="I37" s="103">
        <v>2.39</v>
      </c>
      <c r="J37" s="94"/>
      <c r="K37" s="303">
        <f t="shared" si="0"/>
        <v>65.96</v>
      </c>
      <c r="L37" s="95"/>
      <c r="M37" s="53"/>
      <c r="O37" s="102"/>
      <c r="P37" s="102"/>
    </row>
    <row r="38" spans="1:16" s="101" customFormat="1" ht="10.5" customHeight="1">
      <c r="A38" s="37" t="s">
        <v>74</v>
      </c>
      <c r="B38" s="38" t="s">
        <v>976</v>
      </c>
      <c r="C38" s="28"/>
      <c r="D38" s="28"/>
      <c r="E38" s="29"/>
      <c r="F38" s="40" t="s">
        <v>961</v>
      </c>
      <c r="G38" s="41">
        <v>27.6</v>
      </c>
      <c r="H38" s="48"/>
      <c r="I38" s="103">
        <v>16.43</v>
      </c>
      <c r="J38" s="94"/>
      <c r="K38" s="303">
        <f t="shared" si="0"/>
        <v>453.47</v>
      </c>
      <c r="L38" s="95"/>
      <c r="M38" s="53"/>
      <c r="O38" s="102"/>
      <c r="P38" s="102"/>
    </row>
    <row r="39" spans="1:16" s="101" customFormat="1" ht="10.5" customHeight="1">
      <c r="A39" s="37" t="s">
        <v>75</v>
      </c>
      <c r="B39" s="38" t="s">
        <v>977</v>
      </c>
      <c r="C39" s="28"/>
      <c r="D39" s="28"/>
      <c r="E39" s="29"/>
      <c r="F39" s="40"/>
      <c r="G39" s="41"/>
      <c r="H39" s="48"/>
      <c r="I39" s="103"/>
      <c r="J39" s="94"/>
      <c r="K39" s="303"/>
      <c r="L39" s="95"/>
      <c r="M39" s="53"/>
      <c r="O39" s="102"/>
      <c r="P39" s="102"/>
    </row>
    <row r="40" spans="1:16" s="101" customFormat="1" ht="10.5" customHeight="1">
      <c r="A40" s="37"/>
      <c r="B40" s="38" t="s">
        <v>978</v>
      </c>
      <c r="C40" s="28"/>
      <c r="D40" s="28"/>
      <c r="E40" s="29"/>
      <c r="F40" s="40" t="s">
        <v>961</v>
      </c>
      <c r="G40" s="41">
        <v>27.6</v>
      </c>
      <c r="H40" s="48"/>
      <c r="I40" s="103">
        <v>28.36</v>
      </c>
      <c r="J40" s="94"/>
      <c r="K40" s="303">
        <f t="shared" si="0"/>
        <v>782.74</v>
      </c>
      <c r="L40" s="95"/>
      <c r="M40" s="53"/>
      <c r="O40" s="102"/>
      <c r="P40" s="102"/>
    </row>
    <row r="41" spans="1:16" s="101" customFormat="1" ht="10.5" customHeight="1">
      <c r="A41" s="37" t="s">
        <v>903</v>
      </c>
      <c r="B41" s="84" t="s">
        <v>996</v>
      </c>
      <c r="C41" s="28"/>
      <c r="D41" s="28"/>
      <c r="E41" s="29"/>
      <c r="F41" s="40" t="s">
        <v>963</v>
      </c>
      <c r="G41" s="41">
        <v>18.4</v>
      </c>
      <c r="H41" s="48"/>
      <c r="I41" s="103">
        <v>18.2</v>
      </c>
      <c r="J41" s="94"/>
      <c r="K41" s="303">
        <f t="shared" si="0"/>
        <v>334.88</v>
      </c>
      <c r="L41" s="95"/>
      <c r="M41" s="53"/>
      <c r="O41" s="102"/>
      <c r="P41" s="102"/>
    </row>
    <row r="42" spans="1:16" s="101" customFormat="1" ht="10.5" customHeight="1">
      <c r="A42" s="37" t="s">
        <v>904</v>
      </c>
      <c r="B42" s="84" t="s">
        <v>1104</v>
      </c>
      <c r="C42" s="28"/>
      <c r="D42" s="147"/>
      <c r="E42" s="148"/>
      <c r="F42" s="40" t="s">
        <v>963</v>
      </c>
      <c r="G42" s="41">
        <v>4</v>
      </c>
      <c r="H42" s="48"/>
      <c r="I42" s="103">
        <v>22.88</v>
      </c>
      <c r="J42" s="94"/>
      <c r="K42" s="303">
        <f t="shared" si="0"/>
        <v>91.52</v>
      </c>
      <c r="L42" s="95"/>
      <c r="M42" s="53">
        <f>SUM(K37:K42)</f>
        <v>1728.5700000000002</v>
      </c>
      <c r="O42" s="102"/>
      <c r="P42" s="102"/>
    </row>
    <row r="43" spans="1:16" s="101" customFormat="1" ht="10.5" customHeight="1">
      <c r="A43" s="78" t="s">
        <v>76</v>
      </c>
      <c r="B43" s="79" t="s">
        <v>975</v>
      </c>
      <c r="C43" s="28"/>
      <c r="D43" s="28"/>
      <c r="E43" s="29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0.5" customHeight="1">
      <c r="A44" s="37" t="s">
        <v>77</v>
      </c>
      <c r="B44" s="38" t="s">
        <v>1026</v>
      </c>
      <c r="C44" s="28"/>
      <c r="D44" s="28"/>
      <c r="E44" s="29"/>
      <c r="F44" s="40" t="s">
        <v>961</v>
      </c>
      <c r="G44" s="41">
        <v>22.2</v>
      </c>
      <c r="H44" s="48"/>
      <c r="I44" s="103">
        <v>17.04</v>
      </c>
      <c r="J44" s="94"/>
      <c r="K44" s="303">
        <f t="shared" si="0"/>
        <v>378.29</v>
      </c>
      <c r="L44" s="95"/>
      <c r="M44" s="53"/>
      <c r="O44" s="102"/>
      <c r="P44" s="102"/>
    </row>
    <row r="45" spans="1:16" s="101" customFormat="1" ht="10.5" customHeight="1">
      <c r="A45" s="37" t="s">
        <v>905</v>
      </c>
      <c r="B45" s="38" t="s">
        <v>970</v>
      </c>
      <c r="C45" s="39"/>
      <c r="D45" s="28"/>
      <c r="E45" s="98"/>
      <c r="F45" s="40"/>
      <c r="G45" s="41"/>
      <c r="H45" s="48"/>
      <c r="I45" s="103"/>
      <c r="J45" s="94"/>
      <c r="K45" s="303"/>
      <c r="L45" s="95"/>
      <c r="M45" s="53"/>
      <c r="O45" s="102"/>
      <c r="P45" s="102"/>
    </row>
    <row r="46" spans="1:16" s="101" customFormat="1" ht="10.5" customHeight="1">
      <c r="A46" s="37"/>
      <c r="B46" s="84" t="s">
        <v>1025</v>
      </c>
      <c r="C46" s="39"/>
      <c r="D46" s="39"/>
      <c r="E46" s="98"/>
      <c r="F46" s="40" t="s">
        <v>961</v>
      </c>
      <c r="G46" s="41">
        <v>22.2</v>
      </c>
      <c r="H46" s="48"/>
      <c r="I46" s="103">
        <v>34.46</v>
      </c>
      <c r="J46" s="94"/>
      <c r="K46" s="303">
        <f t="shared" si="0"/>
        <v>765.01</v>
      </c>
      <c r="L46" s="95"/>
      <c r="M46" s="53"/>
      <c r="O46" s="102"/>
      <c r="P46" s="102"/>
    </row>
    <row r="47" spans="1:16" s="101" customFormat="1" ht="10.5" customHeight="1" thickBot="1">
      <c r="A47" s="37" t="s">
        <v>906</v>
      </c>
      <c r="B47" s="38" t="s">
        <v>1027</v>
      </c>
      <c r="C47" s="39"/>
      <c r="D47" s="39"/>
      <c r="E47" s="98"/>
      <c r="F47" s="40" t="s">
        <v>963</v>
      </c>
      <c r="G47" s="41">
        <v>18.4</v>
      </c>
      <c r="H47" s="48"/>
      <c r="I47" s="103">
        <v>13.13</v>
      </c>
      <c r="J47" s="94"/>
      <c r="K47" s="303">
        <f t="shared" si="0"/>
        <v>241.59</v>
      </c>
      <c r="L47" s="95"/>
      <c r="M47" s="53">
        <f>SUM(K44:K47)</f>
        <v>1384.8899999999999</v>
      </c>
      <c r="O47" s="102"/>
      <c r="P47" s="102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13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37864.52999999999</v>
      </c>
      <c r="L48" s="97"/>
      <c r="M48" s="345">
        <f>SUM(M5:M47)</f>
        <v>37864.530000000006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D50" s="55"/>
      <c r="M50" s="75"/>
    </row>
    <row r="51" spans="2:6" ht="15" customHeight="1">
      <c r="B51" s="164"/>
      <c r="C51" s="161"/>
      <c r="D51" s="161"/>
      <c r="E51" s="161"/>
      <c r="F51" s="166"/>
    </row>
    <row r="52" spans="2:6" ht="15" customHeight="1">
      <c r="B52" s="164"/>
      <c r="C52" s="161"/>
      <c r="D52" s="161"/>
      <c r="E52" s="161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00" verticalDpi="3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Plan19!K40</f>
        <v>163281.08999999985</v>
      </c>
      <c r="L5" s="66"/>
      <c r="M5" s="339">
        <f>Plan19!M40</f>
        <v>163281.08999999988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76" t="s">
        <v>564</v>
      </c>
      <c r="B9" s="77" t="s">
        <v>983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35" t="s">
        <v>565</v>
      </c>
      <c r="B10" s="27" t="s">
        <v>1</v>
      </c>
      <c r="C10" s="28"/>
      <c r="D10" s="28"/>
      <c r="E10" s="29"/>
      <c r="F10" s="30" t="s">
        <v>961</v>
      </c>
      <c r="G10" s="36">
        <v>1.2</v>
      </c>
      <c r="H10" s="113"/>
      <c r="I10" s="183">
        <v>456.64</v>
      </c>
      <c r="J10" s="105"/>
      <c r="K10" s="297">
        <f>ROUND(G10*I10,2)</f>
        <v>547.97</v>
      </c>
      <c r="L10" s="113"/>
      <c r="M10" s="344"/>
    </row>
    <row r="11" spans="1:13" ht="13.5" customHeight="1">
      <c r="A11" s="35" t="s">
        <v>566</v>
      </c>
      <c r="B11" s="126" t="s">
        <v>1099</v>
      </c>
      <c r="C11" s="137"/>
      <c r="D11" s="137"/>
      <c r="E11" s="138"/>
      <c r="F11" s="125"/>
      <c r="G11" s="36"/>
      <c r="H11" s="113"/>
      <c r="I11" s="183"/>
      <c r="J11" s="105"/>
      <c r="K11" s="106"/>
      <c r="L11" s="113"/>
      <c r="M11" s="344"/>
    </row>
    <row r="12" spans="1:13" ht="13.5" customHeight="1">
      <c r="A12" s="35"/>
      <c r="B12" s="126" t="s">
        <v>1003</v>
      </c>
      <c r="C12" s="113"/>
      <c r="D12" s="113"/>
      <c r="E12" s="106"/>
      <c r="F12" s="139" t="s">
        <v>962</v>
      </c>
      <c r="G12" s="36">
        <v>1</v>
      </c>
      <c r="H12" s="113"/>
      <c r="I12" s="183">
        <v>230.55</v>
      </c>
      <c r="J12" s="105"/>
      <c r="K12" s="297">
        <f>ROUND(G12*I12,2)</f>
        <v>230.55</v>
      </c>
      <c r="L12" s="113"/>
      <c r="M12" s="344"/>
    </row>
    <row r="13" spans="1:13" ht="13.5" customHeight="1">
      <c r="A13" s="35" t="s">
        <v>567</v>
      </c>
      <c r="B13" s="115" t="s">
        <v>1020</v>
      </c>
      <c r="C13" s="113"/>
      <c r="D13" s="113"/>
      <c r="E13" s="106"/>
      <c r="F13" s="139"/>
      <c r="G13" s="36"/>
      <c r="H13" s="47"/>
      <c r="I13" s="183"/>
      <c r="J13" s="47"/>
      <c r="K13" s="45"/>
      <c r="L13" s="46"/>
      <c r="M13" s="52"/>
    </row>
    <row r="14" spans="1:13" ht="13.5" customHeight="1">
      <c r="A14" s="35"/>
      <c r="B14" s="160" t="s">
        <v>1021</v>
      </c>
      <c r="C14" s="113"/>
      <c r="D14" s="113"/>
      <c r="E14" s="106"/>
      <c r="F14" s="125" t="s">
        <v>962</v>
      </c>
      <c r="G14" s="36">
        <v>4</v>
      </c>
      <c r="H14" s="47"/>
      <c r="I14" s="183">
        <v>263.45</v>
      </c>
      <c r="J14" s="47"/>
      <c r="K14" s="297">
        <f>ROUND(G14*I14,2)</f>
        <v>1053.8</v>
      </c>
      <c r="L14" s="46"/>
      <c r="M14" s="52">
        <f>SUM(K10:K14)</f>
        <v>1832.32</v>
      </c>
    </row>
    <row r="15" spans="1:16" s="101" customFormat="1" ht="13.5" customHeight="1">
      <c r="A15" s="76" t="s">
        <v>568</v>
      </c>
      <c r="B15" s="80" t="s">
        <v>985</v>
      </c>
      <c r="C15" s="39"/>
      <c r="D15" s="39"/>
      <c r="E15" s="98"/>
      <c r="F15" s="40"/>
      <c r="G15" s="36"/>
      <c r="H15" s="47"/>
      <c r="I15" s="183"/>
      <c r="J15" s="88"/>
      <c r="K15" s="45"/>
      <c r="L15" s="89"/>
      <c r="M15" s="52"/>
      <c r="O15" s="102"/>
      <c r="P15" s="102"/>
    </row>
    <row r="16" spans="1:16" s="101" customFormat="1" ht="13.5" customHeight="1">
      <c r="A16" s="35" t="s">
        <v>569</v>
      </c>
      <c r="B16" s="38" t="s">
        <v>986</v>
      </c>
      <c r="C16" s="39"/>
      <c r="D16" s="39"/>
      <c r="E16" s="98"/>
      <c r="F16" s="40" t="s">
        <v>961</v>
      </c>
      <c r="G16" s="36">
        <v>0.84</v>
      </c>
      <c r="H16" s="47"/>
      <c r="I16" s="183">
        <v>59.8</v>
      </c>
      <c r="J16" s="88"/>
      <c r="K16" s="297">
        <f>ROUND(G16*I16,2)</f>
        <v>50.23</v>
      </c>
      <c r="L16" s="89"/>
      <c r="M16" s="52"/>
      <c r="O16" s="102"/>
      <c r="P16" s="102"/>
    </row>
    <row r="17" spans="1:16" s="101" customFormat="1" ht="13.5" customHeight="1">
      <c r="A17" s="35" t="s">
        <v>675</v>
      </c>
      <c r="B17" s="38" t="s">
        <v>913</v>
      </c>
      <c r="C17" s="39"/>
      <c r="D17" s="39"/>
      <c r="E17" s="98"/>
      <c r="F17" s="40" t="s">
        <v>961</v>
      </c>
      <c r="G17" s="41">
        <v>2.4</v>
      </c>
      <c r="H17" s="48"/>
      <c r="I17" s="183">
        <v>246.51</v>
      </c>
      <c r="J17" s="88"/>
      <c r="K17" s="297">
        <f>ROUND(G17*I17,2)</f>
        <v>591.62</v>
      </c>
      <c r="L17" s="89"/>
      <c r="M17" s="52">
        <f>SUM(K16:K17)</f>
        <v>641.85</v>
      </c>
      <c r="O17" s="102"/>
      <c r="P17" s="102"/>
    </row>
    <row r="18" spans="1:16" s="101" customFormat="1" ht="13.5" customHeight="1">
      <c r="A18" s="76" t="s">
        <v>571</v>
      </c>
      <c r="B18" s="79" t="s">
        <v>964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 t="s">
        <v>570</v>
      </c>
      <c r="B19" s="38" t="s">
        <v>1065</v>
      </c>
      <c r="C19" s="39"/>
      <c r="D19" s="39"/>
      <c r="E19" s="98"/>
      <c r="F19" s="40"/>
      <c r="G19" s="36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3.5" customHeight="1">
      <c r="A20" s="35"/>
      <c r="B20" s="38" t="s">
        <v>980</v>
      </c>
      <c r="C20" s="39"/>
      <c r="D20" s="39"/>
      <c r="E20" s="98"/>
      <c r="F20" s="40" t="s">
        <v>961</v>
      </c>
      <c r="G20" s="36">
        <v>16.66</v>
      </c>
      <c r="H20" s="47"/>
      <c r="I20" s="183">
        <v>5.62</v>
      </c>
      <c r="J20" s="88"/>
      <c r="K20" s="297">
        <f>ROUND(G20*I20,2)</f>
        <v>93.63</v>
      </c>
      <c r="L20" s="89"/>
      <c r="M20" s="52"/>
      <c r="O20" s="102"/>
      <c r="P20" s="102"/>
    </row>
    <row r="21" spans="1:16" s="101" customFormat="1" ht="13.5" customHeight="1">
      <c r="A21" s="35" t="s">
        <v>572</v>
      </c>
      <c r="B21" s="38" t="s">
        <v>981</v>
      </c>
      <c r="C21" s="39"/>
      <c r="D21" s="39"/>
      <c r="E21" s="98"/>
      <c r="F21" s="40" t="s">
        <v>961</v>
      </c>
      <c r="G21" s="41">
        <v>16.66</v>
      </c>
      <c r="H21" s="48"/>
      <c r="I21" s="183">
        <v>9.34</v>
      </c>
      <c r="J21" s="94"/>
      <c r="K21" s="297">
        <f>ROUND(G21*I21,2)</f>
        <v>155.6</v>
      </c>
      <c r="L21" s="95"/>
      <c r="M21" s="53"/>
      <c r="O21" s="102"/>
      <c r="P21" s="102"/>
    </row>
    <row r="22" spans="1:16" s="101" customFormat="1" ht="13.5" customHeight="1">
      <c r="A22" s="35" t="s">
        <v>573</v>
      </c>
      <c r="B22" s="160" t="s">
        <v>1102</v>
      </c>
      <c r="C22" s="137"/>
      <c r="D22" s="137"/>
      <c r="E22" s="138"/>
      <c r="F22" s="139" t="s">
        <v>961</v>
      </c>
      <c r="G22" s="140">
        <v>14.88</v>
      </c>
      <c r="H22" s="48"/>
      <c r="I22" s="183">
        <v>8.65</v>
      </c>
      <c r="J22" s="94"/>
      <c r="K22" s="297">
        <f>ROUND(G22*I22,2)</f>
        <v>128.71</v>
      </c>
      <c r="L22" s="95"/>
      <c r="M22" s="53">
        <f>SUM(K20:K22)</f>
        <v>377.94</v>
      </c>
      <c r="O22" s="102"/>
      <c r="P22" s="102"/>
    </row>
    <row r="23" spans="1:16" s="101" customFormat="1" ht="13.5" customHeight="1">
      <c r="A23" s="76" t="s">
        <v>574</v>
      </c>
      <c r="B23" s="80" t="s">
        <v>1001</v>
      </c>
      <c r="C23" s="39"/>
      <c r="D23" s="39"/>
      <c r="E23" s="98"/>
      <c r="F23" s="40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3.5" customHeight="1">
      <c r="A24" s="35" t="s">
        <v>575</v>
      </c>
      <c r="B24" s="38" t="s">
        <v>1022</v>
      </c>
      <c r="C24" s="39"/>
      <c r="D24" s="39"/>
      <c r="E24" s="98"/>
      <c r="F24" s="139" t="s">
        <v>962</v>
      </c>
      <c r="G24" s="140">
        <v>8</v>
      </c>
      <c r="H24" s="48"/>
      <c r="I24" s="183">
        <v>86.85</v>
      </c>
      <c r="J24" s="94"/>
      <c r="K24" s="297">
        <f>ROUND(G24*I24,2)</f>
        <v>694.8</v>
      </c>
      <c r="L24" s="95"/>
      <c r="M24" s="53">
        <f>K24</f>
        <v>694.8</v>
      </c>
      <c r="O24" s="102"/>
      <c r="P24" s="102"/>
    </row>
    <row r="25" spans="1:16" s="101" customFormat="1" ht="13.5" customHeight="1">
      <c r="A25" s="107" t="s">
        <v>576</v>
      </c>
      <c r="B25" s="136" t="s">
        <v>1054</v>
      </c>
      <c r="C25" s="39"/>
      <c r="D25" s="39"/>
      <c r="E25" s="98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3.5" customHeight="1">
      <c r="A26" s="76" t="s">
        <v>577</v>
      </c>
      <c r="B26" s="79" t="s">
        <v>967</v>
      </c>
      <c r="C26" s="28"/>
      <c r="D26" s="28"/>
      <c r="E26" s="29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3.5" customHeight="1">
      <c r="A27" s="109" t="s">
        <v>578</v>
      </c>
      <c r="B27" s="38" t="s">
        <v>1024</v>
      </c>
      <c r="C27" s="39"/>
      <c r="D27" s="39"/>
      <c r="E27" s="98"/>
      <c r="F27" s="40" t="s">
        <v>961</v>
      </c>
      <c r="G27" s="41">
        <v>9.8</v>
      </c>
      <c r="H27" s="48"/>
      <c r="I27" s="183">
        <v>6.21</v>
      </c>
      <c r="J27" s="94"/>
      <c r="K27" s="297">
        <f>ROUND(G27*I27,2)</f>
        <v>60.86</v>
      </c>
      <c r="L27" s="95"/>
      <c r="M27" s="53"/>
      <c r="O27" s="102"/>
      <c r="P27" s="102"/>
    </row>
    <row r="28" spans="1:16" s="101" customFormat="1" ht="13.5" customHeight="1">
      <c r="A28" s="109" t="s">
        <v>579</v>
      </c>
      <c r="B28" s="38" t="s">
        <v>971</v>
      </c>
      <c r="C28" s="39"/>
      <c r="D28" s="39"/>
      <c r="E28" s="98"/>
      <c r="F28" s="40" t="s">
        <v>961</v>
      </c>
      <c r="G28" s="41">
        <v>17.7</v>
      </c>
      <c r="H28" s="48"/>
      <c r="I28" s="183">
        <v>2.39</v>
      </c>
      <c r="J28" s="94"/>
      <c r="K28" s="297">
        <f>ROUND(G28*I28,2)</f>
        <v>42.3</v>
      </c>
      <c r="L28" s="95"/>
      <c r="M28" s="53"/>
      <c r="O28" s="102"/>
      <c r="P28" s="102"/>
    </row>
    <row r="29" spans="1:16" s="101" customFormat="1" ht="13.5" customHeight="1">
      <c r="A29" s="109" t="s">
        <v>580</v>
      </c>
      <c r="B29" s="38" t="s">
        <v>987</v>
      </c>
      <c r="C29" s="39"/>
      <c r="D29" s="39"/>
      <c r="E29" s="98"/>
      <c r="F29" s="40" t="s">
        <v>961</v>
      </c>
      <c r="G29" s="41">
        <v>2.88</v>
      </c>
      <c r="H29" s="48"/>
      <c r="I29" s="185">
        <v>7.47</v>
      </c>
      <c r="J29" s="94"/>
      <c r="K29" s="297">
        <f>ROUND(G29*I29,2)</f>
        <v>21.51</v>
      </c>
      <c r="L29" s="95"/>
      <c r="M29" s="53">
        <f>SUM(K27:K29)</f>
        <v>124.67</v>
      </c>
      <c r="O29" s="102"/>
      <c r="P29" s="102"/>
    </row>
    <row r="30" spans="1:16" s="101" customFormat="1" ht="13.5" customHeight="1">
      <c r="A30" s="141" t="s">
        <v>581</v>
      </c>
      <c r="B30" s="79" t="s">
        <v>999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37" t="s">
        <v>582</v>
      </c>
      <c r="B31" s="38" t="s">
        <v>1041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/>
      <c r="B32" s="38" t="s">
        <v>1028</v>
      </c>
      <c r="C32" s="39"/>
      <c r="D32" s="39"/>
      <c r="E32" s="98"/>
      <c r="F32" s="40" t="s">
        <v>962</v>
      </c>
      <c r="G32" s="41">
        <v>2</v>
      </c>
      <c r="H32" s="48"/>
      <c r="I32" s="183">
        <v>55.22</v>
      </c>
      <c r="J32" s="94"/>
      <c r="K32" s="297">
        <f>ROUND(G32*I32,2)</f>
        <v>110.44</v>
      </c>
      <c r="L32" s="95"/>
      <c r="M32" s="53"/>
      <c r="O32" s="102"/>
      <c r="P32" s="102"/>
    </row>
    <row r="33" spans="1:16" s="85" customFormat="1" ht="13.5" customHeight="1">
      <c r="A33" s="37" t="s">
        <v>583</v>
      </c>
      <c r="B33" s="38" t="s">
        <v>1030</v>
      </c>
      <c r="C33" s="39"/>
      <c r="D33" s="39"/>
      <c r="E33" s="98"/>
      <c r="F33" s="40" t="s">
        <v>962</v>
      </c>
      <c r="G33" s="41">
        <v>1</v>
      </c>
      <c r="H33" s="48"/>
      <c r="I33" s="45">
        <v>42.58</v>
      </c>
      <c r="J33" s="94"/>
      <c r="K33" s="297">
        <f>ROUND(G33*I33,2)</f>
        <v>42.58</v>
      </c>
      <c r="L33" s="91"/>
      <c r="M33" s="53"/>
      <c r="O33" s="86"/>
      <c r="P33" s="86"/>
    </row>
    <row r="34" spans="1:16" s="85" customFormat="1" ht="13.5" customHeight="1">
      <c r="A34" s="37" t="s">
        <v>584</v>
      </c>
      <c r="B34" s="38" t="s">
        <v>1032</v>
      </c>
      <c r="C34" s="39"/>
      <c r="D34" s="39"/>
      <c r="E34" s="98"/>
      <c r="F34" s="40" t="s">
        <v>962</v>
      </c>
      <c r="G34" s="41">
        <v>1</v>
      </c>
      <c r="H34" s="48"/>
      <c r="I34" s="296">
        <v>49.85</v>
      </c>
      <c r="J34" s="94"/>
      <c r="K34" s="297">
        <f>ROUND(G34*I34,2)</f>
        <v>49.85</v>
      </c>
      <c r="L34" s="91"/>
      <c r="M34" s="53">
        <f>SUM(K32:K34)</f>
        <v>202.86999999999998</v>
      </c>
      <c r="O34" s="86"/>
      <c r="P34" s="86"/>
    </row>
    <row r="35" spans="1:16" s="85" customFormat="1" ht="13.5" customHeight="1">
      <c r="A35" s="78" t="s">
        <v>585</v>
      </c>
      <c r="B35" s="79" t="s">
        <v>972</v>
      </c>
      <c r="C35" s="39"/>
      <c r="D35" s="39"/>
      <c r="E35" s="98"/>
      <c r="F35" s="40"/>
      <c r="G35" s="41"/>
      <c r="H35" s="48"/>
      <c r="I35" s="183"/>
      <c r="J35" s="94"/>
      <c r="K35" s="103"/>
      <c r="L35" s="91"/>
      <c r="M35" s="53"/>
      <c r="O35" s="86"/>
      <c r="P35" s="86"/>
    </row>
    <row r="36" spans="1:16" s="85" customFormat="1" ht="13.5" customHeight="1">
      <c r="A36" s="37" t="s">
        <v>586</v>
      </c>
      <c r="B36" s="27" t="s">
        <v>973</v>
      </c>
      <c r="C36" s="39"/>
      <c r="D36" s="39"/>
      <c r="E36" s="98"/>
      <c r="F36" s="40"/>
      <c r="G36" s="41"/>
      <c r="H36" s="48"/>
      <c r="I36" s="183"/>
      <c r="J36" s="94"/>
      <c r="K36" s="87"/>
      <c r="L36" s="95"/>
      <c r="M36" s="53"/>
      <c r="O36" s="86"/>
      <c r="P36" s="86"/>
    </row>
    <row r="37" spans="1:16" s="85" customFormat="1" ht="13.5" customHeight="1" thickBot="1">
      <c r="A37" s="37"/>
      <c r="B37" s="27" t="s">
        <v>974</v>
      </c>
      <c r="C37" s="39"/>
      <c r="D37" s="39"/>
      <c r="E37" s="98"/>
      <c r="F37" s="40" t="s">
        <v>961</v>
      </c>
      <c r="G37" s="41">
        <v>17.7</v>
      </c>
      <c r="H37" s="48"/>
      <c r="I37" s="183">
        <v>2.39</v>
      </c>
      <c r="J37" s="94"/>
      <c r="K37" s="297">
        <f>ROUND(G37*I37,2)</f>
        <v>42.3</v>
      </c>
      <c r="L37" s="95"/>
      <c r="M37" s="53"/>
      <c r="O37" s="86"/>
      <c r="P37" s="86"/>
    </row>
    <row r="38" spans="1:13" ht="19.5" customHeight="1" thickTop="1">
      <c r="A38" s="69" t="str">
        <f>Plan1!A52</f>
        <v>DATA:   03/03/2005   </v>
      </c>
      <c r="B38" s="70"/>
      <c r="C38" s="71" t="s">
        <v>965</v>
      </c>
      <c r="D38" s="70"/>
      <c r="E38" s="72"/>
      <c r="F38" s="70" t="s">
        <v>952</v>
      </c>
      <c r="G38" s="72"/>
      <c r="H38" s="70" t="s">
        <v>959</v>
      </c>
      <c r="I38" s="72"/>
      <c r="J38" s="70"/>
      <c r="K38" s="104">
        <f>SUM(K5:K37)</f>
        <v>167197.8399999998</v>
      </c>
      <c r="L38" s="97"/>
      <c r="M38" s="345">
        <f>SUM(M5:M37)</f>
        <v>167155.5399999999</v>
      </c>
    </row>
    <row r="39" spans="1:13" ht="19.5" customHeight="1" thickBot="1">
      <c r="A39" s="24"/>
      <c r="B39" s="25"/>
      <c r="C39" s="56"/>
      <c r="D39" s="23"/>
      <c r="E39" s="57"/>
      <c r="F39" s="23"/>
      <c r="G39" s="57"/>
      <c r="H39" s="23" t="s">
        <v>960</v>
      </c>
      <c r="I39" s="57"/>
      <c r="J39" s="23"/>
      <c r="K39" s="73"/>
      <c r="L39" s="23"/>
      <c r="M39" s="346"/>
    </row>
    <row r="40" spans="1:13" ht="15" customHeight="1" thickTop="1">
      <c r="A40" s="167"/>
      <c r="B40" s="55"/>
      <c r="C40" s="164"/>
      <c r="D40" s="161"/>
      <c r="E40" s="161"/>
      <c r="F40" s="166"/>
      <c r="M40" s="75"/>
    </row>
    <row r="41" spans="1:6" ht="15" customHeight="1">
      <c r="A41" s="167"/>
      <c r="B41" s="55"/>
      <c r="C41" s="164"/>
      <c r="D41" s="164"/>
      <c r="E41" s="164"/>
      <c r="F41" s="166"/>
    </row>
    <row r="42" spans="2:6" ht="15" customHeight="1">
      <c r="B42" s="164"/>
      <c r="C42" s="161"/>
      <c r="D42" s="161"/>
      <c r="E42" s="161"/>
      <c r="F42" s="16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Plan20!K38</f>
        <v>167197.8399999998</v>
      </c>
      <c r="L5" s="66"/>
      <c r="M5" s="339">
        <f>Plan20!M38</f>
        <v>167155.5399999999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35" t="s">
        <v>587</v>
      </c>
      <c r="B9" s="100" t="s">
        <v>976</v>
      </c>
      <c r="C9" s="143"/>
      <c r="D9" s="143"/>
      <c r="E9" s="144"/>
      <c r="F9" s="145" t="s">
        <v>961</v>
      </c>
      <c r="G9" s="146">
        <v>17.7</v>
      </c>
      <c r="H9" s="111"/>
      <c r="I9" s="298">
        <v>16.43</v>
      </c>
      <c r="J9" s="110"/>
      <c r="K9" s="297">
        <f>ROUND(G9*I9,2)</f>
        <v>290.81</v>
      </c>
      <c r="L9" s="111"/>
      <c r="M9" s="349"/>
    </row>
    <row r="10" spans="1:13" ht="12.75" customHeight="1">
      <c r="A10" s="35" t="s">
        <v>588</v>
      </c>
      <c r="B10" s="27" t="s">
        <v>977</v>
      </c>
      <c r="C10" s="28"/>
      <c r="D10" s="147"/>
      <c r="E10" s="148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15.32</v>
      </c>
      <c r="H11" s="113"/>
      <c r="I11" s="183">
        <v>28.36</v>
      </c>
      <c r="J11" s="105"/>
      <c r="K11" s="297">
        <f>ROUND(G11*I11,2)</f>
        <v>434.48</v>
      </c>
      <c r="L11" s="113"/>
      <c r="M11" s="344"/>
    </row>
    <row r="12" spans="1:13" ht="12.75" customHeight="1">
      <c r="A12" s="35" t="s">
        <v>589</v>
      </c>
      <c r="B12" s="100" t="s">
        <v>996</v>
      </c>
      <c r="C12" s="28"/>
      <c r="D12" s="28"/>
      <c r="E12" s="29"/>
      <c r="F12" s="40" t="s">
        <v>963</v>
      </c>
      <c r="G12" s="36">
        <v>11.8</v>
      </c>
      <c r="H12" s="113"/>
      <c r="I12" s="183">
        <v>18.2</v>
      </c>
      <c r="J12" s="105"/>
      <c r="K12" s="297">
        <f>ROUND(G12*I12,2)</f>
        <v>214.76</v>
      </c>
      <c r="L12" s="113"/>
      <c r="M12" s="344"/>
    </row>
    <row r="13" spans="1:13" ht="12.75" customHeight="1">
      <c r="A13" s="35" t="s">
        <v>590</v>
      </c>
      <c r="B13" s="84" t="s">
        <v>1104</v>
      </c>
      <c r="C13" s="39"/>
      <c r="D13" s="67"/>
      <c r="E13" s="68"/>
      <c r="F13" s="40" t="s">
        <v>963</v>
      </c>
      <c r="G13" s="41">
        <v>1.5</v>
      </c>
      <c r="H13" s="48"/>
      <c r="I13" s="183">
        <v>22.88</v>
      </c>
      <c r="J13" s="94"/>
      <c r="K13" s="297">
        <f>ROUND(G13*I13,2)</f>
        <v>34.32</v>
      </c>
      <c r="L13" s="113"/>
      <c r="M13" s="344">
        <f>SUM(Plan20!K37)+SUM(Plan21!K9:K13)</f>
        <v>1016.67</v>
      </c>
    </row>
    <row r="14" spans="1:13" ht="12.75" customHeight="1">
      <c r="A14" s="120" t="s">
        <v>591</v>
      </c>
      <c r="B14" s="168" t="s">
        <v>975</v>
      </c>
      <c r="C14" s="113"/>
      <c r="D14" s="113"/>
      <c r="E14" s="106"/>
      <c r="F14" s="139"/>
      <c r="G14" s="118"/>
      <c r="H14" s="47"/>
      <c r="I14" s="183"/>
      <c r="J14" s="47"/>
      <c r="K14" s="45"/>
      <c r="L14" s="46"/>
      <c r="M14" s="52"/>
    </row>
    <row r="15" spans="1:13" ht="12.75" customHeight="1">
      <c r="A15" s="109" t="s">
        <v>592</v>
      </c>
      <c r="B15" s="38" t="s">
        <v>1026</v>
      </c>
      <c r="C15" s="28"/>
      <c r="D15" s="28"/>
      <c r="E15" s="29"/>
      <c r="F15" s="30" t="s">
        <v>961</v>
      </c>
      <c r="G15" s="118">
        <v>9.8</v>
      </c>
      <c r="H15" s="47"/>
      <c r="I15" s="183">
        <v>17.04</v>
      </c>
      <c r="J15" s="47"/>
      <c r="K15" s="297">
        <f>ROUND(G15*I15,2)</f>
        <v>166.99</v>
      </c>
      <c r="L15" s="46"/>
      <c r="M15" s="52"/>
    </row>
    <row r="16" spans="1:13" ht="12.75" customHeight="1">
      <c r="A16" s="109" t="s">
        <v>593</v>
      </c>
      <c r="B16" s="38" t="s">
        <v>970</v>
      </c>
      <c r="C16" s="39"/>
      <c r="D16" s="39"/>
      <c r="E16" s="98"/>
      <c r="F16" s="40"/>
      <c r="G16" s="118"/>
      <c r="H16" s="47"/>
      <c r="I16" s="183"/>
      <c r="J16" s="47"/>
      <c r="K16" s="45"/>
      <c r="L16" s="46"/>
      <c r="M16" s="52"/>
    </row>
    <row r="17" spans="1:13" ht="12.75" customHeight="1">
      <c r="A17" s="109"/>
      <c r="B17" s="84" t="s">
        <v>1025</v>
      </c>
      <c r="C17" s="39"/>
      <c r="D17" s="39"/>
      <c r="E17" s="98"/>
      <c r="F17" s="40" t="s">
        <v>961</v>
      </c>
      <c r="G17" s="118">
        <v>9.8</v>
      </c>
      <c r="H17" s="47"/>
      <c r="I17" s="183">
        <v>34.46</v>
      </c>
      <c r="J17" s="47"/>
      <c r="K17" s="297">
        <f>ROUND(G17*I17,2)</f>
        <v>337.71</v>
      </c>
      <c r="L17" s="46"/>
      <c r="M17" s="52"/>
    </row>
    <row r="18" spans="1:16" s="101" customFormat="1" ht="12.75" customHeight="1">
      <c r="A18" s="109" t="s">
        <v>594</v>
      </c>
      <c r="B18" s="38" t="s">
        <v>1027</v>
      </c>
      <c r="C18" s="39"/>
      <c r="D18" s="39"/>
      <c r="E18" s="98"/>
      <c r="F18" s="40" t="s">
        <v>963</v>
      </c>
      <c r="G18" s="118">
        <v>11.8</v>
      </c>
      <c r="H18" s="47"/>
      <c r="I18" s="183">
        <v>13.13</v>
      </c>
      <c r="J18" s="88"/>
      <c r="K18" s="297">
        <f>ROUND(G18*I18,2)</f>
        <v>154.93</v>
      </c>
      <c r="L18" s="89"/>
      <c r="M18" s="52">
        <f>SUM(K15:K18)</f>
        <v>659.63</v>
      </c>
      <c r="O18" s="102"/>
      <c r="P18" s="102"/>
    </row>
    <row r="19" spans="1:16" s="101" customFormat="1" ht="12.75" customHeight="1">
      <c r="A19" s="120" t="s">
        <v>595</v>
      </c>
      <c r="B19" s="169" t="s">
        <v>983</v>
      </c>
      <c r="C19" s="137"/>
      <c r="D19" s="137"/>
      <c r="E19" s="138"/>
      <c r="F19" s="139"/>
      <c r="G19" s="118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2.75" customHeight="1">
      <c r="A20" s="109" t="s">
        <v>596</v>
      </c>
      <c r="B20" s="27" t="s">
        <v>1119</v>
      </c>
      <c r="C20" s="137"/>
      <c r="D20" s="137"/>
      <c r="E20" s="138"/>
      <c r="F20" s="139" t="s">
        <v>961</v>
      </c>
      <c r="G20" s="118">
        <v>1.2</v>
      </c>
      <c r="H20" s="47"/>
      <c r="I20" s="183">
        <v>248.31</v>
      </c>
      <c r="J20" s="88"/>
      <c r="K20" s="297">
        <f>ROUND(G20*I20,2)</f>
        <v>297.97</v>
      </c>
      <c r="L20" s="89"/>
      <c r="M20" s="52"/>
      <c r="O20" s="102"/>
      <c r="P20" s="102"/>
    </row>
    <row r="21" spans="1:16" s="101" customFormat="1" ht="12.75" customHeight="1">
      <c r="A21" s="109" t="s">
        <v>597</v>
      </c>
      <c r="B21" s="126" t="s">
        <v>1099</v>
      </c>
      <c r="C21" s="137"/>
      <c r="D21" s="137"/>
      <c r="E21" s="138"/>
      <c r="F21" s="139"/>
      <c r="G21" s="118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12.75" customHeight="1">
      <c r="A22" s="109"/>
      <c r="B22" s="126" t="s">
        <v>1003</v>
      </c>
      <c r="C22" s="137"/>
      <c r="D22" s="137"/>
      <c r="E22" s="138"/>
      <c r="F22" s="139" t="s">
        <v>962</v>
      </c>
      <c r="G22" s="140">
        <v>1</v>
      </c>
      <c r="H22" s="48"/>
      <c r="I22" s="183">
        <v>230.55</v>
      </c>
      <c r="J22" s="94"/>
      <c r="K22" s="297">
        <f>ROUND(G22*I22,2)</f>
        <v>230.55</v>
      </c>
      <c r="L22" s="95"/>
      <c r="M22" s="53">
        <f>SUM(K20:K22)</f>
        <v>528.52</v>
      </c>
      <c r="O22" s="102"/>
      <c r="P22" s="102"/>
    </row>
    <row r="23" spans="1:16" s="101" customFormat="1" ht="12.75" customHeight="1">
      <c r="A23" s="120" t="s">
        <v>598</v>
      </c>
      <c r="B23" s="169" t="s">
        <v>985</v>
      </c>
      <c r="C23" s="137"/>
      <c r="D23" s="137"/>
      <c r="E23" s="138"/>
      <c r="F23" s="139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2.75" customHeight="1">
      <c r="A24" s="109" t="s">
        <v>599</v>
      </c>
      <c r="B24" s="160" t="s">
        <v>986</v>
      </c>
      <c r="C24" s="137"/>
      <c r="D24" s="137"/>
      <c r="E24" s="138"/>
      <c r="F24" s="139" t="s">
        <v>961</v>
      </c>
      <c r="G24" s="140">
        <v>0.84</v>
      </c>
      <c r="H24" s="48"/>
      <c r="I24" s="183">
        <v>59.8</v>
      </c>
      <c r="J24" s="94"/>
      <c r="K24" s="297">
        <f>ROUND(G24*I24,2)</f>
        <v>50.23</v>
      </c>
      <c r="L24" s="95"/>
      <c r="M24" s="53">
        <f>K24</f>
        <v>50.23</v>
      </c>
      <c r="O24" s="102"/>
      <c r="P24" s="102"/>
    </row>
    <row r="25" spans="1:16" s="101" customFormat="1" ht="12.75" customHeight="1">
      <c r="A25" s="120" t="s">
        <v>600</v>
      </c>
      <c r="B25" s="169" t="s">
        <v>964</v>
      </c>
      <c r="C25" s="137"/>
      <c r="D25" s="137"/>
      <c r="E25" s="138"/>
      <c r="F25" s="139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109" t="s">
        <v>601</v>
      </c>
      <c r="B26" s="160" t="s">
        <v>979</v>
      </c>
      <c r="C26" s="113"/>
      <c r="D26" s="113"/>
      <c r="E26" s="106"/>
      <c r="F26" s="139"/>
      <c r="G26" s="140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109"/>
      <c r="B27" s="160" t="s">
        <v>980</v>
      </c>
      <c r="C27" s="137"/>
      <c r="D27" s="137"/>
      <c r="E27" s="138"/>
      <c r="F27" s="139" t="s">
        <v>961</v>
      </c>
      <c r="G27" s="140">
        <v>28.07</v>
      </c>
      <c r="H27" s="48"/>
      <c r="I27" s="183">
        <v>5.62</v>
      </c>
      <c r="J27" s="94"/>
      <c r="K27" s="297">
        <f>ROUND(G27*I27,2)</f>
        <v>157.75</v>
      </c>
      <c r="L27" s="95"/>
      <c r="M27" s="53"/>
      <c r="O27" s="102"/>
      <c r="P27" s="102"/>
    </row>
    <row r="28" spans="1:16" s="101" customFormat="1" ht="12.75" customHeight="1">
      <c r="A28" s="109" t="s">
        <v>602</v>
      </c>
      <c r="B28" s="160" t="s">
        <v>981</v>
      </c>
      <c r="C28" s="137"/>
      <c r="D28" s="137"/>
      <c r="E28" s="138"/>
      <c r="F28" s="139" t="s">
        <v>961</v>
      </c>
      <c r="G28" s="140">
        <v>28.07</v>
      </c>
      <c r="H28" s="48"/>
      <c r="I28" s="185">
        <v>9.34</v>
      </c>
      <c r="J28" s="94"/>
      <c r="K28" s="297">
        <f>ROUND(G28*I28,2)</f>
        <v>262.17</v>
      </c>
      <c r="L28" s="95"/>
      <c r="M28" s="53"/>
      <c r="O28" s="102"/>
      <c r="P28" s="102"/>
    </row>
    <row r="29" spans="1:16" s="101" customFormat="1" ht="12.75" customHeight="1">
      <c r="A29" s="142" t="s">
        <v>603</v>
      </c>
      <c r="B29" s="160" t="s">
        <v>1102</v>
      </c>
      <c r="C29" s="137"/>
      <c r="D29" s="137"/>
      <c r="E29" s="138"/>
      <c r="F29" s="139" t="s">
        <v>961</v>
      </c>
      <c r="G29" s="140">
        <v>3.36</v>
      </c>
      <c r="H29" s="48"/>
      <c r="I29" s="183">
        <v>8.65</v>
      </c>
      <c r="J29" s="94"/>
      <c r="K29" s="297">
        <f>ROUND(G29*I29,2)</f>
        <v>29.06</v>
      </c>
      <c r="L29" s="95"/>
      <c r="M29" s="53">
        <f>SUM(K27:K29)</f>
        <v>448.98</v>
      </c>
      <c r="O29" s="102"/>
      <c r="P29" s="102"/>
    </row>
    <row r="30" spans="1:16" s="101" customFormat="1" ht="12.75" customHeight="1">
      <c r="A30" s="117" t="s">
        <v>604</v>
      </c>
      <c r="B30" s="136" t="s">
        <v>1055</v>
      </c>
      <c r="C30" s="137"/>
      <c r="D30" s="137"/>
      <c r="E30" s="138"/>
      <c r="F30" s="139"/>
      <c r="G30" s="140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2.75" customHeight="1">
      <c r="A31" s="78" t="s">
        <v>605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2.75" customHeight="1">
      <c r="A32" s="142" t="s">
        <v>606</v>
      </c>
      <c r="B32" s="38" t="s">
        <v>1024</v>
      </c>
      <c r="C32" s="39"/>
      <c r="D32" s="39"/>
      <c r="E32" s="98"/>
      <c r="F32" s="40" t="s">
        <v>961</v>
      </c>
      <c r="G32" s="140">
        <v>9.66</v>
      </c>
      <c r="H32" s="48"/>
      <c r="I32" s="45">
        <v>6.21</v>
      </c>
      <c r="J32" s="94"/>
      <c r="K32" s="297">
        <f>ROUND(G32*I32,2)</f>
        <v>59.99</v>
      </c>
      <c r="L32" s="95"/>
      <c r="M32" s="53"/>
      <c r="O32" s="102"/>
      <c r="P32" s="102"/>
    </row>
    <row r="33" spans="1:16" s="85" customFormat="1" ht="12.75" customHeight="1">
      <c r="A33" s="142" t="s">
        <v>607</v>
      </c>
      <c r="B33" s="38" t="s">
        <v>987</v>
      </c>
      <c r="C33" s="39"/>
      <c r="D33" s="39"/>
      <c r="E33" s="98"/>
      <c r="F33" s="40" t="s">
        <v>961</v>
      </c>
      <c r="G33" s="140">
        <v>3.28</v>
      </c>
      <c r="H33" s="48"/>
      <c r="I33" s="296">
        <v>7.47</v>
      </c>
      <c r="J33" s="94"/>
      <c r="K33" s="297">
        <f>ROUND(G33*I33,2)</f>
        <v>24.5</v>
      </c>
      <c r="L33" s="91"/>
      <c r="M33" s="53"/>
      <c r="O33" s="86"/>
      <c r="P33" s="86"/>
    </row>
    <row r="34" spans="1:16" s="85" customFormat="1" ht="12.75" customHeight="1">
      <c r="A34" s="142" t="s">
        <v>608</v>
      </c>
      <c r="B34" s="38" t="s">
        <v>971</v>
      </c>
      <c r="C34" s="39"/>
      <c r="D34" s="39"/>
      <c r="E34" s="98"/>
      <c r="F34" s="40" t="s">
        <v>961</v>
      </c>
      <c r="G34" s="41">
        <v>34.64</v>
      </c>
      <c r="H34" s="48"/>
      <c r="I34" s="183">
        <v>2.39</v>
      </c>
      <c r="J34" s="94"/>
      <c r="K34" s="297">
        <f>ROUND(G34*I34,2)</f>
        <v>82.79</v>
      </c>
      <c r="L34" s="91"/>
      <c r="M34" s="53">
        <f>SUM(K32:K34)</f>
        <v>167.28000000000003</v>
      </c>
      <c r="O34" s="86"/>
      <c r="P34" s="86"/>
    </row>
    <row r="35" spans="1:16" s="85" customFormat="1" ht="12.75" customHeight="1">
      <c r="A35" s="141" t="s">
        <v>609</v>
      </c>
      <c r="B35" s="79" t="s">
        <v>999</v>
      </c>
      <c r="C35" s="39"/>
      <c r="D35" s="39"/>
      <c r="E35" s="98"/>
      <c r="F35" s="40"/>
      <c r="G35" s="140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2.75" customHeight="1">
      <c r="A36" s="37" t="s">
        <v>610</v>
      </c>
      <c r="B36" s="38" t="s">
        <v>1041</v>
      </c>
      <c r="C36" s="39"/>
      <c r="D36" s="39"/>
      <c r="E36" s="98"/>
      <c r="F36" s="40"/>
      <c r="G36" s="41"/>
      <c r="H36" s="48"/>
      <c r="I36" s="183"/>
      <c r="J36" s="94"/>
      <c r="K36" s="45"/>
      <c r="L36" s="91"/>
      <c r="M36" s="53"/>
      <c r="O36" s="86"/>
      <c r="P36" s="86"/>
    </row>
    <row r="37" spans="1:16" s="85" customFormat="1" ht="12.75" customHeight="1">
      <c r="A37" s="37"/>
      <c r="B37" s="38" t="s">
        <v>1028</v>
      </c>
      <c r="C37" s="39"/>
      <c r="D37" s="39"/>
      <c r="E37" s="98"/>
      <c r="F37" s="40" t="s">
        <v>962</v>
      </c>
      <c r="G37" s="41">
        <v>2</v>
      </c>
      <c r="H37" s="48"/>
      <c r="I37" s="297">
        <v>55.22</v>
      </c>
      <c r="J37" s="94"/>
      <c r="K37" s="297">
        <f>ROUND(G37*I37,2)</f>
        <v>110.44</v>
      </c>
      <c r="L37" s="91"/>
      <c r="M37" s="53"/>
      <c r="O37" s="86"/>
      <c r="P37" s="86"/>
    </row>
    <row r="38" spans="1:16" s="85" customFormat="1" ht="12.75" customHeight="1">
      <c r="A38" s="37" t="s">
        <v>611</v>
      </c>
      <c r="B38" s="38" t="s">
        <v>1030</v>
      </c>
      <c r="C38" s="39"/>
      <c r="D38" s="39"/>
      <c r="E38" s="98"/>
      <c r="F38" s="40" t="s">
        <v>962</v>
      </c>
      <c r="G38" s="41">
        <v>1</v>
      </c>
      <c r="H38" s="48"/>
      <c r="I38" s="296">
        <v>42.58</v>
      </c>
      <c r="J38" s="94"/>
      <c r="K38" s="297">
        <f>ROUND(G38*I38,2)</f>
        <v>42.58</v>
      </c>
      <c r="L38" s="91"/>
      <c r="M38" s="53"/>
      <c r="O38" s="86"/>
      <c r="P38" s="86"/>
    </row>
    <row r="39" spans="1:16" s="85" customFormat="1" ht="12.75" customHeight="1">
      <c r="A39" s="37" t="s">
        <v>612</v>
      </c>
      <c r="B39" s="38" t="s">
        <v>1062</v>
      </c>
      <c r="C39" s="39"/>
      <c r="D39" s="39"/>
      <c r="E39" s="98"/>
      <c r="F39" s="40" t="s">
        <v>962</v>
      </c>
      <c r="G39" s="36">
        <v>2</v>
      </c>
      <c r="H39" s="47"/>
      <c r="I39" s="183">
        <v>65.2</v>
      </c>
      <c r="J39" s="94"/>
      <c r="K39" s="297">
        <f>ROUND(G39*I39,2)</f>
        <v>130.4</v>
      </c>
      <c r="L39" s="91"/>
      <c r="M39" s="53"/>
      <c r="O39" s="86"/>
      <c r="P39" s="86"/>
    </row>
    <row r="40" spans="1:16" s="85" customFormat="1" ht="12.75" customHeight="1" thickBot="1">
      <c r="A40" s="37" t="s">
        <v>613</v>
      </c>
      <c r="B40" s="27" t="s">
        <v>1032</v>
      </c>
      <c r="C40" s="39"/>
      <c r="D40" s="39"/>
      <c r="E40" s="98"/>
      <c r="F40" s="40" t="s">
        <v>962</v>
      </c>
      <c r="G40" s="41">
        <v>1</v>
      </c>
      <c r="H40" s="48"/>
      <c r="I40" s="183">
        <v>49.85</v>
      </c>
      <c r="J40" s="94"/>
      <c r="K40" s="297">
        <f>ROUND(G40*I40,2)</f>
        <v>49.85</v>
      </c>
      <c r="L40" s="95"/>
      <c r="M40" s="53">
        <f>SUM(K37:K40)</f>
        <v>333.27</v>
      </c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170360.1199999998</v>
      </c>
      <c r="L41" s="97"/>
      <c r="M41" s="345">
        <f>SUM(M5:M40)</f>
        <v>170360.1199999999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1:13" ht="15" customHeight="1" thickTop="1">
      <c r="A43" s="167"/>
      <c r="B43" s="55"/>
      <c r="C43" s="164"/>
      <c r="D43" s="161"/>
      <c r="E43" s="161"/>
      <c r="F43" s="166"/>
      <c r="M43" s="75"/>
    </row>
    <row r="44" spans="1:6" ht="15" customHeight="1">
      <c r="A44" s="167"/>
      <c r="B44" s="55"/>
      <c r="C44" s="164"/>
      <c r="D44" s="164"/>
      <c r="E44" s="164"/>
      <c r="F44" s="166"/>
    </row>
    <row r="45" spans="2:6" ht="15" customHeight="1">
      <c r="B45" s="164"/>
      <c r="C45" s="161"/>
      <c r="D45" s="161"/>
      <c r="E45" s="161"/>
      <c r="F45" s="16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>
      <c r="Q74" t="s">
        <v>1023</v>
      </c>
    </row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B34" sqref="B34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Plan21!K41</f>
        <v>170360.1199999998</v>
      </c>
      <c r="L5" s="66"/>
      <c r="M5" s="339">
        <f>Plan21!M41</f>
        <v>170360.1199999999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614</v>
      </c>
      <c r="B9" s="169" t="s">
        <v>972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11.25" customHeight="1">
      <c r="A10" s="35" t="s">
        <v>615</v>
      </c>
      <c r="B10" s="38" t="s">
        <v>973</v>
      </c>
      <c r="C10" s="39"/>
      <c r="D10" s="39"/>
      <c r="E10" s="98"/>
      <c r="F10" s="40"/>
      <c r="G10" s="41"/>
      <c r="H10" s="48"/>
      <c r="I10" s="185"/>
      <c r="J10" s="94"/>
      <c r="K10" s="45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40" t="s">
        <v>961</v>
      </c>
      <c r="G11" s="41">
        <v>34.64</v>
      </c>
      <c r="H11" s="48"/>
      <c r="I11" s="183">
        <v>2.39</v>
      </c>
      <c r="J11" s="94"/>
      <c r="K11" s="297">
        <f>ROUND(G11*I11,2)</f>
        <v>82.79</v>
      </c>
      <c r="L11" s="113"/>
      <c r="M11" s="344"/>
    </row>
    <row r="12" spans="1:13" ht="11.25" customHeight="1">
      <c r="A12" s="35" t="s">
        <v>616</v>
      </c>
      <c r="B12" s="84" t="s">
        <v>976</v>
      </c>
      <c r="C12" s="39"/>
      <c r="D12" s="39"/>
      <c r="E12" s="98"/>
      <c r="F12" s="40" t="s">
        <v>961</v>
      </c>
      <c r="G12" s="41">
        <v>34.64</v>
      </c>
      <c r="H12" s="48"/>
      <c r="I12" s="183">
        <v>16.43</v>
      </c>
      <c r="J12" s="94"/>
      <c r="K12" s="297">
        <f>ROUND(G12*I12,2)</f>
        <v>569.14</v>
      </c>
      <c r="L12" s="113"/>
      <c r="M12" s="344"/>
    </row>
    <row r="13" spans="1:13" ht="11.25" customHeight="1">
      <c r="A13" s="35" t="s">
        <v>617</v>
      </c>
      <c r="B13" s="27" t="s">
        <v>1014</v>
      </c>
      <c r="C13" s="39"/>
      <c r="D13" s="39"/>
      <c r="E13" s="98"/>
      <c r="F13" s="40"/>
      <c r="G13" s="41"/>
      <c r="H13" s="48"/>
      <c r="I13" s="183"/>
      <c r="J13" s="94"/>
      <c r="K13" s="87"/>
      <c r="L13" s="113"/>
      <c r="M13" s="344"/>
    </row>
    <row r="14" spans="1:13" ht="11.25" customHeight="1">
      <c r="A14" s="35"/>
      <c r="B14" s="27" t="s">
        <v>1015</v>
      </c>
      <c r="C14" s="39"/>
      <c r="D14" s="39"/>
      <c r="E14" s="98"/>
      <c r="F14" s="40" t="s">
        <v>1016</v>
      </c>
      <c r="G14" s="41">
        <v>34.64</v>
      </c>
      <c r="H14" s="48"/>
      <c r="I14" s="45">
        <v>22.88</v>
      </c>
      <c r="J14" s="94"/>
      <c r="K14" s="297">
        <f>ROUND(G14*I14,2)</f>
        <v>792.56</v>
      </c>
      <c r="L14" s="113"/>
      <c r="M14" s="344"/>
    </row>
    <row r="15" spans="1:13" ht="11.25" customHeight="1">
      <c r="A15" s="35" t="s">
        <v>618</v>
      </c>
      <c r="B15" s="38" t="s">
        <v>31</v>
      </c>
      <c r="C15" s="39"/>
      <c r="D15" s="39"/>
      <c r="E15" s="98"/>
      <c r="F15" s="40" t="s">
        <v>961</v>
      </c>
      <c r="G15" s="41">
        <v>1.4</v>
      </c>
      <c r="H15" s="307"/>
      <c r="I15" s="306">
        <v>181.9</v>
      </c>
      <c r="J15" s="94"/>
      <c r="K15" s="297">
        <f>ROUND(G15*I15,2)</f>
        <v>254.66</v>
      </c>
      <c r="L15" s="113"/>
      <c r="M15" s="344"/>
    </row>
    <row r="16" spans="1:13" ht="11.25" customHeight="1">
      <c r="A16" s="35" t="s">
        <v>619</v>
      </c>
      <c r="B16" s="84" t="s">
        <v>1104</v>
      </c>
      <c r="C16" s="39"/>
      <c r="D16" s="67"/>
      <c r="E16" s="68"/>
      <c r="F16" s="40" t="s">
        <v>963</v>
      </c>
      <c r="G16" s="41">
        <v>2</v>
      </c>
      <c r="H16" s="48"/>
      <c r="I16" s="183">
        <v>22.88</v>
      </c>
      <c r="J16" s="94"/>
      <c r="K16" s="297">
        <f>ROUND(G16*I16,2)</f>
        <v>45.76</v>
      </c>
      <c r="L16" s="113"/>
      <c r="M16" s="344">
        <f>SUM(K11:K16)</f>
        <v>1744.9099999999999</v>
      </c>
    </row>
    <row r="17" spans="1:13" ht="11.25" customHeight="1">
      <c r="A17" s="76" t="s">
        <v>620</v>
      </c>
      <c r="B17" s="169" t="s">
        <v>975</v>
      </c>
      <c r="C17" s="137"/>
      <c r="D17" s="137"/>
      <c r="E17" s="138"/>
      <c r="F17" s="139"/>
      <c r="G17" s="36"/>
      <c r="H17" s="113"/>
      <c r="I17" s="14"/>
      <c r="J17" s="105"/>
      <c r="K17" s="106"/>
      <c r="L17" s="113"/>
      <c r="M17" s="344"/>
    </row>
    <row r="18" spans="1:13" ht="11.25" customHeight="1">
      <c r="A18" s="35" t="s">
        <v>621</v>
      </c>
      <c r="B18" s="27" t="s">
        <v>1026</v>
      </c>
      <c r="C18" s="28"/>
      <c r="D18" s="28"/>
      <c r="E18" s="29"/>
      <c r="F18" s="40" t="s">
        <v>961</v>
      </c>
      <c r="G18" s="36">
        <v>9.66</v>
      </c>
      <c r="H18" s="113"/>
      <c r="I18" s="183">
        <v>17.04</v>
      </c>
      <c r="J18" s="105"/>
      <c r="K18" s="297">
        <f>ROUND(G18*I18,2)</f>
        <v>164.61</v>
      </c>
      <c r="L18" s="113"/>
      <c r="M18" s="344"/>
    </row>
    <row r="19" spans="1:13" ht="11.25" customHeight="1">
      <c r="A19" s="35" t="s">
        <v>622</v>
      </c>
      <c r="B19" s="27" t="s">
        <v>970</v>
      </c>
      <c r="C19" s="28"/>
      <c r="D19" s="28"/>
      <c r="E19" s="29"/>
      <c r="F19" s="40"/>
      <c r="G19" s="36"/>
      <c r="H19" s="47"/>
      <c r="I19" s="183"/>
      <c r="J19" s="47"/>
      <c r="K19" s="45"/>
      <c r="L19" s="46"/>
      <c r="M19" s="52"/>
    </row>
    <row r="20" spans="1:13" ht="11.25" customHeight="1">
      <c r="A20" s="35"/>
      <c r="B20" s="84" t="s">
        <v>1025</v>
      </c>
      <c r="C20" s="28"/>
      <c r="D20" s="28"/>
      <c r="E20" s="29"/>
      <c r="F20" s="30" t="s">
        <v>961</v>
      </c>
      <c r="G20" s="36">
        <v>9.66</v>
      </c>
      <c r="H20" s="47"/>
      <c r="I20" s="183">
        <v>34.46</v>
      </c>
      <c r="J20" s="47"/>
      <c r="K20" s="297">
        <f>ROUND(G20*I20,2)</f>
        <v>332.88</v>
      </c>
      <c r="L20" s="46"/>
      <c r="M20" s="52"/>
    </row>
    <row r="21" spans="1:16" s="101" customFormat="1" ht="11.25" customHeight="1">
      <c r="A21" s="35" t="s">
        <v>623</v>
      </c>
      <c r="B21" s="38" t="s">
        <v>1027</v>
      </c>
      <c r="C21" s="39"/>
      <c r="D21" s="39"/>
      <c r="E21" s="98"/>
      <c r="F21" s="40" t="s">
        <v>963</v>
      </c>
      <c r="G21" s="36">
        <v>11.7</v>
      </c>
      <c r="H21" s="47"/>
      <c r="I21" s="183">
        <v>13.13</v>
      </c>
      <c r="J21" s="88"/>
      <c r="K21" s="297">
        <f>ROUND(G21*I21,2)</f>
        <v>153.62</v>
      </c>
      <c r="L21" s="89"/>
      <c r="M21" s="52">
        <f>SUM(K18:K21)</f>
        <v>651.11</v>
      </c>
      <c r="O21" s="102"/>
      <c r="P21" s="102"/>
    </row>
    <row r="22" spans="1:16" s="101" customFormat="1" ht="11.25" customHeight="1">
      <c r="A22" s="76" t="s">
        <v>624</v>
      </c>
      <c r="B22" s="169" t="s">
        <v>983</v>
      </c>
      <c r="C22" s="137"/>
      <c r="D22" s="137"/>
      <c r="E22" s="138"/>
      <c r="F22" s="139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1.25" customHeight="1">
      <c r="A23" s="109" t="s">
        <v>625</v>
      </c>
      <c r="B23" s="27" t="s">
        <v>1120</v>
      </c>
      <c r="C23" s="137"/>
      <c r="D23" s="137"/>
      <c r="E23" s="138"/>
      <c r="F23" s="139" t="s">
        <v>961</v>
      </c>
      <c r="G23" s="118">
        <v>1.6</v>
      </c>
      <c r="H23" s="47"/>
      <c r="I23" s="183">
        <v>456.64</v>
      </c>
      <c r="J23" s="88"/>
      <c r="K23" s="297">
        <f>ROUND(G23*I23,2)</f>
        <v>730.62</v>
      </c>
      <c r="L23" s="89"/>
      <c r="M23" s="52"/>
      <c r="O23" s="102"/>
      <c r="P23" s="102"/>
    </row>
    <row r="24" spans="1:16" s="101" customFormat="1" ht="11.25" customHeight="1">
      <c r="A24" s="109" t="s">
        <v>626</v>
      </c>
      <c r="B24" s="126" t="s">
        <v>1099</v>
      </c>
      <c r="C24" s="137"/>
      <c r="D24" s="137"/>
      <c r="E24" s="138"/>
      <c r="F24" s="139"/>
      <c r="G24" s="118"/>
      <c r="H24" s="47"/>
      <c r="I24" s="183"/>
      <c r="J24" s="88"/>
      <c r="K24" s="45"/>
      <c r="L24" s="89"/>
      <c r="M24" s="52"/>
      <c r="O24" s="102"/>
      <c r="P24" s="102"/>
    </row>
    <row r="25" spans="1:16" s="101" customFormat="1" ht="11.25" customHeight="1">
      <c r="A25" s="109"/>
      <c r="B25" s="126" t="s">
        <v>1003</v>
      </c>
      <c r="C25" s="137"/>
      <c r="D25" s="137"/>
      <c r="E25" s="138"/>
      <c r="F25" s="139" t="s">
        <v>962</v>
      </c>
      <c r="G25" s="118">
        <v>1</v>
      </c>
      <c r="H25" s="47"/>
      <c r="I25" s="183">
        <v>230.55</v>
      </c>
      <c r="J25" s="88"/>
      <c r="K25" s="297">
        <f>ROUND(G25*I25,2)</f>
        <v>230.55</v>
      </c>
      <c r="L25" s="89"/>
      <c r="M25" s="52">
        <f>SUM(K23:K25)</f>
        <v>961.1700000000001</v>
      </c>
      <c r="O25" s="102"/>
      <c r="P25" s="102"/>
    </row>
    <row r="26" spans="1:16" s="101" customFormat="1" ht="11.25" customHeight="1">
      <c r="A26" s="120" t="s">
        <v>627</v>
      </c>
      <c r="B26" s="169" t="s">
        <v>985</v>
      </c>
      <c r="C26" s="137"/>
      <c r="D26" s="137"/>
      <c r="E26" s="138"/>
      <c r="F26" s="139"/>
      <c r="G26" s="118"/>
      <c r="H26" s="47"/>
      <c r="I26" s="183"/>
      <c r="J26" s="88"/>
      <c r="K26" s="45"/>
      <c r="L26" s="89"/>
      <c r="M26" s="52"/>
      <c r="O26" s="102"/>
      <c r="P26" s="102"/>
    </row>
    <row r="27" spans="1:16" s="101" customFormat="1" ht="11.25" customHeight="1">
      <c r="A27" s="109" t="s">
        <v>628</v>
      </c>
      <c r="B27" s="160" t="s">
        <v>986</v>
      </c>
      <c r="C27" s="137"/>
      <c r="D27" s="137"/>
      <c r="E27" s="138"/>
      <c r="F27" s="139" t="s">
        <v>961</v>
      </c>
      <c r="G27" s="140">
        <v>1.12</v>
      </c>
      <c r="H27" s="48"/>
      <c r="I27" s="183">
        <v>59.8</v>
      </c>
      <c r="J27" s="94"/>
      <c r="K27" s="297">
        <f>ROUND(G27*I27,2)</f>
        <v>66.98</v>
      </c>
      <c r="L27" s="95"/>
      <c r="M27" s="53">
        <f>K27</f>
        <v>66.98</v>
      </c>
      <c r="O27" s="102"/>
      <c r="P27" s="102"/>
    </row>
    <row r="28" spans="1:16" s="101" customFormat="1" ht="11.25" customHeight="1">
      <c r="A28" s="120" t="s">
        <v>629</v>
      </c>
      <c r="B28" s="169" t="s">
        <v>964</v>
      </c>
      <c r="C28" s="137"/>
      <c r="D28" s="137"/>
      <c r="E28" s="138"/>
      <c r="F28" s="139"/>
      <c r="G28" s="140"/>
      <c r="H28" s="48"/>
      <c r="I28" s="183"/>
      <c r="J28" s="94"/>
      <c r="K28" s="87"/>
      <c r="L28" s="95"/>
      <c r="M28" s="53"/>
      <c r="O28" s="102"/>
      <c r="P28" s="102"/>
    </row>
    <row r="29" spans="1:16" s="101" customFormat="1" ht="11.25" customHeight="1">
      <c r="A29" s="109" t="s">
        <v>630</v>
      </c>
      <c r="B29" s="160" t="s">
        <v>979</v>
      </c>
      <c r="C29" s="137"/>
      <c r="D29" s="137"/>
      <c r="E29" s="138"/>
      <c r="F29" s="139"/>
      <c r="G29" s="140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1.25" customHeight="1">
      <c r="A30" s="109"/>
      <c r="B30" s="160" t="s">
        <v>980</v>
      </c>
      <c r="C30" s="137"/>
      <c r="D30" s="137"/>
      <c r="E30" s="138"/>
      <c r="F30" s="139" t="s">
        <v>961</v>
      </c>
      <c r="G30" s="140">
        <v>36.09</v>
      </c>
      <c r="H30" s="48"/>
      <c r="I30" s="183">
        <v>5.62</v>
      </c>
      <c r="J30" s="94"/>
      <c r="K30" s="297">
        <f>ROUND(G30*I30,2)</f>
        <v>202.83</v>
      </c>
      <c r="L30" s="95"/>
      <c r="M30" s="53"/>
      <c r="O30" s="102"/>
      <c r="P30" s="102"/>
    </row>
    <row r="31" spans="1:16" s="101" customFormat="1" ht="11.25" customHeight="1">
      <c r="A31" s="109" t="s">
        <v>631</v>
      </c>
      <c r="B31" s="160" t="s">
        <v>981</v>
      </c>
      <c r="C31" s="113"/>
      <c r="D31" s="113"/>
      <c r="E31" s="106"/>
      <c r="F31" s="139" t="s">
        <v>961</v>
      </c>
      <c r="G31" s="140">
        <v>36.09</v>
      </c>
      <c r="H31" s="48"/>
      <c r="I31" s="185">
        <v>9.34</v>
      </c>
      <c r="J31" s="94"/>
      <c r="K31" s="297">
        <f>ROUND(G31*I31,2)</f>
        <v>337.08</v>
      </c>
      <c r="L31" s="95"/>
      <c r="M31" s="53"/>
      <c r="O31" s="102"/>
      <c r="P31" s="102"/>
    </row>
    <row r="32" spans="1:16" s="101" customFormat="1" ht="11.25" customHeight="1">
      <c r="A32" s="109" t="s">
        <v>632</v>
      </c>
      <c r="B32" s="160" t="s">
        <v>1102</v>
      </c>
      <c r="C32" s="137"/>
      <c r="D32" s="137"/>
      <c r="E32" s="138"/>
      <c r="F32" s="139" t="s">
        <v>961</v>
      </c>
      <c r="G32" s="140">
        <v>3.36</v>
      </c>
      <c r="H32" s="48"/>
      <c r="I32" s="183">
        <v>8.65</v>
      </c>
      <c r="J32" s="94"/>
      <c r="K32" s="297">
        <f>ROUND(G32*I32,2)</f>
        <v>29.06</v>
      </c>
      <c r="L32" s="95"/>
      <c r="M32" s="53">
        <f>SUM(K30:K32)</f>
        <v>568.9699999999999</v>
      </c>
      <c r="O32" s="102"/>
      <c r="P32" s="102"/>
    </row>
    <row r="33" spans="1:16" s="101" customFormat="1" ht="11.25" customHeight="1">
      <c r="A33" s="322">
        <v>19</v>
      </c>
      <c r="B33" s="136" t="s">
        <v>1057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20" t="s">
        <v>633</v>
      </c>
      <c r="B34" s="79" t="s">
        <v>967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1.25" customHeight="1">
      <c r="A35" s="142" t="s">
        <v>634</v>
      </c>
      <c r="B35" s="38" t="s">
        <v>1048</v>
      </c>
      <c r="C35" s="39"/>
      <c r="D35" s="39"/>
      <c r="E35" s="98"/>
      <c r="F35" s="40" t="s">
        <v>961</v>
      </c>
      <c r="G35" s="41">
        <v>2.88</v>
      </c>
      <c r="H35" s="48"/>
      <c r="I35" s="183">
        <v>6.21</v>
      </c>
      <c r="J35" s="94"/>
      <c r="K35" s="297">
        <f>ROUND(G35*I35,2)</f>
        <v>17.88</v>
      </c>
      <c r="L35" s="95"/>
      <c r="M35" s="53"/>
      <c r="O35" s="102"/>
      <c r="P35" s="102"/>
    </row>
    <row r="36" spans="1:16" s="101" customFormat="1" ht="11.25" customHeight="1">
      <c r="A36" s="142" t="s">
        <v>635</v>
      </c>
      <c r="B36" s="38" t="s">
        <v>1004</v>
      </c>
      <c r="C36" s="39"/>
      <c r="D36" s="39"/>
      <c r="E36" s="98"/>
      <c r="F36" s="40" t="s">
        <v>961</v>
      </c>
      <c r="G36" s="41">
        <v>19.26</v>
      </c>
      <c r="H36" s="48"/>
      <c r="I36" s="183">
        <v>11.18</v>
      </c>
      <c r="J36" s="94"/>
      <c r="K36" s="297">
        <f>ROUND(G36*I36,2)</f>
        <v>215.33</v>
      </c>
      <c r="L36" s="95"/>
      <c r="M36" s="53"/>
      <c r="O36" s="102"/>
      <c r="P36" s="102"/>
    </row>
    <row r="37" spans="1:16" s="101" customFormat="1" ht="11.25" customHeight="1">
      <c r="A37" s="142" t="s">
        <v>636</v>
      </c>
      <c r="B37" s="38" t="s">
        <v>1005</v>
      </c>
      <c r="C37" s="39"/>
      <c r="D37" s="39"/>
      <c r="E37" s="98"/>
      <c r="F37" s="40" t="s">
        <v>961</v>
      </c>
      <c r="G37" s="41">
        <v>2.16</v>
      </c>
      <c r="H37" s="48"/>
      <c r="I37" s="183">
        <v>7.47</v>
      </c>
      <c r="J37" s="94"/>
      <c r="K37" s="297">
        <f>ROUND(G37*I37,2)</f>
        <v>16.14</v>
      </c>
      <c r="L37" s="95"/>
      <c r="M37" s="53">
        <f>SUM(K35:K37)</f>
        <v>249.35000000000002</v>
      </c>
      <c r="O37" s="102"/>
      <c r="P37" s="102"/>
    </row>
    <row r="38" spans="1:16" s="101" customFormat="1" ht="11.25" customHeight="1">
      <c r="A38" s="141" t="s">
        <v>637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11.25" customHeight="1">
      <c r="A39" s="142" t="s">
        <v>638</v>
      </c>
      <c r="B39" s="38" t="s">
        <v>1034</v>
      </c>
      <c r="C39" s="39"/>
      <c r="D39" s="39"/>
      <c r="E39" s="98"/>
      <c r="F39" s="40" t="s">
        <v>963</v>
      </c>
      <c r="G39" s="140">
        <v>6</v>
      </c>
      <c r="H39" s="48"/>
      <c r="I39" s="183">
        <v>3.58</v>
      </c>
      <c r="J39" s="94"/>
      <c r="K39" s="297">
        <f aca="true" t="shared" si="0" ref="K39:K44">ROUND(G39*I39,2)</f>
        <v>21.48</v>
      </c>
      <c r="L39" s="95"/>
      <c r="M39" s="53"/>
      <c r="O39" s="102"/>
      <c r="P39" s="102"/>
    </row>
    <row r="40" spans="1:16" s="85" customFormat="1" ht="11.25" customHeight="1">
      <c r="A40" s="142" t="s">
        <v>639</v>
      </c>
      <c r="B40" s="38" t="s">
        <v>1051</v>
      </c>
      <c r="C40" s="39"/>
      <c r="D40" s="39"/>
      <c r="E40" s="98"/>
      <c r="F40" s="40" t="s">
        <v>963</v>
      </c>
      <c r="G40" s="140">
        <v>3</v>
      </c>
      <c r="H40" s="48"/>
      <c r="I40" s="183">
        <v>11.81</v>
      </c>
      <c r="J40" s="94"/>
      <c r="K40" s="297">
        <f t="shared" si="0"/>
        <v>35.43</v>
      </c>
      <c r="L40" s="91"/>
      <c r="M40" s="53"/>
      <c r="O40" s="86"/>
      <c r="P40" s="86"/>
    </row>
    <row r="41" spans="1:16" s="85" customFormat="1" ht="11.25" customHeight="1">
      <c r="A41" s="142" t="s">
        <v>640</v>
      </c>
      <c r="B41" s="38" t="s">
        <v>917</v>
      </c>
      <c r="C41" s="39"/>
      <c r="D41" s="39"/>
      <c r="E41" s="98"/>
      <c r="F41" s="40" t="s">
        <v>962</v>
      </c>
      <c r="G41" s="41">
        <v>1</v>
      </c>
      <c r="H41" s="48"/>
      <c r="I41" s="183">
        <v>69.66</v>
      </c>
      <c r="J41" s="94"/>
      <c r="K41" s="297">
        <f t="shared" si="0"/>
        <v>69.66</v>
      </c>
      <c r="L41" s="91"/>
      <c r="M41" s="53"/>
      <c r="O41" s="86"/>
      <c r="P41" s="86"/>
    </row>
    <row r="42" spans="1:16" s="85" customFormat="1" ht="11.25" customHeight="1">
      <c r="A42" s="142" t="s">
        <v>641</v>
      </c>
      <c r="B42" s="38" t="s">
        <v>489</v>
      </c>
      <c r="C42" s="39"/>
      <c r="D42" s="39"/>
      <c r="E42" s="98"/>
      <c r="F42" s="40" t="s">
        <v>962</v>
      </c>
      <c r="G42" s="41">
        <v>1</v>
      </c>
      <c r="H42" s="48"/>
      <c r="I42" s="183">
        <v>202.28</v>
      </c>
      <c r="J42" s="94"/>
      <c r="K42" s="297">
        <f t="shared" si="0"/>
        <v>202.28</v>
      </c>
      <c r="L42" s="91"/>
      <c r="M42" s="53"/>
      <c r="O42" s="86"/>
      <c r="P42" s="86"/>
    </row>
    <row r="43" spans="1:16" s="85" customFormat="1" ht="11.25" customHeight="1">
      <c r="A43" s="142" t="s">
        <v>642</v>
      </c>
      <c r="B43" s="38" t="s">
        <v>1008</v>
      </c>
      <c r="C43" s="39"/>
      <c r="D43" s="39"/>
      <c r="E43" s="98"/>
      <c r="F43" s="40" t="s">
        <v>962</v>
      </c>
      <c r="G43" s="41">
        <v>1</v>
      </c>
      <c r="H43" s="48"/>
      <c r="I43" s="183">
        <v>150.25</v>
      </c>
      <c r="J43" s="94"/>
      <c r="K43" s="297">
        <f t="shared" si="0"/>
        <v>150.25</v>
      </c>
      <c r="L43" s="91"/>
      <c r="M43" s="53"/>
      <c r="O43" s="86"/>
      <c r="P43" s="86"/>
    </row>
    <row r="44" spans="1:16" s="85" customFormat="1" ht="11.25" customHeight="1" thickBot="1">
      <c r="A44" s="142" t="s">
        <v>643</v>
      </c>
      <c r="B44" s="27" t="s">
        <v>1009</v>
      </c>
      <c r="C44" s="39"/>
      <c r="D44" s="39"/>
      <c r="E44" s="98"/>
      <c r="F44" s="40" t="s">
        <v>962</v>
      </c>
      <c r="G44" s="41">
        <v>1</v>
      </c>
      <c r="H44" s="48"/>
      <c r="I44" s="183">
        <v>21.07</v>
      </c>
      <c r="J44" s="94"/>
      <c r="K44" s="297">
        <f t="shared" si="0"/>
        <v>21.07</v>
      </c>
      <c r="L44" s="95"/>
      <c r="M44" s="53"/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175102.7799999998</v>
      </c>
      <c r="L45" s="97"/>
      <c r="M45" s="345">
        <f>SUM(M5:M44)</f>
        <v>174602.60999999993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55"/>
      <c r="C48" s="164"/>
      <c r="D48" s="164"/>
      <c r="E48" s="164"/>
      <c r="F48" s="166"/>
    </row>
    <row r="49" spans="2:6" ht="15" customHeight="1">
      <c r="B49" s="164"/>
      <c r="C49" s="161"/>
      <c r="D49" s="161"/>
      <c r="E49" s="161"/>
      <c r="F49" s="16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Plan22!K45</f>
        <v>175102.7799999998</v>
      </c>
      <c r="L5" s="66"/>
      <c r="M5" s="339">
        <f>Plan22!M45</f>
        <v>174602.60999999993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35" t="s">
        <v>644</v>
      </c>
      <c r="B9" s="38" t="s">
        <v>1010</v>
      </c>
      <c r="C9" s="39"/>
      <c r="D9" s="39"/>
      <c r="E9" s="98"/>
      <c r="F9" s="30" t="s">
        <v>962</v>
      </c>
      <c r="G9" s="36">
        <v>1</v>
      </c>
      <c r="H9" s="113"/>
      <c r="I9" s="183">
        <v>20.9</v>
      </c>
      <c r="J9" s="105"/>
      <c r="K9" s="297">
        <f aca="true" t="shared" si="0" ref="K9:K15">ROUND(G9*I9,2)</f>
        <v>20.9</v>
      </c>
      <c r="L9" s="113"/>
      <c r="M9" s="344"/>
    </row>
    <row r="10" spans="1:13" ht="11.25" customHeight="1">
      <c r="A10" s="35" t="s">
        <v>645</v>
      </c>
      <c r="B10" s="27" t="s">
        <v>1011</v>
      </c>
      <c r="C10" s="28"/>
      <c r="D10" s="28"/>
      <c r="E10" s="29"/>
      <c r="F10" s="40" t="s">
        <v>962</v>
      </c>
      <c r="G10" s="36">
        <v>1</v>
      </c>
      <c r="H10" s="113"/>
      <c r="I10" s="183">
        <v>22.8</v>
      </c>
      <c r="J10" s="105"/>
      <c r="K10" s="297">
        <f t="shared" si="0"/>
        <v>22.8</v>
      </c>
      <c r="L10" s="113"/>
      <c r="M10" s="344"/>
    </row>
    <row r="11" spans="1:13" ht="11.25" customHeight="1">
      <c r="A11" s="35" t="s">
        <v>646</v>
      </c>
      <c r="B11" s="27" t="s">
        <v>1012</v>
      </c>
      <c r="C11" s="28"/>
      <c r="D11" s="28"/>
      <c r="E11" s="29"/>
      <c r="F11" s="40" t="s">
        <v>962</v>
      </c>
      <c r="G11" s="36">
        <v>1</v>
      </c>
      <c r="H11" s="47"/>
      <c r="I11" s="183">
        <v>111.25</v>
      </c>
      <c r="J11" s="47"/>
      <c r="K11" s="297">
        <f t="shared" si="0"/>
        <v>111.25</v>
      </c>
      <c r="L11" s="46"/>
      <c r="M11" s="52"/>
    </row>
    <row r="12" spans="1:13" ht="11.25" customHeight="1">
      <c r="A12" s="35" t="s">
        <v>647</v>
      </c>
      <c r="B12" s="84" t="s">
        <v>1035</v>
      </c>
      <c r="C12" s="28"/>
      <c r="D12" s="28"/>
      <c r="E12" s="29"/>
      <c r="F12" s="30" t="s">
        <v>963</v>
      </c>
      <c r="G12" s="36">
        <v>2</v>
      </c>
      <c r="H12" s="47"/>
      <c r="I12" s="183">
        <v>6.11</v>
      </c>
      <c r="J12" s="47"/>
      <c r="K12" s="297">
        <f t="shared" si="0"/>
        <v>12.22</v>
      </c>
      <c r="L12" s="46"/>
      <c r="M12" s="52"/>
    </row>
    <row r="13" spans="1:13" ht="11.25" customHeight="1">
      <c r="A13" s="35" t="s">
        <v>648</v>
      </c>
      <c r="B13" s="277" t="s">
        <v>1060</v>
      </c>
      <c r="C13" s="266"/>
      <c r="D13" s="266"/>
      <c r="E13" s="267"/>
      <c r="F13" s="268" t="s">
        <v>963</v>
      </c>
      <c r="G13" s="269">
        <v>10</v>
      </c>
      <c r="H13" s="270"/>
      <c r="I13" s="271">
        <v>9.65</v>
      </c>
      <c r="J13" s="47"/>
      <c r="K13" s="297">
        <f t="shared" si="0"/>
        <v>96.5</v>
      </c>
      <c r="L13" s="46"/>
      <c r="M13" s="52"/>
    </row>
    <row r="14" spans="1:16" s="101" customFormat="1" ht="11.25" customHeight="1">
      <c r="A14" s="35" t="s">
        <v>649</v>
      </c>
      <c r="B14" s="38" t="s">
        <v>1052</v>
      </c>
      <c r="C14" s="39"/>
      <c r="D14" s="39"/>
      <c r="E14" s="98"/>
      <c r="F14" s="40" t="s">
        <v>963</v>
      </c>
      <c r="G14" s="36">
        <v>3</v>
      </c>
      <c r="H14" s="47"/>
      <c r="I14" s="183">
        <v>13.53</v>
      </c>
      <c r="J14" s="88"/>
      <c r="K14" s="297">
        <f t="shared" si="0"/>
        <v>40.59</v>
      </c>
      <c r="L14" s="89"/>
      <c r="M14" s="52"/>
      <c r="O14" s="102"/>
      <c r="P14" s="102"/>
    </row>
    <row r="15" spans="1:16" s="101" customFormat="1" ht="11.25" customHeight="1">
      <c r="A15" s="35" t="s">
        <v>650</v>
      </c>
      <c r="B15" s="38" t="s">
        <v>1013</v>
      </c>
      <c r="C15" s="39"/>
      <c r="D15" s="39"/>
      <c r="E15" s="98"/>
      <c r="F15" s="40" t="s">
        <v>962</v>
      </c>
      <c r="G15" s="36">
        <v>1</v>
      </c>
      <c r="H15" s="47"/>
      <c r="I15" s="183">
        <v>26.18</v>
      </c>
      <c r="J15" s="88"/>
      <c r="K15" s="297">
        <f t="shared" si="0"/>
        <v>26.18</v>
      </c>
      <c r="L15" s="89"/>
      <c r="M15" s="52">
        <f>SUM(Plan22!K39:K44)+SUM(Plan23!K9:K15)</f>
        <v>830.61</v>
      </c>
      <c r="O15" s="102"/>
      <c r="P15" s="102"/>
    </row>
    <row r="16" spans="1:16" s="101" customFormat="1" ht="11.25" customHeight="1">
      <c r="A16" s="76" t="s">
        <v>651</v>
      </c>
      <c r="B16" s="79" t="s">
        <v>999</v>
      </c>
      <c r="C16" s="39"/>
      <c r="D16" s="39"/>
      <c r="E16" s="98"/>
      <c r="F16" s="40"/>
      <c r="G16" s="36"/>
      <c r="H16" s="47"/>
      <c r="I16" s="185"/>
      <c r="J16" s="88"/>
      <c r="K16" s="45"/>
      <c r="L16" s="89"/>
      <c r="M16" s="52"/>
      <c r="O16" s="102"/>
      <c r="P16" s="102"/>
    </row>
    <row r="17" spans="1:16" s="101" customFormat="1" ht="11.25" customHeight="1">
      <c r="A17" s="109" t="s">
        <v>652</v>
      </c>
      <c r="B17" s="38" t="s">
        <v>1041</v>
      </c>
      <c r="C17" s="39"/>
      <c r="D17" s="39"/>
      <c r="E17" s="98"/>
      <c r="F17" s="40"/>
      <c r="G17" s="36"/>
      <c r="H17" s="47"/>
      <c r="I17" s="183"/>
      <c r="J17" s="88"/>
      <c r="K17" s="45"/>
      <c r="L17" s="89"/>
      <c r="M17" s="52"/>
      <c r="O17" s="102"/>
      <c r="P17" s="102"/>
    </row>
    <row r="18" spans="1:16" s="101" customFormat="1" ht="11.25" customHeight="1">
      <c r="A18" s="109"/>
      <c r="B18" s="38" t="s">
        <v>1028</v>
      </c>
      <c r="C18" s="39"/>
      <c r="D18" s="39"/>
      <c r="E18" s="98"/>
      <c r="F18" s="40" t="s">
        <v>962</v>
      </c>
      <c r="G18" s="36">
        <v>1</v>
      </c>
      <c r="H18" s="47"/>
      <c r="I18" s="183">
        <v>55.22</v>
      </c>
      <c r="J18" s="88"/>
      <c r="K18" s="297">
        <f>ROUND(G18*I18,2)</f>
        <v>55.22</v>
      </c>
      <c r="L18" s="89"/>
      <c r="M18" s="52"/>
      <c r="O18" s="102"/>
      <c r="P18" s="102"/>
    </row>
    <row r="19" spans="1:16" s="101" customFormat="1" ht="11.25" customHeight="1">
      <c r="A19" s="109" t="s">
        <v>653</v>
      </c>
      <c r="B19" s="38" t="s">
        <v>1050</v>
      </c>
      <c r="C19" s="39"/>
      <c r="D19" s="39"/>
      <c r="E19" s="98"/>
      <c r="F19" s="40"/>
      <c r="G19" s="149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1.25" customHeight="1">
      <c r="A20" s="109"/>
      <c r="B20" s="38" t="s">
        <v>1049</v>
      </c>
      <c r="C20" s="39"/>
      <c r="D20" s="39"/>
      <c r="E20" s="98"/>
      <c r="F20" s="40" t="s">
        <v>962</v>
      </c>
      <c r="G20" s="36">
        <v>1</v>
      </c>
      <c r="H20" s="47"/>
      <c r="I20" s="45">
        <v>42.58</v>
      </c>
      <c r="J20" s="88"/>
      <c r="K20" s="297">
        <f>ROUND(G20*I20,2)</f>
        <v>42.58</v>
      </c>
      <c r="L20" s="89"/>
      <c r="M20" s="52">
        <f>SUM(K18:K20)</f>
        <v>97.8</v>
      </c>
      <c r="O20" s="102"/>
      <c r="P20" s="102"/>
    </row>
    <row r="21" spans="1:16" s="101" customFormat="1" ht="11.25" customHeight="1">
      <c r="A21" s="120" t="s">
        <v>654</v>
      </c>
      <c r="B21" s="79" t="s">
        <v>972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1.25" customHeight="1">
      <c r="A22" s="109" t="s">
        <v>655</v>
      </c>
      <c r="B22" s="38" t="s">
        <v>973</v>
      </c>
      <c r="C22" s="39"/>
      <c r="D22" s="39"/>
      <c r="E22" s="98"/>
      <c r="F22" s="40"/>
      <c r="G22" s="41"/>
      <c r="H22" s="48"/>
      <c r="I22" s="183"/>
      <c r="J22" s="94"/>
      <c r="K22" s="87"/>
      <c r="L22" s="95"/>
      <c r="M22" s="53"/>
      <c r="O22" s="102"/>
      <c r="P22" s="102"/>
    </row>
    <row r="23" spans="1:16" s="101" customFormat="1" ht="11.25" customHeight="1">
      <c r="A23" s="109"/>
      <c r="B23" s="38" t="s">
        <v>974</v>
      </c>
      <c r="C23" s="39"/>
      <c r="D23" s="39"/>
      <c r="E23" s="98"/>
      <c r="F23" s="40" t="s">
        <v>961</v>
      </c>
      <c r="G23" s="41">
        <v>19.26</v>
      </c>
      <c r="H23" s="48"/>
      <c r="I23" s="183">
        <v>2.39</v>
      </c>
      <c r="J23" s="94"/>
      <c r="K23" s="297">
        <f>ROUND(G23*I23,2)</f>
        <v>46.03</v>
      </c>
      <c r="L23" s="95"/>
      <c r="M23" s="53"/>
      <c r="O23" s="102"/>
      <c r="P23" s="102"/>
    </row>
    <row r="24" spans="1:16" s="101" customFormat="1" ht="11.25" customHeight="1">
      <c r="A24" s="109" t="s">
        <v>656</v>
      </c>
      <c r="B24" s="84" t="s">
        <v>976</v>
      </c>
      <c r="C24" s="39"/>
      <c r="D24" s="39"/>
      <c r="E24" s="98"/>
      <c r="F24" s="40" t="s">
        <v>961</v>
      </c>
      <c r="G24" s="41">
        <v>19.26</v>
      </c>
      <c r="H24" s="48"/>
      <c r="I24" s="183">
        <v>16.43</v>
      </c>
      <c r="J24" s="94"/>
      <c r="K24" s="297">
        <f>ROUND(G24*I24,2)</f>
        <v>316.44</v>
      </c>
      <c r="L24" s="95"/>
      <c r="M24" s="53"/>
      <c r="O24" s="102"/>
      <c r="P24" s="102"/>
    </row>
    <row r="25" spans="1:16" s="101" customFormat="1" ht="11.25" customHeight="1">
      <c r="A25" s="109" t="s">
        <v>657</v>
      </c>
      <c r="B25" s="38" t="s">
        <v>1014</v>
      </c>
      <c r="C25" s="28"/>
      <c r="D25" s="28"/>
      <c r="E25" s="29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1.25" customHeight="1">
      <c r="A26" s="109"/>
      <c r="B26" s="38" t="s">
        <v>1015</v>
      </c>
      <c r="C26" s="39"/>
      <c r="D26" s="39"/>
      <c r="E26" s="98"/>
      <c r="F26" s="40" t="s">
        <v>1016</v>
      </c>
      <c r="G26" s="41">
        <v>19.26</v>
      </c>
      <c r="H26" s="48"/>
      <c r="I26" s="183">
        <v>22.88</v>
      </c>
      <c r="J26" s="94"/>
      <c r="K26" s="297">
        <f>ROUND(G26*I26,2)</f>
        <v>440.67</v>
      </c>
      <c r="L26" s="95"/>
      <c r="M26" s="53"/>
      <c r="O26" s="102"/>
      <c r="P26" s="102"/>
    </row>
    <row r="27" spans="1:16" s="101" customFormat="1" ht="11.25" customHeight="1">
      <c r="A27" s="109" t="s">
        <v>658</v>
      </c>
      <c r="B27" s="84" t="s">
        <v>1104</v>
      </c>
      <c r="C27" s="39"/>
      <c r="D27" s="67"/>
      <c r="E27" s="68"/>
      <c r="F27" s="40" t="s">
        <v>963</v>
      </c>
      <c r="G27" s="41">
        <v>0.8</v>
      </c>
      <c r="H27" s="48"/>
      <c r="I27" s="183">
        <v>22.88</v>
      </c>
      <c r="J27" s="94"/>
      <c r="K27" s="297">
        <f>ROUND(G27*I27,2)</f>
        <v>18.3</v>
      </c>
      <c r="L27" s="95"/>
      <c r="M27" s="53">
        <f>SUM(K23:K27)</f>
        <v>821.44</v>
      </c>
      <c r="O27" s="102"/>
      <c r="P27" s="102"/>
    </row>
    <row r="28" spans="1:16" s="101" customFormat="1" ht="11.25" customHeight="1">
      <c r="A28" s="120" t="s">
        <v>659</v>
      </c>
      <c r="B28" s="79" t="s">
        <v>975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1.25" customHeight="1">
      <c r="A29" s="142" t="s">
        <v>660</v>
      </c>
      <c r="B29" s="38" t="s">
        <v>1026</v>
      </c>
      <c r="C29" s="39"/>
      <c r="D29" s="39"/>
      <c r="E29" s="98"/>
      <c r="F29" s="40" t="s">
        <v>961</v>
      </c>
      <c r="G29" s="41">
        <v>2.88</v>
      </c>
      <c r="H29" s="48"/>
      <c r="I29" s="183">
        <v>17.04</v>
      </c>
      <c r="J29" s="94"/>
      <c r="K29" s="297">
        <f>ROUND(G29*I29,2)</f>
        <v>49.08</v>
      </c>
      <c r="L29" s="95"/>
      <c r="M29" s="53"/>
      <c r="O29" s="102"/>
      <c r="P29" s="102"/>
    </row>
    <row r="30" spans="1:16" s="101" customFormat="1" ht="11.25" customHeight="1">
      <c r="A30" s="142" t="s">
        <v>661</v>
      </c>
      <c r="B30" s="38" t="s">
        <v>1053</v>
      </c>
      <c r="C30" s="39"/>
      <c r="D30" s="39"/>
      <c r="E30" s="98"/>
      <c r="F30" s="40" t="s">
        <v>961</v>
      </c>
      <c r="G30" s="41">
        <v>2.88</v>
      </c>
      <c r="H30" s="48"/>
      <c r="I30" s="183">
        <v>9.25</v>
      </c>
      <c r="J30" s="94"/>
      <c r="K30" s="297">
        <f>ROUND(G30*I30,2)</f>
        <v>26.64</v>
      </c>
      <c r="L30" s="95"/>
      <c r="M30" s="53"/>
      <c r="O30" s="102"/>
      <c r="P30" s="102"/>
    </row>
    <row r="31" spans="1:16" s="101" customFormat="1" ht="11.25" customHeight="1">
      <c r="A31" s="142" t="s">
        <v>662</v>
      </c>
      <c r="B31" s="38" t="s">
        <v>1056</v>
      </c>
      <c r="C31" s="39"/>
      <c r="D31" s="39"/>
      <c r="E31" s="98"/>
      <c r="F31" s="40" t="s">
        <v>961</v>
      </c>
      <c r="G31" s="41">
        <v>2.88</v>
      </c>
      <c r="H31" s="48"/>
      <c r="I31" s="183">
        <v>24.8</v>
      </c>
      <c r="J31" s="94"/>
      <c r="K31" s="297">
        <f>ROUND(G31*I31,2)</f>
        <v>71.42</v>
      </c>
      <c r="L31" s="95"/>
      <c r="M31" s="53"/>
      <c r="O31" s="102"/>
      <c r="P31" s="102"/>
    </row>
    <row r="32" spans="1:16" s="101" customFormat="1" ht="11.25" customHeight="1">
      <c r="A32" s="142" t="s">
        <v>663</v>
      </c>
      <c r="B32" s="38" t="s">
        <v>1063</v>
      </c>
      <c r="C32" s="39"/>
      <c r="D32" s="39"/>
      <c r="E32" s="98"/>
      <c r="F32" s="40" t="s">
        <v>963</v>
      </c>
      <c r="G32" s="41">
        <v>0.8</v>
      </c>
      <c r="H32" s="48"/>
      <c r="I32" s="183">
        <v>18.4</v>
      </c>
      <c r="J32" s="94"/>
      <c r="K32" s="297">
        <f>ROUND(G32*I32,2)</f>
        <v>14.72</v>
      </c>
      <c r="L32" s="95"/>
      <c r="M32" s="53">
        <f>SUM(K29:K32)</f>
        <v>161.85999999999999</v>
      </c>
      <c r="O32" s="102"/>
      <c r="P32" s="102"/>
    </row>
    <row r="33" spans="1:16" s="101" customFormat="1" ht="11.25" customHeight="1">
      <c r="A33" s="141" t="s">
        <v>664</v>
      </c>
      <c r="B33" s="79" t="s">
        <v>983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42" t="s">
        <v>665</v>
      </c>
      <c r="B34" s="38" t="s">
        <v>0</v>
      </c>
      <c r="C34" s="39"/>
      <c r="D34" s="39"/>
      <c r="E34" s="98"/>
      <c r="F34" s="40" t="s">
        <v>961</v>
      </c>
      <c r="G34" s="41">
        <v>0.48</v>
      </c>
      <c r="H34" s="48"/>
      <c r="I34" s="183">
        <v>248.31</v>
      </c>
      <c r="J34" s="94"/>
      <c r="K34" s="297">
        <f>ROUND(G34*I34,2)</f>
        <v>119.19</v>
      </c>
      <c r="L34" s="95"/>
      <c r="M34" s="53"/>
      <c r="O34" s="102"/>
      <c r="P34" s="102"/>
    </row>
    <row r="35" spans="1:16" s="85" customFormat="1" ht="11.25" customHeight="1">
      <c r="A35" s="142" t="s">
        <v>666</v>
      </c>
      <c r="B35" s="126" t="s">
        <v>1099</v>
      </c>
      <c r="C35" s="137"/>
      <c r="D35" s="137"/>
      <c r="E35" s="138"/>
      <c r="F35" s="139"/>
      <c r="G35" s="41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1.25" customHeight="1">
      <c r="A36" s="142"/>
      <c r="B36" s="126" t="s">
        <v>1003</v>
      </c>
      <c r="C36" s="137"/>
      <c r="D36" s="137"/>
      <c r="E36" s="138"/>
      <c r="F36" s="139" t="s">
        <v>962</v>
      </c>
      <c r="G36" s="41">
        <v>1</v>
      </c>
      <c r="H36" s="48"/>
      <c r="I36" s="183">
        <v>230.55</v>
      </c>
      <c r="J36" s="94"/>
      <c r="K36" s="297">
        <f>ROUND(G36*I36,2)</f>
        <v>230.55</v>
      </c>
      <c r="L36" s="91"/>
      <c r="M36" s="53">
        <f>SUM(K34:K36)</f>
        <v>349.74</v>
      </c>
      <c r="O36" s="86"/>
      <c r="P36" s="86"/>
    </row>
    <row r="37" spans="1:16" s="85" customFormat="1" ht="11.25" customHeight="1">
      <c r="A37" s="78" t="s">
        <v>667</v>
      </c>
      <c r="B37" s="80" t="s">
        <v>985</v>
      </c>
      <c r="C37" s="39"/>
      <c r="D37" s="39"/>
      <c r="E37" s="98"/>
      <c r="F37" s="40"/>
      <c r="G37" s="140"/>
      <c r="H37" s="48"/>
      <c r="I37" s="183"/>
      <c r="J37" s="94"/>
      <c r="K37" s="45"/>
      <c r="L37" s="91"/>
      <c r="M37" s="53"/>
      <c r="O37" s="86"/>
      <c r="P37" s="86"/>
    </row>
    <row r="38" spans="1:16" s="85" customFormat="1" ht="11.25" customHeight="1">
      <c r="A38" s="37" t="s">
        <v>668</v>
      </c>
      <c r="B38" s="38" t="s">
        <v>986</v>
      </c>
      <c r="C38" s="39"/>
      <c r="D38" s="39"/>
      <c r="E38" s="98"/>
      <c r="F38" s="40" t="s">
        <v>961</v>
      </c>
      <c r="G38" s="140">
        <v>0.34</v>
      </c>
      <c r="H38" s="48"/>
      <c r="I38" s="183">
        <v>59.8</v>
      </c>
      <c r="J38" s="94"/>
      <c r="K38" s="297">
        <f>ROUND(G38*I38,2)</f>
        <v>20.33</v>
      </c>
      <c r="L38" s="91"/>
      <c r="M38" s="53">
        <f>K38</f>
        <v>20.33</v>
      </c>
      <c r="O38" s="86"/>
      <c r="P38" s="86"/>
    </row>
    <row r="39" spans="1:16" s="85" customFormat="1" ht="11.25" customHeight="1">
      <c r="A39" s="78" t="s">
        <v>669</v>
      </c>
      <c r="B39" s="79" t="s">
        <v>964</v>
      </c>
      <c r="C39" s="39"/>
      <c r="D39" s="39"/>
      <c r="E39" s="98"/>
      <c r="F39" s="40"/>
      <c r="G39" s="41"/>
      <c r="H39" s="48"/>
      <c r="I39" s="183"/>
      <c r="J39" s="94"/>
      <c r="K39" s="103"/>
      <c r="L39" s="91"/>
      <c r="M39" s="53"/>
      <c r="O39" s="86"/>
      <c r="P39" s="86"/>
    </row>
    <row r="40" spans="1:16" s="85" customFormat="1" ht="11.25" customHeight="1">
      <c r="A40" s="37" t="s">
        <v>670</v>
      </c>
      <c r="B40" s="38" t="s">
        <v>1065</v>
      </c>
      <c r="C40" s="39"/>
      <c r="D40" s="39"/>
      <c r="E40" s="98"/>
      <c r="F40" s="40"/>
      <c r="G40" s="41"/>
      <c r="H40" s="48"/>
      <c r="I40" s="183"/>
      <c r="J40" s="94"/>
      <c r="K40" s="103"/>
      <c r="L40" s="91"/>
      <c r="M40" s="53"/>
      <c r="O40" s="86"/>
      <c r="P40" s="86"/>
    </row>
    <row r="41" spans="1:16" s="85" customFormat="1" ht="11.25" customHeight="1">
      <c r="A41" s="37"/>
      <c r="B41" s="38" t="s">
        <v>980</v>
      </c>
      <c r="C41" s="39"/>
      <c r="D41" s="39"/>
      <c r="E41" s="98"/>
      <c r="F41" s="40" t="s">
        <v>961</v>
      </c>
      <c r="G41" s="41">
        <v>2.88</v>
      </c>
      <c r="H41" s="48"/>
      <c r="I41" s="185">
        <v>5.62</v>
      </c>
      <c r="J41" s="94"/>
      <c r="K41" s="297">
        <f>ROUND(G41*I41,2)</f>
        <v>16.19</v>
      </c>
      <c r="L41" s="91"/>
      <c r="M41" s="53"/>
      <c r="O41" s="86"/>
      <c r="P41" s="86"/>
    </row>
    <row r="42" spans="1:16" s="85" customFormat="1" ht="11.25" customHeight="1">
      <c r="A42" s="37" t="s">
        <v>671</v>
      </c>
      <c r="B42" s="38" t="s">
        <v>981</v>
      </c>
      <c r="C42" s="39"/>
      <c r="D42" s="39"/>
      <c r="E42" s="98"/>
      <c r="F42" s="40" t="s">
        <v>961</v>
      </c>
      <c r="G42" s="41">
        <v>2.88</v>
      </c>
      <c r="H42" s="48"/>
      <c r="I42" s="183">
        <v>9.34</v>
      </c>
      <c r="J42" s="94"/>
      <c r="K42" s="297">
        <f>ROUND(G42*I42,2)</f>
        <v>26.9</v>
      </c>
      <c r="L42" s="91"/>
      <c r="M42" s="53"/>
      <c r="O42" s="86"/>
      <c r="P42" s="86"/>
    </row>
    <row r="43" spans="1:16" s="85" customFormat="1" ht="11.25" customHeight="1" thickBot="1">
      <c r="A43" s="37" t="s">
        <v>672</v>
      </c>
      <c r="B43" s="115" t="s">
        <v>1102</v>
      </c>
      <c r="C43" s="137"/>
      <c r="D43" s="137"/>
      <c r="E43" s="138"/>
      <c r="F43" s="139" t="s">
        <v>961</v>
      </c>
      <c r="G43" s="140">
        <v>3.36</v>
      </c>
      <c r="H43" s="48"/>
      <c r="I43" s="183">
        <v>8.65</v>
      </c>
      <c r="J43" s="94"/>
      <c r="K43" s="297">
        <f>ROUND(G43*I43,2)</f>
        <v>29.06</v>
      </c>
      <c r="L43" s="95"/>
      <c r="M43" s="53">
        <f>SUM(K41:K43)</f>
        <v>72.15</v>
      </c>
      <c r="O43" s="86"/>
      <c r="P43" s="86"/>
    </row>
    <row r="44" spans="1:13" ht="19.5" customHeight="1" thickTop="1">
      <c r="A44" s="69" t="str">
        <f>Plan1!A52</f>
        <v>DATA:   03/03/2005   </v>
      </c>
      <c r="B44" s="70"/>
      <c r="C44" s="71" t="s">
        <v>965</v>
      </c>
      <c r="D44" s="70"/>
      <c r="E44" s="72"/>
      <c r="F44" s="70" t="s">
        <v>952</v>
      </c>
      <c r="G44" s="72"/>
      <c r="H44" s="70" t="s">
        <v>959</v>
      </c>
      <c r="I44" s="72"/>
      <c r="J44" s="70"/>
      <c r="K44" s="104">
        <f>SUM(K5:K43)</f>
        <v>176956.53999999975</v>
      </c>
      <c r="L44" s="97"/>
      <c r="M44" s="345">
        <f>SUM(M5:M43)</f>
        <v>176956.53999999986</v>
      </c>
    </row>
    <row r="45" spans="1:13" ht="19.5" customHeight="1" thickBot="1">
      <c r="A45" s="24"/>
      <c r="B45" s="25"/>
      <c r="C45" s="56"/>
      <c r="D45" s="23"/>
      <c r="E45" s="57"/>
      <c r="F45" s="23"/>
      <c r="G45" s="57"/>
      <c r="H45" s="23" t="s">
        <v>960</v>
      </c>
      <c r="I45" s="57"/>
      <c r="J45" s="23"/>
      <c r="K45" s="73"/>
      <c r="L45" s="23"/>
      <c r="M45" s="346"/>
    </row>
    <row r="46" spans="1:13" ht="15" customHeight="1" thickTop="1">
      <c r="A46" s="167"/>
      <c r="B46" s="55"/>
      <c r="C46" s="164"/>
      <c r="D46" s="161"/>
      <c r="E46" s="161"/>
      <c r="F46" s="166"/>
      <c r="M46" s="75"/>
    </row>
    <row r="47" spans="1:6" ht="15" customHeight="1">
      <c r="A47" s="167"/>
      <c r="B47" s="55"/>
      <c r="C47" s="164"/>
      <c r="D47" s="164"/>
      <c r="E47" s="164"/>
      <c r="F47" s="166"/>
    </row>
    <row r="48" spans="2:6" ht="15" customHeight="1">
      <c r="B48" s="164"/>
      <c r="C48" s="161"/>
      <c r="D48" s="161"/>
      <c r="E48" s="161"/>
      <c r="F48" s="1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Plan23!K44</f>
        <v>176956.53999999975</v>
      </c>
      <c r="L5" s="66"/>
      <c r="M5" s="339">
        <f>Plan23!M44</f>
        <v>176956.53999999986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331" t="s">
        <v>686</v>
      </c>
      <c r="B9" s="309" t="s">
        <v>1058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9.75" customHeight="1">
      <c r="A10" s="332" t="s">
        <v>687</v>
      </c>
      <c r="B10" s="77" t="s">
        <v>967</v>
      </c>
      <c r="C10" s="28"/>
      <c r="D10" s="28"/>
      <c r="E10" s="29"/>
      <c r="F10" s="40"/>
      <c r="G10" s="36"/>
      <c r="H10" s="113"/>
      <c r="I10" s="183"/>
      <c r="J10" s="105"/>
      <c r="K10" s="106"/>
      <c r="L10" s="113"/>
      <c r="M10" s="344"/>
    </row>
    <row r="11" spans="1:13" ht="9.75" customHeight="1">
      <c r="A11" s="333" t="s">
        <v>688</v>
      </c>
      <c r="B11" s="27" t="s">
        <v>1024</v>
      </c>
      <c r="C11" s="28"/>
      <c r="D11" s="28"/>
      <c r="E11" s="29"/>
      <c r="F11" s="40" t="s">
        <v>961</v>
      </c>
      <c r="G11" s="36">
        <v>3.28</v>
      </c>
      <c r="H11" s="47"/>
      <c r="I11" s="183">
        <v>6.21</v>
      </c>
      <c r="J11" s="47"/>
      <c r="K11" s="297">
        <f>ROUND(G11*I11,2)</f>
        <v>20.37</v>
      </c>
      <c r="L11" s="46"/>
      <c r="M11" s="52"/>
    </row>
    <row r="12" spans="1:13" ht="9.75" customHeight="1">
      <c r="A12" s="333" t="s">
        <v>689</v>
      </c>
      <c r="B12" s="38" t="s">
        <v>987</v>
      </c>
      <c r="C12" s="28"/>
      <c r="D12" s="28"/>
      <c r="E12" s="29"/>
      <c r="F12" s="30" t="s">
        <v>961</v>
      </c>
      <c r="G12" s="36">
        <v>2.16</v>
      </c>
      <c r="H12" s="47"/>
      <c r="I12" s="183">
        <v>7.47</v>
      </c>
      <c r="J12" s="47"/>
      <c r="K12" s="297">
        <f>ROUND(G12*I12,2)</f>
        <v>16.14</v>
      </c>
      <c r="L12" s="46"/>
      <c r="M12" s="52"/>
    </row>
    <row r="13" spans="1:13" ht="9.75" customHeight="1">
      <c r="A13" s="333" t="s">
        <v>690</v>
      </c>
      <c r="B13" s="38" t="s">
        <v>971</v>
      </c>
      <c r="C13" s="39"/>
      <c r="D13" s="39"/>
      <c r="E13" s="98"/>
      <c r="F13" s="40" t="s">
        <v>961</v>
      </c>
      <c r="G13" s="41">
        <v>20.83</v>
      </c>
      <c r="H13" s="48"/>
      <c r="I13" s="183">
        <v>2.39</v>
      </c>
      <c r="J13" s="94"/>
      <c r="K13" s="297">
        <f>ROUND(G13*I13,2)</f>
        <v>49.78</v>
      </c>
      <c r="L13" s="46"/>
      <c r="M13" s="52">
        <f>SUM(K11:K13)</f>
        <v>86.29</v>
      </c>
    </row>
    <row r="14" spans="1:13" ht="9.75" customHeight="1">
      <c r="A14" s="332" t="s">
        <v>691</v>
      </c>
      <c r="B14" s="79" t="s">
        <v>1006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9.75" customHeight="1">
      <c r="A15" s="333" t="s">
        <v>692</v>
      </c>
      <c r="B15" s="38" t="s">
        <v>1034</v>
      </c>
      <c r="C15" s="39"/>
      <c r="D15" s="39"/>
      <c r="E15" s="98"/>
      <c r="F15" s="40" t="s">
        <v>963</v>
      </c>
      <c r="G15" s="41">
        <v>6</v>
      </c>
      <c r="H15" s="48"/>
      <c r="I15" s="183">
        <v>3.58</v>
      </c>
      <c r="J15" s="47"/>
      <c r="K15" s="297">
        <f aca="true" t="shared" si="0" ref="K15:K20">ROUND(G15*I15,2)</f>
        <v>21.48</v>
      </c>
      <c r="L15" s="46"/>
      <c r="M15" s="52"/>
    </row>
    <row r="16" spans="1:13" ht="9.75" customHeight="1">
      <c r="A16" s="333" t="s">
        <v>693</v>
      </c>
      <c r="B16" s="38" t="s">
        <v>1007</v>
      </c>
      <c r="C16" s="39"/>
      <c r="D16" s="39"/>
      <c r="E16" s="98"/>
      <c r="F16" s="40" t="s">
        <v>962</v>
      </c>
      <c r="G16" s="36">
        <v>1</v>
      </c>
      <c r="H16" s="47"/>
      <c r="I16" s="183">
        <v>48.76</v>
      </c>
      <c r="J16" s="47"/>
      <c r="K16" s="297">
        <f t="shared" si="0"/>
        <v>48.76</v>
      </c>
      <c r="L16" s="46"/>
      <c r="M16" s="52"/>
    </row>
    <row r="17" spans="1:13" ht="9.75" customHeight="1">
      <c r="A17" s="333" t="s">
        <v>694</v>
      </c>
      <c r="B17" s="84" t="s">
        <v>1035</v>
      </c>
      <c r="C17" s="39"/>
      <c r="D17" s="39"/>
      <c r="E17" s="98"/>
      <c r="F17" s="40" t="s">
        <v>963</v>
      </c>
      <c r="G17" s="41">
        <v>3</v>
      </c>
      <c r="H17" s="48"/>
      <c r="I17" s="183">
        <v>6.11</v>
      </c>
      <c r="J17" s="47"/>
      <c r="K17" s="297">
        <f t="shared" si="0"/>
        <v>18.33</v>
      </c>
      <c r="L17" s="46"/>
      <c r="M17" s="52"/>
    </row>
    <row r="18" spans="1:13" ht="9.75" customHeight="1">
      <c r="A18" s="333" t="s">
        <v>695</v>
      </c>
      <c r="B18" s="84" t="s">
        <v>1060</v>
      </c>
      <c r="C18" s="39"/>
      <c r="D18" s="39"/>
      <c r="E18" s="98"/>
      <c r="F18" s="40" t="s">
        <v>963</v>
      </c>
      <c r="G18" s="41">
        <v>3</v>
      </c>
      <c r="H18" s="48"/>
      <c r="I18" s="183">
        <v>9.65</v>
      </c>
      <c r="J18" s="47"/>
      <c r="K18" s="297">
        <f t="shared" si="0"/>
        <v>28.95</v>
      </c>
      <c r="L18" s="46"/>
      <c r="M18" s="52"/>
    </row>
    <row r="19" spans="1:13" ht="9.75" customHeight="1">
      <c r="A19" s="333" t="s">
        <v>696</v>
      </c>
      <c r="B19" s="38" t="s">
        <v>1013</v>
      </c>
      <c r="C19" s="39"/>
      <c r="D19" s="39"/>
      <c r="E19" s="98"/>
      <c r="F19" s="40" t="s">
        <v>962</v>
      </c>
      <c r="G19" s="41">
        <v>1</v>
      </c>
      <c r="H19" s="48"/>
      <c r="I19" s="183">
        <v>26.18</v>
      </c>
      <c r="J19" s="47"/>
      <c r="K19" s="297">
        <f t="shared" si="0"/>
        <v>26.18</v>
      </c>
      <c r="L19" s="46"/>
      <c r="M19" s="52"/>
    </row>
    <row r="20" spans="1:13" ht="9.75" customHeight="1">
      <c r="A20" s="333" t="s">
        <v>697</v>
      </c>
      <c r="B20" s="38" t="s">
        <v>8</v>
      </c>
      <c r="C20" s="39"/>
      <c r="D20" s="39"/>
      <c r="E20" s="98"/>
      <c r="F20" s="40" t="s">
        <v>962</v>
      </c>
      <c r="G20" s="41">
        <v>1</v>
      </c>
      <c r="H20" s="48"/>
      <c r="I20" s="183">
        <v>485</v>
      </c>
      <c r="J20" s="47"/>
      <c r="K20" s="297">
        <f t="shared" si="0"/>
        <v>485</v>
      </c>
      <c r="L20" s="46"/>
      <c r="M20" s="52">
        <f>SUM(K15:K20)</f>
        <v>628.7</v>
      </c>
    </row>
    <row r="21" spans="1:16" s="101" customFormat="1" ht="9.75" customHeight="1">
      <c r="A21" s="332" t="s">
        <v>698</v>
      </c>
      <c r="B21" s="79" t="s">
        <v>999</v>
      </c>
      <c r="C21" s="39"/>
      <c r="D21" s="39"/>
      <c r="E21" s="98"/>
      <c r="F21" s="40"/>
      <c r="G21" s="36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9.75" customHeight="1">
      <c r="A22" s="333" t="s">
        <v>699</v>
      </c>
      <c r="B22" s="38" t="s">
        <v>1041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9.75" customHeight="1">
      <c r="A23" s="333"/>
      <c r="B23" s="38" t="s">
        <v>1028</v>
      </c>
      <c r="C23" s="39"/>
      <c r="D23" s="39"/>
      <c r="E23" s="98"/>
      <c r="F23" s="40" t="s">
        <v>962</v>
      </c>
      <c r="G23" s="36">
        <v>1</v>
      </c>
      <c r="H23" s="47"/>
      <c r="I23" s="183">
        <v>55.22</v>
      </c>
      <c r="J23" s="88"/>
      <c r="K23" s="297">
        <f>ROUND(G23*I23,2)</f>
        <v>55.22</v>
      </c>
      <c r="L23" s="89"/>
      <c r="M23" s="52"/>
      <c r="O23" s="102"/>
      <c r="P23" s="102"/>
    </row>
    <row r="24" spans="1:16" s="101" customFormat="1" ht="9.75" customHeight="1">
      <c r="A24" s="109" t="s">
        <v>700</v>
      </c>
      <c r="B24" s="38" t="s">
        <v>1030</v>
      </c>
      <c r="C24" s="39"/>
      <c r="D24" s="39"/>
      <c r="E24" s="98"/>
      <c r="F24" s="40" t="s">
        <v>962</v>
      </c>
      <c r="G24" s="36">
        <v>1</v>
      </c>
      <c r="H24" s="47"/>
      <c r="I24" s="183">
        <v>42.58</v>
      </c>
      <c r="J24" s="88"/>
      <c r="K24" s="297">
        <f>ROUND(G24*I24,2)</f>
        <v>42.58</v>
      </c>
      <c r="L24" s="89"/>
      <c r="M24" s="52"/>
      <c r="O24" s="102"/>
      <c r="P24" s="102"/>
    </row>
    <row r="25" spans="1:16" s="101" customFormat="1" ht="9.75" customHeight="1">
      <c r="A25" s="109" t="s">
        <v>701</v>
      </c>
      <c r="B25" s="38" t="s">
        <v>1032</v>
      </c>
      <c r="C25" s="39"/>
      <c r="D25" s="39"/>
      <c r="E25" s="98"/>
      <c r="F25" s="40" t="s">
        <v>962</v>
      </c>
      <c r="G25" s="36">
        <v>1</v>
      </c>
      <c r="H25" s="47"/>
      <c r="I25" s="308">
        <v>49.85</v>
      </c>
      <c r="J25" s="88"/>
      <c r="K25" s="297">
        <f>ROUND(G25*I25,2)</f>
        <v>49.85</v>
      </c>
      <c r="L25" s="89"/>
      <c r="M25" s="52">
        <f>SUM(K23:K25)</f>
        <v>147.65</v>
      </c>
      <c r="O25" s="102"/>
      <c r="P25" s="102"/>
    </row>
    <row r="26" spans="1:16" s="101" customFormat="1" ht="9.75" customHeight="1">
      <c r="A26" s="120" t="s">
        <v>702</v>
      </c>
      <c r="B26" s="169" t="s">
        <v>972</v>
      </c>
      <c r="C26" s="137"/>
      <c r="D26" s="137"/>
      <c r="E26" s="138"/>
      <c r="F26" s="125"/>
      <c r="G26" s="36"/>
      <c r="H26" s="113"/>
      <c r="I26" s="106"/>
      <c r="J26" s="105"/>
      <c r="K26" s="106"/>
      <c r="L26" s="89"/>
      <c r="M26" s="52"/>
      <c r="O26" s="102"/>
      <c r="P26" s="102"/>
    </row>
    <row r="27" spans="1:16" s="101" customFormat="1" ht="9.75" customHeight="1">
      <c r="A27" s="109" t="s">
        <v>703</v>
      </c>
      <c r="B27" s="38" t="s">
        <v>973</v>
      </c>
      <c r="C27" s="39"/>
      <c r="D27" s="39"/>
      <c r="E27" s="98"/>
      <c r="F27" s="40"/>
      <c r="G27" s="41"/>
      <c r="H27" s="48"/>
      <c r="I27" s="185"/>
      <c r="J27" s="94"/>
      <c r="K27" s="45"/>
      <c r="L27" s="89"/>
      <c r="M27" s="52"/>
      <c r="O27" s="102"/>
      <c r="P27" s="102"/>
    </row>
    <row r="28" spans="1:16" s="101" customFormat="1" ht="9.75" customHeight="1">
      <c r="A28" s="109"/>
      <c r="B28" s="38" t="s">
        <v>974</v>
      </c>
      <c r="C28" s="39"/>
      <c r="D28" s="39"/>
      <c r="E28" s="98"/>
      <c r="F28" s="40" t="s">
        <v>961</v>
      </c>
      <c r="G28" s="41">
        <v>20.83</v>
      </c>
      <c r="H28" s="48"/>
      <c r="I28" s="183">
        <v>2.39</v>
      </c>
      <c r="J28" s="94"/>
      <c r="K28" s="297">
        <f>ROUND(G28*I28,2)</f>
        <v>49.78</v>
      </c>
      <c r="L28" s="89"/>
      <c r="M28" s="52"/>
      <c r="O28" s="102"/>
      <c r="P28" s="102"/>
    </row>
    <row r="29" spans="1:16" s="101" customFormat="1" ht="9.75" customHeight="1">
      <c r="A29" s="109" t="s">
        <v>704</v>
      </c>
      <c r="B29" s="84" t="s">
        <v>976</v>
      </c>
      <c r="C29" s="39"/>
      <c r="D29" s="39"/>
      <c r="E29" s="98"/>
      <c r="F29" s="40" t="s">
        <v>961</v>
      </c>
      <c r="G29" s="41">
        <v>20.83</v>
      </c>
      <c r="H29" s="48"/>
      <c r="I29" s="183">
        <v>16.43</v>
      </c>
      <c r="J29" s="94"/>
      <c r="K29" s="297">
        <f>ROUND(G29*I29,2)</f>
        <v>342.24</v>
      </c>
      <c r="L29" s="89"/>
      <c r="M29" s="52"/>
      <c r="O29" s="102"/>
      <c r="P29" s="102"/>
    </row>
    <row r="30" spans="1:16" s="101" customFormat="1" ht="9.75" customHeight="1">
      <c r="A30" s="109" t="s">
        <v>705</v>
      </c>
      <c r="B30" s="27" t="s">
        <v>1014</v>
      </c>
      <c r="C30" s="39"/>
      <c r="D30" s="39"/>
      <c r="E30" s="98"/>
      <c r="F30" s="40"/>
      <c r="G30" s="41"/>
      <c r="H30" s="48"/>
      <c r="I30" s="183"/>
      <c r="J30" s="94"/>
      <c r="K30" s="87"/>
      <c r="L30" s="89"/>
      <c r="M30" s="52"/>
      <c r="O30" s="102"/>
      <c r="P30" s="102"/>
    </row>
    <row r="31" spans="1:16" s="101" customFormat="1" ht="9.75" customHeight="1">
      <c r="A31" s="109"/>
      <c r="B31" s="27" t="s">
        <v>1015</v>
      </c>
      <c r="C31" s="39"/>
      <c r="D31" s="39"/>
      <c r="E31" s="98"/>
      <c r="F31" s="40" t="s">
        <v>1016</v>
      </c>
      <c r="G31" s="41">
        <v>20.83</v>
      </c>
      <c r="H31" s="48"/>
      <c r="I31" s="45">
        <v>22.88</v>
      </c>
      <c r="J31" s="94"/>
      <c r="K31" s="297">
        <f>ROUND(G31*I31,2)</f>
        <v>476.59</v>
      </c>
      <c r="L31" s="89"/>
      <c r="M31" s="52"/>
      <c r="O31" s="102"/>
      <c r="P31" s="102"/>
    </row>
    <row r="32" spans="1:16" s="101" customFormat="1" ht="9.75" customHeight="1">
      <c r="A32" s="109" t="s">
        <v>706</v>
      </c>
      <c r="B32" s="84" t="s">
        <v>1104</v>
      </c>
      <c r="C32" s="39"/>
      <c r="D32" s="67"/>
      <c r="E32" s="68"/>
      <c r="F32" s="40" t="s">
        <v>963</v>
      </c>
      <c r="G32" s="41">
        <v>0.8</v>
      </c>
      <c r="H32" s="48"/>
      <c r="I32" s="183">
        <v>22.88</v>
      </c>
      <c r="J32" s="94"/>
      <c r="K32" s="297">
        <f>ROUND(G32*I32,2)</f>
        <v>18.3</v>
      </c>
      <c r="L32" s="89"/>
      <c r="M32" s="52">
        <f>SUM(K28:K32)</f>
        <v>886.9099999999999</v>
      </c>
      <c r="O32" s="102"/>
      <c r="P32" s="102"/>
    </row>
    <row r="33" spans="1:16" s="101" customFormat="1" ht="9.75" customHeight="1">
      <c r="A33" s="120" t="s">
        <v>707</v>
      </c>
      <c r="B33" s="169" t="s">
        <v>975</v>
      </c>
      <c r="C33" s="137"/>
      <c r="D33" s="137"/>
      <c r="E33" s="138"/>
      <c r="F33" s="139"/>
      <c r="G33" s="149"/>
      <c r="H33" s="47"/>
      <c r="I33" s="183"/>
      <c r="J33" s="88"/>
      <c r="K33" s="45"/>
      <c r="L33" s="89"/>
      <c r="M33" s="52"/>
      <c r="O33" s="102"/>
      <c r="P33" s="102"/>
    </row>
    <row r="34" spans="1:16" s="101" customFormat="1" ht="9.75" customHeight="1">
      <c r="A34" s="109" t="s">
        <v>708</v>
      </c>
      <c r="B34" s="38" t="s">
        <v>1026</v>
      </c>
      <c r="C34" s="39"/>
      <c r="D34" s="39"/>
      <c r="E34" s="98"/>
      <c r="F34" s="40" t="s">
        <v>961</v>
      </c>
      <c r="G34" s="36">
        <v>3.28</v>
      </c>
      <c r="H34" s="47"/>
      <c r="I34" s="183">
        <v>17.04</v>
      </c>
      <c r="J34" s="88"/>
      <c r="K34" s="297">
        <f>ROUND(G34*I34,2)</f>
        <v>55.89</v>
      </c>
      <c r="L34" s="89"/>
      <c r="M34" s="52"/>
      <c r="O34" s="102"/>
      <c r="P34" s="102"/>
    </row>
    <row r="35" spans="1:16" s="101" customFormat="1" ht="9.75" customHeight="1">
      <c r="A35" s="109" t="s">
        <v>709</v>
      </c>
      <c r="B35" s="38" t="s">
        <v>970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9.75" customHeight="1">
      <c r="A36" s="109"/>
      <c r="B36" s="84" t="s">
        <v>1025</v>
      </c>
      <c r="C36" s="39"/>
      <c r="D36" s="39"/>
      <c r="E36" s="98"/>
      <c r="F36" s="40" t="s">
        <v>961</v>
      </c>
      <c r="G36" s="41">
        <v>3.28</v>
      </c>
      <c r="H36" s="48"/>
      <c r="I36" s="183">
        <v>34.46</v>
      </c>
      <c r="J36" s="94"/>
      <c r="K36" s="297">
        <f>ROUND(G36*I36,2)</f>
        <v>113.03</v>
      </c>
      <c r="L36" s="95"/>
      <c r="M36" s="53"/>
      <c r="O36" s="102"/>
      <c r="P36" s="102"/>
    </row>
    <row r="37" spans="1:16" s="101" customFormat="1" ht="9.75" customHeight="1">
      <c r="A37" s="109" t="s">
        <v>710</v>
      </c>
      <c r="B37" s="38" t="s">
        <v>1027</v>
      </c>
      <c r="C37" s="39"/>
      <c r="D37" s="39"/>
      <c r="E37" s="98"/>
      <c r="F37" s="40" t="s">
        <v>963</v>
      </c>
      <c r="G37" s="41">
        <v>6.5</v>
      </c>
      <c r="H37" s="48"/>
      <c r="I37" s="183">
        <v>13.13</v>
      </c>
      <c r="J37" s="94"/>
      <c r="K37" s="297">
        <f>ROUND(G37*I37,2)</f>
        <v>85.35</v>
      </c>
      <c r="L37" s="95"/>
      <c r="M37" s="53">
        <f>SUM(K34:K37)</f>
        <v>254.27</v>
      </c>
      <c r="O37" s="102"/>
      <c r="P37" s="102"/>
    </row>
    <row r="38" spans="1:16" s="101" customFormat="1" ht="9.75" customHeight="1">
      <c r="A38" s="120" t="s">
        <v>711</v>
      </c>
      <c r="B38" s="169" t="s">
        <v>983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9.75" customHeight="1">
      <c r="A39" s="109" t="s">
        <v>712</v>
      </c>
      <c r="B39" s="38" t="s">
        <v>0</v>
      </c>
      <c r="C39" s="39"/>
      <c r="D39" s="39"/>
      <c r="E39" s="98"/>
      <c r="F39" s="40" t="s">
        <v>961</v>
      </c>
      <c r="G39" s="41">
        <v>0.48</v>
      </c>
      <c r="H39" s="48"/>
      <c r="I39" s="183">
        <v>248.31</v>
      </c>
      <c r="J39" s="94"/>
      <c r="K39" s="297">
        <f>ROUND(G39*I39,2)</f>
        <v>119.19</v>
      </c>
      <c r="L39" s="95"/>
      <c r="M39" s="53"/>
      <c r="O39" s="102"/>
      <c r="P39" s="102"/>
    </row>
    <row r="40" spans="1:16" s="101" customFormat="1" ht="9.75" customHeight="1">
      <c r="A40" s="109" t="s">
        <v>713</v>
      </c>
      <c r="B40" s="126" t="s">
        <v>1099</v>
      </c>
      <c r="C40" s="137"/>
      <c r="D40" s="137"/>
      <c r="E40" s="138"/>
      <c r="F40" s="139"/>
      <c r="G40" s="41"/>
      <c r="H40" s="48"/>
      <c r="I40" s="183"/>
      <c r="J40" s="94"/>
      <c r="K40" s="45"/>
      <c r="L40" s="95"/>
      <c r="M40" s="53"/>
      <c r="O40" s="102"/>
      <c r="P40" s="102"/>
    </row>
    <row r="41" spans="1:16" s="101" customFormat="1" ht="9.75" customHeight="1">
      <c r="A41" s="142"/>
      <c r="B41" s="126" t="s">
        <v>1003</v>
      </c>
      <c r="C41" s="137"/>
      <c r="D41" s="137"/>
      <c r="E41" s="138"/>
      <c r="F41" s="139" t="s">
        <v>962</v>
      </c>
      <c r="G41" s="41">
        <v>1</v>
      </c>
      <c r="H41" s="48"/>
      <c r="I41" s="183">
        <v>230.55</v>
      </c>
      <c r="J41" s="94"/>
      <c r="K41" s="297">
        <f>ROUND(G41*I41,2)</f>
        <v>230.55</v>
      </c>
      <c r="L41" s="95"/>
      <c r="M41" s="53">
        <f>SUM(K39:K41)</f>
        <v>349.74</v>
      </c>
      <c r="O41" s="102"/>
      <c r="P41" s="102"/>
    </row>
    <row r="42" spans="1:16" s="101" customFormat="1" ht="9.75" customHeight="1">
      <c r="A42" s="141" t="s">
        <v>714</v>
      </c>
      <c r="B42" s="169" t="s">
        <v>985</v>
      </c>
      <c r="C42" s="137"/>
      <c r="D42" s="137"/>
      <c r="E42" s="138"/>
      <c r="F42" s="139"/>
      <c r="G42" s="41"/>
      <c r="H42" s="48"/>
      <c r="I42" s="183"/>
      <c r="J42" s="94"/>
      <c r="K42" s="45"/>
      <c r="L42" s="95"/>
      <c r="M42" s="53"/>
      <c r="O42" s="102"/>
      <c r="P42" s="102"/>
    </row>
    <row r="43" spans="1:16" s="101" customFormat="1" ht="9.75" customHeight="1">
      <c r="A43" s="142" t="s">
        <v>715</v>
      </c>
      <c r="B43" s="160" t="s">
        <v>986</v>
      </c>
      <c r="C43" s="137"/>
      <c r="D43" s="137"/>
      <c r="E43" s="138"/>
      <c r="F43" s="139" t="s">
        <v>961</v>
      </c>
      <c r="G43" s="41">
        <v>0.34</v>
      </c>
      <c r="H43" s="48"/>
      <c r="I43" s="185">
        <v>59.8</v>
      </c>
      <c r="J43" s="94"/>
      <c r="K43" s="297">
        <f>ROUND(G43*I43,2)</f>
        <v>20.33</v>
      </c>
      <c r="L43" s="95"/>
      <c r="M43" s="53">
        <f>K43</f>
        <v>20.33</v>
      </c>
      <c r="O43" s="102"/>
      <c r="P43" s="102"/>
    </row>
    <row r="44" spans="1:16" s="101" customFormat="1" ht="9.75" customHeight="1">
      <c r="A44" s="141" t="s">
        <v>716</v>
      </c>
      <c r="B44" s="169" t="s">
        <v>964</v>
      </c>
      <c r="C44" s="137"/>
      <c r="D44" s="137"/>
      <c r="E44" s="138"/>
      <c r="F44" s="139"/>
      <c r="G44" s="41"/>
      <c r="H44" s="48"/>
      <c r="I44" s="183"/>
      <c r="J44" s="94"/>
      <c r="K44" s="45"/>
      <c r="L44" s="95"/>
      <c r="M44" s="53"/>
      <c r="O44" s="102"/>
      <c r="P44" s="102"/>
    </row>
    <row r="45" spans="1:16" s="85" customFormat="1" ht="9.75" customHeight="1">
      <c r="A45" s="142" t="s">
        <v>717</v>
      </c>
      <c r="B45" s="160" t="s">
        <v>981</v>
      </c>
      <c r="C45" s="137"/>
      <c r="D45" s="137"/>
      <c r="E45" s="138"/>
      <c r="F45" s="139" t="s">
        <v>961</v>
      </c>
      <c r="G45" s="41">
        <v>20.83</v>
      </c>
      <c r="H45" s="48"/>
      <c r="I45" s="183">
        <v>9.34</v>
      </c>
      <c r="J45" s="94"/>
      <c r="K45" s="297">
        <f>ROUND(G45*I45,2)</f>
        <v>194.55</v>
      </c>
      <c r="L45" s="91"/>
      <c r="M45" s="53"/>
      <c r="O45" s="86"/>
      <c r="P45" s="86"/>
    </row>
    <row r="46" spans="1:16" s="85" customFormat="1" ht="9.75" customHeight="1">
      <c r="A46" s="142" t="s">
        <v>718</v>
      </c>
      <c r="B46" s="160" t="s">
        <v>1102</v>
      </c>
      <c r="C46" s="137"/>
      <c r="D46" s="137"/>
      <c r="E46" s="138"/>
      <c r="F46" s="139" t="s">
        <v>961</v>
      </c>
      <c r="G46" s="140">
        <v>3.36</v>
      </c>
      <c r="H46" s="48"/>
      <c r="I46" s="183">
        <v>8.65</v>
      </c>
      <c r="J46" s="94"/>
      <c r="K46" s="297">
        <f>ROUND(G46*I46,2)</f>
        <v>29.06</v>
      </c>
      <c r="L46" s="91"/>
      <c r="M46" s="53">
        <f>SUM(K45:K46)</f>
        <v>223.61</v>
      </c>
      <c r="O46" s="86"/>
      <c r="P46" s="86"/>
    </row>
    <row r="47" spans="1:16" s="85" customFormat="1" ht="9.75" customHeight="1">
      <c r="A47" s="336" t="s">
        <v>719</v>
      </c>
      <c r="B47" s="309" t="s">
        <v>1059</v>
      </c>
      <c r="C47" s="39"/>
      <c r="D47" s="39"/>
      <c r="E47" s="98"/>
      <c r="F47" s="40"/>
      <c r="G47" s="140"/>
      <c r="H47" s="48"/>
      <c r="I47" s="45"/>
      <c r="J47" s="94"/>
      <c r="K47" s="45"/>
      <c r="L47" s="91"/>
      <c r="M47" s="53"/>
      <c r="O47" s="86"/>
      <c r="P47" s="86"/>
    </row>
    <row r="48" spans="1:16" s="85" customFormat="1" ht="9.75" customHeight="1">
      <c r="A48" s="335" t="s">
        <v>720</v>
      </c>
      <c r="B48" s="79" t="s">
        <v>967</v>
      </c>
      <c r="C48" s="39"/>
      <c r="D48" s="39"/>
      <c r="E48" s="98"/>
      <c r="F48" s="40"/>
      <c r="G48" s="140"/>
      <c r="H48" s="48"/>
      <c r="I48" s="14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721</v>
      </c>
      <c r="B49" s="38" t="s">
        <v>1048</v>
      </c>
      <c r="C49" s="39"/>
      <c r="D49" s="39"/>
      <c r="E49" s="98"/>
      <c r="F49" s="40" t="s">
        <v>961</v>
      </c>
      <c r="G49" s="140">
        <v>21.3</v>
      </c>
      <c r="H49" s="48"/>
      <c r="I49" s="183">
        <v>6.21</v>
      </c>
      <c r="J49" s="94"/>
      <c r="K49" s="297">
        <f>ROUND(G49*I49,2)</f>
        <v>132.27</v>
      </c>
      <c r="L49" s="91"/>
      <c r="M49" s="53"/>
      <c r="O49" s="86"/>
      <c r="P49" s="86"/>
    </row>
    <row r="50" spans="1:16" s="85" customFormat="1" ht="9.75" customHeight="1">
      <c r="A50" s="334" t="s">
        <v>722</v>
      </c>
      <c r="B50" s="38" t="s">
        <v>1004</v>
      </c>
      <c r="C50" s="39"/>
      <c r="D50" s="39"/>
      <c r="E50" s="98"/>
      <c r="F50" s="40" t="s">
        <v>961</v>
      </c>
      <c r="G50" s="140">
        <v>54.47</v>
      </c>
      <c r="H50" s="48"/>
      <c r="I50" s="183">
        <v>11.18</v>
      </c>
      <c r="J50" s="94"/>
      <c r="K50" s="297">
        <f>ROUND(G50*I50,2)</f>
        <v>608.97</v>
      </c>
      <c r="L50" s="91"/>
      <c r="M50" s="53"/>
      <c r="O50" s="86"/>
      <c r="P50" s="86"/>
    </row>
    <row r="51" spans="1:16" s="85" customFormat="1" ht="9.75" customHeight="1" thickBot="1">
      <c r="A51" s="334" t="s">
        <v>723</v>
      </c>
      <c r="B51" s="38" t="s">
        <v>987</v>
      </c>
      <c r="C51" s="39"/>
      <c r="D51" s="39"/>
      <c r="E51" s="98"/>
      <c r="F51" s="40" t="s">
        <v>961</v>
      </c>
      <c r="G51" s="140">
        <v>7.48</v>
      </c>
      <c r="H51" s="48"/>
      <c r="I51" s="297">
        <v>7.47</v>
      </c>
      <c r="J51" s="94"/>
      <c r="K51" s="297">
        <f>ROUND(G51*I51,2)</f>
        <v>55.88</v>
      </c>
      <c r="L51" s="91"/>
      <c r="M51" s="353">
        <f>SUM(K49:K51)</f>
        <v>797.12</v>
      </c>
      <c r="O51" s="86"/>
      <c r="P51" s="86"/>
    </row>
    <row r="52" spans="1:13" ht="19.5" customHeight="1" thickTop="1">
      <c r="A52" s="69" t="str">
        <f>Plan1!A52</f>
        <v>DATA:   03/03/2005   </v>
      </c>
      <c r="B52" s="70"/>
      <c r="C52" s="71" t="s">
        <v>965</v>
      </c>
      <c r="D52" s="70"/>
      <c r="E52" s="72"/>
      <c r="F52" s="70" t="s">
        <v>952</v>
      </c>
      <c r="G52" s="72"/>
      <c r="H52" s="70" t="s">
        <v>959</v>
      </c>
      <c r="I52" s="72"/>
      <c r="J52" s="70"/>
      <c r="K52" s="104">
        <f>SUM(K5:K51)</f>
        <v>180351.1599999997</v>
      </c>
      <c r="L52" s="97"/>
      <c r="M52" s="345">
        <f>SUM(M5:M51)</f>
        <v>180351.15999999983</v>
      </c>
    </row>
    <row r="53" spans="1:13" ht="19.5" customHeight="1" thickBot="1">
      <c r="A53" s="24"/>
      <c r="B53" s="25"/>
      <c r="C53" s="56"/>
      <c r="D53" s="23"/>
      <c r="E53" s="57"/>
      <c r="F53" s="23"/>
      <c r="G53" s="57"/>
      <c r="H53" s="23" t="s">
        <v>960</v>
      </c>
      <c r="I53" s="57"/>
      <c r="J53" s="23"/>
      <c r="K53" s="73"/>
      <c r="L53" s="23"/>
      <c r="M53" s="346"/>
    </row>
    <row r="54" spans="1:13" ht="15" customHeight="1" thickTop="1">
      <c r="A54" s="167"/>
      <c r="B54" s="55"/>
      <c r="C54" s="164"/>
      <c r="D54" s="161"/>
      <c r="E54" s="161"/>
      <c r="F54" s="166"/>
      <c r="M54" s="75"/>
    </row>
    <row r="55" spans="1:6" ht="15" customHeight="1">
      <c r="A55" s="167"/>
      <c r="B55" s="55"/>
      <c r="C55" s="164"/>
      <c r="D55" s="164"/>
      <c r="E55" s="164"/>
      <c r="F55" s="166"/>
    </row>
    <row r="56" spans="2:6" ht="15" customHeight="1">
      <c r="B56" s="164"/>
      <c r="C56" s="161"/>
      <c r="D56" s="161"/>
      <c r="E56" s="161"/>
      <c r="F56" s="16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A2">
      <selection activeCell="I15" sqref="I1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Plan24!K52</f>
        <v>180351.1599999997</v>
      </c>
      <c r="L5" s="66"/>
      <c r="M5" s="339">
        <f>Plan24!M52</f>
        <v>180351.15999999983</v>
      </c>
    </row>
    <row r="6" spans="1:13" ht="12.7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114" t="s">
        <v>724</v>
      </c>
      <c r="B9" s="79" t="s">
        <v>1006</v>
      </c>
      <c r="C9" s="137"/>
      <c r="D9" s="137"/>
      <c r="E9" s="138"/>
      <c r="F9" s="139"/>
      <c r="G9" s="41"/>
      <c r="H9" s="48"/>
      <c r="I9" s="14"/>
      <c r="J9" s="94"/>
      <c r="K9" s="103"/>
      <c r="L9" s="43"/>
      <c r="M9" s="351"/>
    </row>
    <row r="10" spans="1:13" ht="9.75" customHeight="1">
      <c r="A10" s="109" t="s">
        <v>725</v>
      </c>
      <c r="B10" s="38" t="s">
        <v>1034</v>
      </c>
      <c r="C10" s="39"/>
      <c r="D10" s="39"/>
      <c r="E10" s="98"/>
      <c r="F10" s="40" t="s">
        <v>963</v>
      </c>
      <c r="G10" s="41">
        <v>6</v>
      </c>
      <c r="H10" s="48"/>
      <c r="I10" s="183">
        <v>3.58</v>
      </c>
      <c r="J10" s="94"/>
      <c r="K10" s="297">
        <f>ROUND(G10*I10,2)</f>
        <v>21.48</v>
      </c>
      <c r="L10" s="105"/>
      <c r="M10" s="344"/>
    </row>
    <row r="11" spans="1:13" ht="9.75" customHeight="1">
      <c r="A11" s="109" t="s">
        <v>726</v>
      </c>
      <c r="B11" s="38" t="s">
        <v>1007</v>
      </c>
      <c r="C11" s="39"/>
      <c r="D11" s="39"/>
      <c r="E11" s="98"/>
      <c r="F11" s="40" t="s">
        <v>962</v>
      </c>
      <c r="G11" s="41">
        <v>1</v>
      </c>
      <c r="H11" s="48"/>
      <c r="I11" s="183">
        <v>48.76</v>
      </c>
      <c r="J11" s="94"/>
      <c r="K11" s="297">
        <f>ROUND(G11*I11,2)</f>
        <v>48.76</v>
      </c>
      <c r="L11" s="105"/>
      <c r="M11" s="344"/>
    </row>
    <row r="12" spans="1:13" ht="9.75" customHeight="1">
      <c r="A12" s="109" t="s">
        <v>727</v>
      </c>
      <c r="B12" s="100" t="s">
        <v>9</v>
      </c>
      <c r="C12" s="39"/>
      <c r="D12" s="39"/>
      <c r="E12" s="98"/>
      <c r="F12" s="40" t="s">
        <v>963</v>
      </c>
      <c r="G12" s="41">
        <v>6</v>
      </c>
      <c r="H12" s="48"/>
      <c r="I12" s="297">
        <v>11.25</v>
      </c>
      <c r="J12" s="94"/>
      <c r="K12" s="297">
        <f>ROUND(G12*I12,2)</f>
        <v>67.5</v>
      </c>
      <c r="L12" s="105"/>
      <c r="M12" s="344"/>
    </row>
    <row r="13" spans="1:13" ht="9.75" customHeight="1">
      <c r="A13" s="109" t="s">
        <v>728</v>
      </c>
      <c r="B13" s="38" t="s">
        <v>1013</v>
      </c>
      <c r="C13" s="39"/>
      <c r="D13" s="39"/>
      <c r="E13" s="98"/>
      <c r="F13" s="30" t="s">
        <v>962</v>
      </c>
      <c r="G13" s="36">
        <v>2</v>
      </c>
      <c r="H13" s="113"/>
      <c r="I13" s="296">
        <v>26.18</v>
      </c>
      <c r="J13" s="105"/>
      <c r="K13" s="297">
        <f>ROUND(G13*I13,2)</f>
        <v>52.36</v>
      </c>
      <c r="L13" s="113"/>
      <c r="M13" s="344"/>
    </row>
    <row r="14" spans="1:13" ht="9.75" customHeight="1">
      <c r="A14" s="109" t="s">
        <v>729</v>
      </c>
      <c r="B14" s="27" t="s">
        <v>940</v>
      </c>
      <c r="C14" s="28"/>
      <c r="D14" s="28"/>
      <c r="E14" s="29"/>
      <c r="F14" s="30"/>
      <c r="G14" s="36"/>
      <c r="H14" s="113"/>
      <c r="I14" s="183"/>
      <c r="J14" s="105"/>
      <c r="K14" s="106"/>
      <c r="L14" s="113"/>
      <c r="M14" s="344"/>
    </row>
    <row r="15" spans="1:13" ht="9.75" customHeight="1">
      <c r="A15" s="333"/>
      <c r="B15" s="27" t="s">
        <v>1061</v>
      </c>
      <c r="C15" s="28"/>
      <c r="D15" s="28"/>
      <c r="E15" s="29"/>
      <c r="F15" s="30" t="s">
        <v>962</v>
      </c>
      <c r="G15" s="36">
        <v>1</v>
      </c>
      <c r="H15" s="47"/>
      <c r="I15" s="183">
        <v>863.5</v>
      </c>
      <c r="J15" s="47"/>
      <c r="K15" s="297">
        <f>ROUND(G15*I15,2)</f>
        <v>863.5</v>
      </c>
      <c r="L15" s="46"/>
      <c r="M15" s="52"/>
    </row>
    <row r="16" spans="1:13" ht="9.75" customHeight="1">
      <c r="A16" s="333" t="s">
        <v>730</v>
      </c>
      <c r="B16" s="38" t="s">
        <v>1106</v>
      </c>
      <c r="C16" s="28"/>
      <c r="D16" s="28"/>
      <c r="E16" s="29"/>
      <c r="F16" s="30" t="s">
        <v>962</v>
      </c>
      <c r="G16" s="36">
        <v>1</v>
      </c>
      <c r="H16" s="47"/>
      <c r="I16" s="183">
        <v>549.66</v>
      </c>
      <c r="J16" s="47"/>
      <c r="K16" s="297">
        <f>ROUND(G16*I16,2)</f>
        <v>549.66</v>
      </c>
      <c r="L16" s="46"/>
      <c r="M16" s="52">
        <f>SUM(K10:K16)</f>
        <v>1603.2599999999998</v>
      </c>
    </row>
    <row r="17" spans="1:13" ht="9.75" customHeight="1">
      <c r="A17" s="332" t="s">
        <v>731</v>
      </c>
      <c r="B17" s="79" t="s">
        <v>999</v>
      </c>
      <c r="C17" s="28"/>
      <c r="D17" s="28"/>
      <c r="E17" s="29"/>
      <c r="F17" s="30"/>
      <c r="G17" s="36"/>
      <c r="H17" s="47"/>
      <c r="I17" s="183"/>
      <c r="J17" s="47"/>
      <c r="K17" s="45"/>
      <c r="L17" s="46"/>
      <c r="M17" s="52"/>
    </row>
    <row r="18" spans="1:16" s="101" customFormat="1" ht="9.75" customHeight="1">
      <c r="A18" s="333" t="s">
        <v>732</v>
      </c>
      <c r="B18" s="38" t="s">
        <v>1029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9.75" customHeight="1">
      <c r="A19" s="333"/>
      <c r="B19" s="38" t="s">
        <v>1028</v>
      </c>
      <c r="C19" s="39"/>
      <c r="D19" s="39"/>
      <c r="E19" s="98"/>
      <c r="F19" s="40" t="s">
        <v>962</v>
      </c>
      <c r="G19" s="36">
        <v>3</v>
      </c>
      <c r="H19" s="47"/>
      <c r="I19" s="183">
        <v>112.64</v>
      </c>
      <c r="J19" s="88"/>
      <c r="K19" s="297">
        <f>ROUND(G19*I19,2)</f>
        <v>337.92</v>
      </c>
      <c r="L19" s="89"/>
      <c r="M19" s="52"/>
      <c r="O19" s="102"/>
      <c r="P19" s="102"/>
    </row>
    <row r="20" spans="1:16" s="101" customFormat="1" ht="9.75" customHeight="1">
      <c r="A20" s="333" t="s">
        <v>733</v>
      </c>
      <c r="B20" s="38" t="s">
        <v>1030</v>
      </c>
      <c r="C20" s="39"/>
      <c r="D20" s="39"/>
      <c r="E20" s="98"/>
      <c r="F20" s="40" t="s">
        <v>962</v>
      </c>
      <c r="G20" s="36">
        <v>1</v>
      </c>
      <c r="H20" s="47"/>
      <c r="I20" s="183">
        <v>42.58</v>
      </c>
      <c r="J20" s="88"/>
      <c r="K20" s="297">
        <f>ROUND(G20*I20,2)</f>
        <v>42.58</v>
      </c>
      <c r="L20" s="89"/>
      <c r="M20" s="52"/>
      <c r="O20" s="102"/>
      <c r="P20" s="102"/>
    </row>
    <row r="21" spans="1:16" s="101" customFormat="1" ht="9.75" customHeight="1">
      <c r="A21" s="333" t="s">
        <v>734</v>
      </c>
      <c r="B21" s="38" t="s">
        <v>1032</v>
      </c>
      <c r="C21" s="39"/>
      <c r="D21" s="39"/>
      <c r="E21" s="98"/>
      <c r="F21" s="40" t="s">
        <v>962</v>
      </c>
      <c r="G21" s="36">
        <v>2</v>
      </c>
      <c r="H21" s="47"/>
      <c r="I21" s="183">
        <v>49.85</v>
      </c>
      <c r="J21" s="88"/>
      <c r="K21" s="297">
        <f>ROUND(G21*I21,2)</f>
        <v>99.7</v>
      </c>
      <c r="L21" s="89"/>
      <c r="M21" s="52"/>
      <c r="O21" s="102"/>
      <c r="P21" s="102"/>
    </row>
    <row r="22" spans="1:16" s="101" customFormat="1" ht="9.75" customHeight="1">
      <c r="A22" s="333" t="s">
        <v>735</v>
      </c>
      <c r="B22" s="38" t="s">
        <v>1062</v>
      </c>
      <c r="C22" s="39"/>
      <c r="D22" s="39"/>
      <c r="E22" s="98"/>
      <c r="F22" s="40" t="s">
        <v>962</v>
      </c>
      <c r="G22" s="36">
        <v>3</v>
      </c>
      <c r="H22" s="47"/>
      <c r="I22" s="183">
        <v>65.2</v>
      </c>
      <c r="J22" s="88"/>
      <c r="K22" s="297">
        <f>ROUND(G22*I22,2)</f>
        <v>195.6</v>
      </c>
      <c r="L22" s="89"/>
      <c r="M22" s="52"/>
      <c r="O22" s="102"/>
      <c r="P22" s="102"/>
    </row>
    <row r="23" spans="1:16" s="101" customFormat="1" ht="9.75" customHeight="1">
      <c r="A23" s="333" t="s">
        <v>736</v>
      </c>
      <c r="B23" s="38" t="s">
        <v>1107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9.75" customHeight="1">
      <c r="A24" s="109"/>
      <c r="B24" s="38" t="s">
        <v>1108</v>
      </c>
      <c r="C24" s="39"/>
      <c r="D24" s="39"/>
      <c r="E24" s="98"/>
      <c r="F24" s="40" t="s">
        <v>962</v>
      </c>
      <c r="G24" s="36">
        <v>1</v>
      </c>
      <c r="H24" s="47"/>
      <c r="I24" s="183">
        <v>1725.75</v>
      </c>
      <c r="J24" s="88"/>
      <c r="K24" s="297">
        <f>ROUND(G24*I24,2)</f>
        <v>1725.75</v>
      </c>
      <c r="L24" s="89"/>
      <c r="M24" s="52"/>
      <c r="O24" s="102"/>
      <c r="P24" s="102"/>
    </row>
    <row r="25" spans="1:16" s="101" customFormat="1" ht="9.75" customHeight="1">
      <c r="A25" s="109" t="s">
        <v>902</v>
      </c>
      <c r="B25" s="38" t="s">
        <v>1036</v>
      </c>
      <c r="C25" s="39"/>
      <c r="D25" s="39"/>
      <c r="E25" s="98"/>
      <c r="F25" s="40"/>
      <c r="G25" s="36"/>
      <c r="H25" s="105"/>
      <c r="I25" s="183"/>
      <c r="J25" s="105"/>
      <c r="K25" s="106"/>
      <c r="L25" s="89"/>
      <c r="M25" s="52"/>
      <c r="O25" s="102"/>
      <c r="P25" s="102"/>
    </row>
    <row r="26" spans="1:16" s="101" customFormat="1" ht="9.75" customHeight="1">
      <c r="A26" s="109"/>
      <c r="B26" s="38" t="s">
        <v>1037</v>
      </c>
      <c r="C26" s="39"/>
      <c r="D26" s="39"/>
      <c r="E26" s="98"/>
      <c r="F26" s="40" t="s">
        <v>962</v>
      </c>
      <c r="G26" s="36">
        <v>1</v>
      </c>
      <c r="H26" s="105"/>
      <c r="I26" s="183">
        <v>130.58</v>
      </c>
      <c r="J26" s="105"/>
      <c r="K26" s="297">
        <f>ROUND(G26*I26,2)</f>
        <v>130.58</v>
      </c>
      <c r="L26" s="89"/>
      <c r="M26" s="52">
        <f>SUM(K19:K26)</f>
        <v>2532.13</v>
      </c>
      <c r="O26" s="102"/>
      <c r="P26" s="102"/>
    </row>
    <row r="27" spans="1:16" s="101" customFormat="1" ht="9.75" customHeight="1">
      <c r="A27" s="120" t="s">
        <v>737</v>
      </c>
      <c r="B27" s="79" t="s">
        <v>1076</v>
      </c>
      <c r="C27" s="39"/>
      <c r="D27" s="39"/>
      <c r="E27" s="98"/>
      <c r="F27" s="40"/>
      <c r="G27" s="36"/>
      <c r="H27" s="47"/>
      <c r="I27" s="183"/>
      <c r="J27" s="88"/>
      <c r="K27" s="45"/>
      <c r="L27" s="89"/>
      <c r="M27" s="52"/>
      <c r="O27" s="102"/>
      <c r="P27" s="102"/>
    </row>
    <row r="28" spans="1:16" s="101" customFormat="1" ht="9.75" customHeight="1">
      <c r="A28" s="109" t="s">
        <v>738</v>
      </c>
      <c r="B28" s="38" t="s">
        <v>739</v>
      </c>
      <c r="C28" s="39"/>
      <c r="D28" s="39"/>
      <c r="E28" s="98"/>
      <c r="F28" s="40" t="s">
        <v>962</v>
      </c>
      <c r="G28" s="36">
        <v>1</v>
      </c>
      <c r="H28" s="47"/>
      <c r="I28" s="183">
        <v>43.55</v>
      </c>
      <c r="J28" s="88"/>
      <c r="K28" s="297">
        <f>ROUND(G28*I28,2)</f>
        <v>43.55</v>
      </c>
      <c r="L28" s="89"/>
      <c r="M28" s="52">
        <f>K28</f>
        <v>43.55</v>
      </c>
      <c r="O28" s="102"/>
      <c r="P28" s="102"/>
    </row>
    <row r="29" spans="1:16" s="101" customFormat="1" ht="9.75" customHeight="1">
      <c r="A29" s="120" t="s">
        <v>740</v>
      </c>
      <c r="B29" s="79" t="s">
        <v>972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9.75" customHeight="1">
      <c r="A30" s="109" t="s">
        <v>741</v>
      </c>
      <c r="B30" s="38" t="s">
        <v>973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9.75" customHeight="1">
      <c r="A31" s="109"/>
      <c r="B31" s="38" t="s">
        <v>974</v>
      </c>
      <c r="C31" s="39"/>
      <c r="D31" s="39"/>
      <c r="E31" s="98"/>
      <c r="F31" s="40" t="s">
        <v>961</v>
      </c>
      <c r="G31" s="41">
        <v>54.47</v>
      </c>
      <c r="H31" s="48"/>
      <c r="I31" s="183">
        <v>2.39</v>
      </c>
      <c r="J31" s="94"/>
      <c r="K31" s="297">
        <f>ROUND(G31*I31,2)</f>
        <v>130.18</v>
      </c>
      <c r="L31" s="95"/>
      <c r="M31" s="53"/>
      <c r="O31" s="102"/>
      <c r="P31" s="102"/>
    </row>
    <row r="32" spans="1:16" s="101" customFormat="1" ht="9.75" customHeight="1">
      <c r="A32" s="109" t="s">
        <v>742</v>
      </c>
      <c r="B32" s="84" t="s">
        <v>976</v>
      </c>
      <c r="C32" s="39"/>
      <c r="D32" s="39"/>
      <c r="E32" s="98"/>
      <c r="F32" s="40" t="s">
        <v>961</v>
      </c>
      <c r="G32" s="41">
        <v>54.47</v>
      </c>
      <c r="H32" s="48"/>
      <c r="I32" s="183">
        <v>16.43</v>
      </c>
      <c r="J32" s="94"/>
      <c r="K32" s="297">
        <f>ROUND(G32*I32,2)</f>
        <v>894.94</v>
      </c>
      <c r="L32" s="95"/>
      <c r="M32" s="53"/>
      <c r="O32" s="102"/>
      <c r="P32" s="102"/>
    </row>
    <row r="33" spans="1:16" s="101" customFormat="1" ht="9.75" customHeight="1">
      <c r="A33" s="109" t="s">
        <v>743</v>
      </c>
      <c r="B33" s="38" t="s">
        <v>1014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9.75" customHeight="1">
      <c r="A34" s="109"/>
      <c r="B34" s="38" t="s">
        <v>1015</v>
      </c>
      <c r="C34" s="39"/>
      <c r="D34" s="39"/>
      <c r="E34" s="98"/>
      <c r="F34" s="40" t="s">
        <v>1016</v>
      </c>
      <c r="G34" s="41">
        <v>54.47</v>
      </c>
      <c r="H34" s="48"/>
      <c r="I34" s="183">
        <v>22.88</v>
      </c>
      <c r="J34" s="94"/>
      <c r="K34" s="297">
        <f>ROUND(G34*I34,2)</f>
        <v>1246.27</v>
      </c>
      <c r="L34" s="95"/>
      <c r="M34" s="53"/>
      <c r="O34" s="102"/>
      <c r="P34" s="102"/>
    </row>
    <row r="35" spans="1:16" s="101" customFormat="1" ht="9.75" customHeight="1">
      <c r="A35" s="109" t="s">
        <v>744</v>
      </c>
      <c r="B35" s="84" t="s">
        <v>1104</v>
      </c>
      <c r="C35" s="39"/>
      <c r="D35" s="67"/>
      <c r="E35" s="68"/>
      <c r="F35" s="40" t="s">
        <v>963</v>
      </c>
      <c r="G35" s="41">
        <v>6</v>
      </c>
      <c r="H35" s="48"/>
      <c r="I35" s="183">
        <v>22.88</v>
      </c>
      <c r="J35" s="94"/>
      <c r="K35" s="297">
        <f>ROUND(G35*I35,2)</f>
        <v>137.28</v>
      </c>
      <c r="L35" s="95"/>
      <c r="M35" s="53">
        <f>SUM(K31:K35)</f>
        <v>2408.6700000000005</v>
      </c>
      <c r="O35" s="102"/>
      <c r="P35" s="102"/>
    </row>
    <row r="36" spans="1:16" s="101" customFormat="1" ht="9.75" customHeight="1">
      <c r="A36" s="120" t="s">
        <v>745</v>
      </c>
      <c r="B36" s="79" t="s">
        <v>975</v>
      </c>
      <c r="C36" s="39"/>
      <c r="D36" s="39"/>
      <c r="E36" s="98"/>
      <c r="F36" s="40"/>
      <c r="G36" s="41"/>
      <c r="H36" s="48"/>
      <c r="I36" s="185"/>
      <c r="J36" s="94"/>
      <c r="K36" s="45"/>
      <c r="L36" s="95"/>
      <c r="M36" s="53"/>
      <c r="O36" s="102"/>
      <c r="P36" s="102"/>
    </row>
    <row r="37" spans="1:16" s="101" customFormat="1" ht="9.75" customHeight="1">
      <c r="A37" s="142" t="s">
        <v>746</v>
      </c>
      <c r="B37" s="38" t="s">
        <v>1026</v>
      </c>
      <c r="C37" s="39"/>
      <c r="D37" s="39"/>
      <c r="E37" s="98"/>
      <c r="F37" s="40" t="s">
        <v>961</v>
      </c>
      <c r="G37" s="41">
        <v>21.3</v>
      </c>
      <c r="H37" s="48"/>
      <c r="I37" s="183">
        <v>17.04</v>
      </c>
      <c r="J37" s="94"/>
      <c r="K37" s="297">
        <f>ROUND(G37*I37,2)</f>
        <v>362.95</v>
      </c>
      <c r="L37" s="95"/>
      <c r="M37" s="53"/>
      <c r="O37" s="102"/>
      <c r="P37" s="102"/>
    </row>
    <row r="38" spans="1:16" s="101" customFormat="1" ht="9.75" customHeight="1">
      <c r="A38" s="142" t="s">
        <v>747</v>
      </c>
      <c r="B38" s="38" t="s">
        <v>1053</v>
      </c>
      <c r="C38" s="39"/>
      <c r="D38" s="39"/>
      <c r="E38" s="98"/>
      <c r="F38" s="40" t="s">
        <v>961</v>
      </c>
      <c r="G38" s="41">
        <v>21.3</v>
      </c>
      <c r="H38" s="48"/>
      <c r="I38" s="183">
        <v>9.25</v>
      </c>
      <c r="J38" s="94"/>
      <c r="K38" s="297">
        <f>ROUND(G38*I38,2)</f>
        <v>197.03</v>
      </c>
      <c r="L38" s="95"/>
      <c r="M38" s="53"/>
      <c r="O38" s="102"/>
      <c r="P38" s="102"/>
    </row>
    <row r="39" spans="1:16" s="101" customFormat="1" ht="9.75" customHeight="1">
      <c r="A39" s="142" t="s">
        <v>748</v>
      </c>
      <c r="B39" s="38" t="s">
        <v>1056</v>
      </c>
      <c r="C39" s="39"/>
      <c r="D39" s="39"/>
      <c r="E39" s="98"/>
      <c r="F39" s="40" t="s">
        <v>961</v>
      </c>
      <c r="G39" s="41">
        <v>21.3</v>
      </c>
      <c r="H39" s="48"/>
      <c r="I39" s="183">
        <v>24.8</v>
      </c>
      <c r="J39" s="94"/>
      <c r="K39" s="297">
        <f>ROUND(G39*I39,2)</f>
        <v>528.24</v>
      </c>
      <c r="L39" s="95"/>
      <c r="M39" s="53"/>
      <c r="O39" s="102"/>
      <c r="P39" s="102"/>
    </row>
    <row r="40" spans="1:16" s="101" customFormat="1" ht="9.75" customHeight="1">
      <c r="A40" s="142" t="s">
        <v>749</v>
      </c>
      <c r="B40" s="38" t="s">
        <v>1063</v>
      </c>
      <c r="C40" s="39"/>
      <c r="D40" s="39"/>
      <c r="E40" s="98"/>
      <c r="F40" s="40" t="s">
        <v>963</v>
      </c>
      <c r="G40" s="41">
        <v>0.8</v>
      </c>
      <c r="H40" s="48"/>
      <c r="I40" s="183">
        <v>18.4</v>
      </c>
      <c r="J40" s="94"/>
      <c r="K40" s="297">
        <f>ROUND(G40*I40,2)</f>
        <v>14.72</v>
      </c>
      <c r="L40" s="95"/>
      <c r="M40" s="53">
        <f>SUM(K37:K40)</f>
        <v>1102.94</v>
      </c>
      <c r="O40" s="102"/>
      <c r="P40" s="102"/>
    </row>
    <row r="41" spans="1:16" s="101" customFormat="1" ht="9.75" customHeight="1">
      <c r="A41" s="141" t="s">
        <v>750</v>
      </c>
      <c r="B41" s="79" t="s">
        <v>983</v>
      </c>
      <c r="C41" s="39"/>
      <c r="D41" s="39"/>
      <c r="E41" s="98"/>
      <c r="F41" s="40"/>
      <c r="G41" s="41"/>
      <c r="H41" s="48"/>
      <c r="I41" s="14"/>
      <c r="J41" s="94"/>
      <c r="K41" s="45"/>
      <c r="L41" s="95"/>
      <c r="M41" s="53"/>
      <c r="O41" s="102"/>
      <c r="P41" s="102"/>
    </row>
    <row r="42" spans="1:16" s="85" customFormat="1" ht="9.75" customHeight="1">
      <c r="A42" s="142" t="s">
        <v>751</v>
      </c>
      <c r="B42" s="27" t="s">
        <v>1120</v>
      </c>
      <c r="C42" s="39"/>
      <c r="D42" s="39"/>
      <c r="E42" s="98"/>
      <c r="F42" s="40" t="s">
        <v>961</v>
      </c>
      <c r="G42" s="41">
        <v>3.2</v>
      </c>
      <c r="H42" s="48"/>
      <c r="I42" s="183">
        <v>456.64</v>
      </c>
      <c r="J42" s="94"/>
      <c r="K42" s="297">
        <f>ROUND(G42*I42,2)</f>
        <v>1461.25</v>
      </c>
      <c r="L42" s="91"/>
      <c r="M42" s="53"/>
      <c r="O42" s="86"/>
      <c r="P42" s="86"/>
    </row>
    <row r="43" spans="1:16" s="85" customFormat="1" ht="9.75" customHeight="1">
      <c r="A43" s="142" t="s">
        <v>752</v>
      </c>
      <c r="B43" s="38" t="s">
        <v>2</v>
      </c>
      <c r="C43" s="39"/>
      <c r="D43" s="39"/>
      <c r="E43" s="98"/>
      <c r="F43" s="40" t="s">
        <v>961</v>
      </c>
      <c r="G43" s="41">
        <v>3</v>
      </c>
      <c r="H43" s="48"/>
      <c r="I43" s="183">
        <v>153.86</v>
      </c>
      <c r="J43" s="94"/>
      <c r="K43" s="297">
        <f>ROUND(G43*I43,2)</f>
        <v>461.58</v>
      </c>
      <c r="L43" s="91"/>
      <c r="M43" s="53"/>
      <c r="O43" s="86"/>
      <c r="P43" s="86"/>
    </row>
    <row r="44" spans="1:16" s="85" customFormat="1" ht="9.75" customHeight="1">
      <c r="A44" s="142" t="s">
        <v>753</v>
      </c>
      <c r="B44" s="126" t="s">
        <v>1099</v>
      </c>
      <c r="C44" s="137"/>
      <c r="D44" s="137"/>
      <c r="E44" s="138"/>
      <c r="F44" s="139"/>
      <c r="G44" s="140"/>
      <c r="H44" s="48"/>
      <c r="I44" s="297"/>
      <c r="J44" s="94"/>
      <c r="K44" s="45"/>
      <c r="L44" s="91"/>
      <c r="M44" s="53"/>
      <c r="O44" s="86"/>
      <c r="P44" s="86"/>
    </row>
    <row r="45" spans="1:16" s="85" customFormat="1" ht="9.75" customHeight="1">
      <c r="A45" s="334"/>
      <c r="B45" s="126" t="s">
        <v>1003</v>
      </c>
      <c r="C45" s="137"/>
      <c r="D45" s="137"/>
      <c r="E45" s="138"/>
      <c r="F45" s="139" t="s">
        <v>962</v>
      </c>
      <c r="G45" s="140">
        <v>1</v>
      </c>
      <c r="H45" s="48"/>
      <c r="I45" s="296">
        <v>230.55</v>
      </c>
      <c r="J45" s="94"/>
      <c r="K45" s="297">
        <f>ROUND(G45*I45,2)</f>
        <v>230.55</v>
      </c>
      <c r="L45" s="91"/>
      <c r="M45" s="53">
        <f>SUM(K42:K45)</f>
        <v>2153.38</v>
      </c>
      <c r="O45" s="86"/>
      <c r="P45" s="86"/>
    </row>
    <row r="46" spans="1:16" s="85" customFormat="1" ht="9.75" customHeight="1">
      <c r="A46" s="335" t="s">
        <v>754</v>
      </c>
      <c r="B46" s="80" t="s">
        <v>985</v>
      </c>
      <c r="C46" s="39"/>
      <c r="D46" s="39"/>
      <c r="E46" s="98"/>
      <c r="F46" s="40"/>
      <c r="G46" s="140"/>
      <c r="H46" s="48"/>
      <c r="I46" s="297"/>
      <c r="J46" s="94"/>
      <c r="K46" s="103"/>
      <c r="L46" s="91"/>
      <c r="M46" s="53"/>
      <c r="O46" s="86"/>
      <c r="P46" s="86"/>
    </row>
    <row r="47" spans="1:16" s="85" customFormat="1" ht="9.75" customHeight="1">
      <c r="A47" s="334" t="s">
        <v>755</v>
      </c>
      <c r="B47" s="38" t="s">
        <v>986</v>
      </c>
      <c r="C47" s="39"/>
      <c r="D47" s="39"/>
      <c r="E47" s="98"/>
      <c r="F47" s="40" t="s">
        <v>961</v>
      </c>
      <c r="G47" s="41">
        <v>1.96</v>
      </c>
      <c r="H47" s="48"/>
      <c r="I47" s="296">
        <v>59.8</v>
      </c>
      <c r="J47" s="94"/>
      <c r="K47" s="297">
        <f>ROUND(G47*I47,2)</f>
        <v>117.21</v>
      </c>
      <c r="L47" s="91"/>
      <c r="M47" s="53">
        <f>K47</f>
        <v>117.21</v>
      </c>
      <c r="O47" s="86"/>
      <c r="P47" s="86"/>
    </row>
    <row r="48" spans="1:16" s="85" customFormat="1" ht="9.75" customHeight="1">
      <c r="A48" s="335" t="s">
        <v>756</v>
      </c>
      <c r="B48" s="79" t="s">
        <v>964</v>
      </c>
      <c r="C48" s="39"/>
      <c r="D48" s="39"/>
      <c r="E48" s="98"/>
      <c r="F48" s="40"/>
      <c r="G48" s="41"/>
      <c r="H48" s="48"/>
      <c r="I48" s="297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757</v>
      </c>
      <c r="B49" s="38" t="s">
        <v>1064</v>
      </c>
      <c r="C49" s="39"/>
      <c r="D49" s="39"/>
      <c r="E49" s="98"/>
      <c r="F49" s="40"/>
      <c r="G49" s="41"/>
      <c r="H49" s="48"/>
      <c r="I49" s="296"/>
      <c r="J49" s="94"/>
      <c r="K49" s="103"/>
      <c r="L49" s="91"/>
      <c r="M49" s="53"/>
      <c r="O49" s="86"/>
      <c r="P49" s="86"/>
    </row>
    <row r="50" spans="1:16" s="85" customFormat="1" ht="9.75" customHeight="1">
      <c r="A50" s="334"/>
      <c r="B50" s="27" t="s">
        <v>980</v>
      </c>
      <c r="C50" s="39"/>
      <c r="D50" s="39"/>
      <c r="E50" s="98"/>
      <c r="F50" s="40" t="s">
        <v>961</v>
      </c>
      <c r="G50" s="41">
        <v>21.3</v>
      </c>
      <c r="H50" s="48"/>
      <c r="I50" s="183">
        <v>5.62</v>
      </c>
      <c r="J50" s="94"/>
      <c r="K50" s="297">
        <f>ROUND(G50*I50,2)</f>
        <v>119.71</v>
      </c>
      <c r="L50" s="91"/>
      <c r="M50" s="53"/>
      <c r="O50" s="86"/>
      <c r="P50" s="86"/>
    </row>
    <row r="51" spans="1:16" s="85" customFormat="1" ht="9.75" customHeight="1">
      <c r="A51" s="334" t="s">
        <v>758</v>
      </c>
      <c r="B51" s="27" t="s">
        <v>981</v>
      </c>
      <c r="C51" s="39"/>
      <c r="D51" s="39"/>
      <c r="E51" s="98"/>
      <c r="F51" s="40" t="s">
        <v>961</v>
      </c>
      <c r="G51" s="41">
        <v>21.3</v>
      </c>
      <c r="H51" s="48"/>
      <c r="I51" s="183">
        <v>9.34</v>
      </c>
      <c r="J51" s="94"/>
      <c r="K51" s="297">
        <f>ROUND(G51*I51,2)</f>
        <v>198.94</v>
      </c>
      <c r="L51" s="91"/>
      <c r="M51" s="53"/>
      <c r="O51" s="86"/>
      <c r="P51" s="86"/>
    </row>
    <row r="52" spans="1:16" s="85" customFormat="1" ht="9.75" customHeight="1" thickBot="1">
      <c r="A52" s="334" t="s">
        <v>759</v>
      </c>
      <c r="B52" s="115" t="s">
        <v>1102</v>
      </c>
      <c r="C52" s="137"/>
      <c r="D52" s="137"/>
      <c r="E52" s="138"/>
      <c r="F52" s="139" t="s">
        <v>961</v>
      </c>
      <c r="G52" s="140">
        <v>3.36</v>
      </c>
      <c r="H52" s="48"/>
      <c r="I52" s="183">
        <v>8.65</v>
      </c>
      <c r="J52" s="94"/>
      <c r="K52" s="297">
        <f>ROUND(G52*I52,2)</f>
        <v>29.06</v>
      </c>
      <c r="L52" s="95"/>
      <c r="M52" s="353">
        <f>SUM(K50:K52)</f>
        <v>347.71</v>
      </c>
      <c r="O52" s="86"/>
      <c r="P52" s="86"/>
    </row>
    <row r="53" spans="1:13" ht="19.5" customHeight="1" thickTop="1">
      <c r="A53" s="69" t="str">
        <f>Plan1!A52</f>
        <v>DATA:   03/03/2005   </v>
      </c>
      <c r="B53" s="70"/>
      <c r="C53" s="71" t="s">
        <v>965</v>
      </c>
      <c r="D53" s="70"/>
      <c r="E53" s="72"/>
      <c r="F53" s="70" t="s">
        <v>952</v>
      </c>
      <c r="G53" s="72"/>
      <c r="H53" s="70" t="s">
        <v>959</v>
      </c>
      <c r="I53" s="72"/>
      <c r="J53" s="70"/>
      <c r="K53" s="104">
        <f>SUM(K5:K52)</f>
        <v>190660.00999999966</v>
      </c>
      <c r="L53" s="97"/>
      <c r="M53" s="345">
        <f>SUM(M5:M52)</f>
        <v>190660.00999999983</v>
      </c>
    </row>
    <row r="54" spans="1:13" ht="16.5" customHeight="1" thickBot="1">
      <c r="A54" s="24"/>
      <c r="B54" s="25"/>
      <c r="C54" s="56"/>
      <c r="D54" s="23"/>
      <c r="E54" s="57"/>
      <c r="F54" s="23"/>
      <c r="G54" s="57"/>
      <c r="H54" s="23" t="s">
        <v>960</v>
      </c>
      <c r="I54" s="57"/>
      <c r="J54" s="23"/>
      <c r="K54" s="73"/>
      <c r="L54" s="23"/>
      <c r="M54" s="74"/>
    </row>
    <row r="55" spans="1:13" ht="15" customHeight="1" thickTop="1">
      <c r="A55" s="167"/>
      <c r="B55" s="55"/>
      <c r="C55" s="164"/>
      <c r="D55" s="161"/>
      <c r="E55" s="161"/>
      <c r="F55" s="166"/>
      <c r="M55" s="75"/>
    </row>
    <row r="56" spans="1:6" ht="15" customHeight="1">
      <c r="A56" s="167"/>
      <c r="B56" s="164"/>
      <c r="C56" s="164"/>
      <c r="D56" s="164"/>
      <c r="E56" s="164"/>
      <c r="F56" s="166"/>
    </row>
    <row r="57" spans="2:6" ht="15" customHeight="1">
      <c r="B57" s="164"/>
      <c r="C57" s="161"/>
      <c r="D57" s="161"/>
      <c r="E57" s="161"/>
      <c r="F57" s="16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Plan25!K53</f>
        <v>190660.00999999966</v>
      </c>
      <c r="L5" s="66"/>
      <c r="M5" s="339">
        <f>Plan25!M53</f>
        <v>190660.00999999983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331" t="s">
        <v>760</v>
      </c>
      <c r="B9" s="309" t="s">
        <v>1066</v>
      </c>
      <c r="C9" s="354"/>
      <c r="D9" s="354"/>
      <c r="E9" s="355"/>
      <c r="F9" s="30"/>
      <c r="G9" s="36"/>
      <c r="H9" s="113"/>
      <c r="I9" s="111"/>
      <c r="J9" s="105"/>
      <c r="K9" s="106"/>
      <c r="L9" s="113"/>
      <c r="M9" s="344"/>
    </row>
    <row r="10" spans="1:13" ht="10.5" customHeight="1">
      <c r="A10" s="332" t="s">
        <v>761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0.5" customHeight="1">
      <c r="A11" s="333" t="s">
        <v>762</v>
      </c>
      <c r="B11" s="27" t="s">
        <v>1024</v>
      </c>
      <c r="C11" s="28"/>
      <c r="D11" s="28"/>
      <c r="E11" s="29"/>
      <c r="F11" s="30" t="s">
        <v>961</v>
      </c>
      <c r="G11" s="36">
        <v>147.58</v>
      </c>
      <c r="H11" s="47"/>
      <c r="I11" s="183">
        <v>6.21</v>
      </c>
      <c r="J11" s="47"/>
      <c r="K11" s="297">
        <f>ROUND(G11*I11,2)</f>
        <v>916.47</v>
      </c>
      <c r="L11" s="46"/>
      <c r="M11" s="52"/>
    </row>
    <row r="12" spans="1:13" ht="10.5" customHeight="1">
      <c r="A12" s="333" t="s">
        <v>763</v>
      </c>
      <c r="B12" s="38" t="s">
        <v>971</v>
      </c>
      <c r="C12" s="28"/>
      <c r="D12" s="28"/>
      <c r="E12" s="29"/>
      <c r="F12" s="30" t="s">
        <v>961</v>
      </c>
      <c r="G12" s="36">
        <v>53.62</v>
      </c>
      <c r="H12" s="47"/>
      <c r="I12" s="183">
        <v>2.39</v>
      </c>
      <c r="J12" s="47"/>
      <c r="K12" s="297">
        <f>ROUND(G12*I12,2)</f>
        <v>128.15</v>
      </c>
      <c r="L12" s="46"/>
      <c r="M12" s="52">
        <f>SUM(K11:K12)</f>
        <v>1044.6200000000001</v>
      </c>
    </row>
    <row r="13" spans="1:13" ht="10.5" customHeight="1">
      <c r="A13" s="332" t="s">
        <v>764</v>
      </c>
      <c r="B13" s="79" t="s">
        <v>1109</v>
      </c>
      <c r="C13" s="39"/>
      <c r="D13" s="39"/>
      <c r="E13" s="98"/>
      <c r="F13" s="40"/>
      <c r="G13" s="36"/>
      <c r="H13" s="47"/>
      <c r="I13" s="183"/>
      <c r="J13" s="47"/>
      <c r="K13" s="45"/>
      <c r="L13" s="46"/>
      <c r="M13" s="52"/>
    </row>
    <row r="14" spans="1:13" ht="10.5" customHeight="1">
      <c r="A14" s="333" t="s">
        <v>765</v>
      </c>
      <c r="B14" s="38" t="s">
        <v>1110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10.5" customHeight="1">
      <c r="A15" s="333"/>
      <c r="B15" s="38" t="s">
        <v>1111</v>
      </c>
      <c r="C15" s="39"/>
      <c r="D15" s="39"/>
      <c r="E15" s="98"/>
      <c r="F15" s="40" t="s">
        <v>1018</v>
      </c>
      <c r="G15" s="36">
        <v>1.38</v>
      </c>
      <c r="H15" s="47"/>
      <c r="I15" s="183">
        <v>723.95</v>
      </c>
      <c r="J15" s="47"/>
      <c r="K15" s="297">
        <f>ROUND(G15*I15,2)</f>
        <v>999.05</v>
      </c>
      <c r="L15" s="46"/>
      <c r="M15" s="52">
        <f>K15</f>
        <v>999.05</v>
      </c>
    </row>
    <row r="16" spans="1:13" ht="10.5" customHeight="1">
      <c r="A16" s="332" t="s">
        <v>766</v>
      </c>
      <c r="B16" s="79" t="s">
        <v>1006</v>
      </c>
      <c r="C16" s="39"/>
      <c r="D16" s="39"/>
      <c r="E16" s="98"/>
      <c r="F16" s="40"/>
      <c r="G16" s="36"/>
      <c r="H16" s="47"/>
      <c r="I16" s="183"/>
      <c r="J16" s="47"/>
      <c r="K16" s="45"/>
      <c r="L16" s="46"/>
      <c r="M16" s="52"/>
    </row>
    <row r="17" spans="1:13" ht="10.5" customHeight="1">
      <c r="A17" s="333" t="s">
        <v>767</v>
      </c>
      <c r="B17" s="38" t="s">
        <v>1034</v>
      </c>
      <c r="C17" s="39"/>
      <c r="D17" s="39"/>
      <c r="E17" s="98"/>
      <c r="F17" s="40" t="s">
        <v>963</v>
      </c>
      <c r="G17" s="36">
        <v>6</v>
      </c>
      <c r="H17" s="47"/>
      <c r="I17" s="183">
        <v>3.58</v>
      </c>
      <c r="J17" s="47"/>
      <c r="K17" s="297">
        <f>ROUND(G17*I17,2)</f>
        <v>21.48</v>
      </c>
      <c r="L17" s="46"/>
      <c r="M17" s="52"/>
    </row>
    <row r="18" spans="1:13" ht="10.5" customHeight="1">
      <c r="A18" s="333" t="s">
        <v>768</v>
      </c>
      <c r="B18" s="38" t="s">
        <v>1007</v>
      </c>
      <c r="C18" s="39"/>
      <c r="D18" s="39"/>
      <c r="E18" s="98"/>
      <c r="F18" s="40" t="s">
        <v>962</v>
      </c>
      <c r="G18" s="36">
        <v>1</v>
      </c>
      <c r="H18" s="47"/>
      <c r="I18" s="183">
        <v>48.76</v>
      </c>
      <c r="J18" s="47"/>
      <c r="K18" s="297">
        <f>ROUND(G18*I18,2)</f>
        <v>48.76</v>
      </c>
      <c r="L18" s="46"/>
      <c r="M18" s="52"/>
    </row>
    <row r="19" spans="1:13" ht="10.5" customHeight="1">
      <c r="A19" s="333" t="s">
        <v>769</v>
      </c>
      <c r="B19" s="84" t="s">
        <v>1060</v>
      </c>
      <c r="C19" s="39"/>
      <c r="D19" s="39"/>
      <c r="E19" s="98"/>
      <c r="F19" s="40" t="s">
        <v>963</v>
      </c>
      <c r="G19" s="36">
        <v>12</v>
      </c>
      <c r="H19" s="47"/>
      <c r="I19" s="183">
        <v>9.65</v>
      </c>
      <c r="J19" s="47"/>
      <c r="K19" s="297">
        <f>ROUND(G19*I19,2)</f>
        <v>115.8</v>
      </c>
      <c r="L19" s="46"/>
      <c r="M19" s="52"/>
    </row>
    <row r="20" spans="1:13" ht="10.5" customHeight="1">
      <c r="A20" s="333" t="s">
        <v>770</v>
      </c>
      <c r="B20" s="38" t="s">
        <v>1013</v>
      </c>
      <c r="C20" s="39"/>
      <c r="D20" s="39"/>
      <c r="E20" s="98"/>
      <c r="F20" s="40" t="s">
        <v>962</v>
      </c>
      <c r="G20" s="36">
        <v>4</v>
      </c>
      <c r="H20" s="47"/>
      <c r="I20" s="183">
        <v>26.18</v>
      </c>
      <c r="J20" s="47"/>
      <c r="K20" s="297">
        <f>ROUND(G20*I20,2)</f>
        <v>104.72</v>
      </c>
      <c r="L20" s="46"/>
      <c r="M20" s="52"/>
    </row>
    <row r="21" spans="1:13" ht="10.5" customHeight="1">
      <c r="A21" s="333" t="s">
        <v>771</v>
      </c>
      <c r="B21" s="38" t="s">
        <v>1114</v>
      </c>
      <c r="C21" s="39"/>
      <c r="D21" s="39"/>
      <c r="E21" s="98"/>
      <c r="F21" s="40" t="s">
        <v>962</v>
      </c>
      <c r="G21" s="36">
        <v>1</v>
      </c>
      <c r="H21" s="47"/>
      <c r="I21" s="183">
        <v>1322.38</v>
      </c>
      <c r="J21" s="47"/>
      <c r="K21" s="297">
        <f>ROUND(G21*I21,2)</f>
        <v>1322.38</v>
      </c>
      <c r="L21" s="46"/>
      <c r="M21" s="52">
        <f>SUM(K17:K21)</f>
        <v>1613.14</v>
      </c>
    </row>
    <row r="22" spans="1:16" s="101" customFormat="1" ht="10.5" customHeight="1">
      <c r="A22" s="332" t="s">
        <v>772</v>
      </c>
      <c r="B22" s="79" t="s">
        <v>999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33" t="s">
        <v>773</v>
      </c>
      <c r="B23" s="38" t="s">
        <v>1029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10.5" customHeight="1">
      <c r="A24" s="109"/>
      <c r="B24" s="38" t="s">
        <v>1028</v>
      </c>
      <c r="C24" s="39"/>
      <c r="D24" s="39"/>
      <c r="E24" s="98"/>
      <c r="F24" s="40" t="s">
        <v>962</v>
      </c>
      <c r="G24" s="36">
        <v>12</v>
      </c>
      <c r="H24" s="47"/>
      <c r="I24" s="183">
        <v>112.64</v>
      </c>
      <c r="J24" s="88"/>
      <c r="K24" s="297">
        <f>ROUND(G24*I24,2)</f>
        <v>1351.68</v>
      </c>
      <c r="L24" s="89"/>
      <c r="M24" s="52"/>
      <c r="O24" s="102"/>
      <c r="P24" s="102"/>
    </row>
    <row r="25" spans="1:16" s="101" customFormat="1" ht="10.5" customHeight="1">
      <c r="A25" s="109" t="s">
        <v>774</v>
      </c>
      <c r="B25" s="38" t="s">
        <v>1031</v>
      </c>
      <c r="C25" s="39"/>
      <c r="D25" s="39"/>
      <c r="E25" s="98"/>
      <c r="F25" s="40" t="s">
        <v>962</v>
      </c>
      <c r="G25" s="36">
        <v>2</v>
      </c>
      <c r="H25" s="47"/>
      <c r="I25" s="183">
        <v>45.36</v>
      </c>
      <c r="J25" s="88"/>
      <c r="K25" s="297">
        <f>ROUND(G25*I25,2)</f>
        <v>90.72</v>
      </c>
      <c r="L25" s="89"/>
      <c r="M25" s="52"/>
      <c r="O25" s="102"/>
      <c r="P25" s="102"/>
    </row>
    <row r="26" spans="1:16" s="101" customFormat="1" ht="10.5" customHeight="1">
      <c r="A26" s="109" t="s">
        <v>775</v>
      </c>
      <c r="B26" s="38" t="s">
        <v>1032</v>
      </c>
      <c r="C26" s="39"/>
      <c r="D26" s="39"/>
      <c r="E26" s="98"/>
      <c r="F26" s="40" t="s">
        <v>962</v>
      </c>
      <c r="G26" s="36">
        <v>5</v>
      </c>
      <c r="H26" s="47"/>
      <c r="I26" s="183">
        <v>49.85</v>
      </c>
      <c r="J26" s="88"/>
      <c r="K26" s="297">
        <f>ROUND(G26*I26,2)</f>
        <v>249.25</v>
      </c>
      <c r="L26" s="89"/>
      <c r="M26" s="52"/>
      <c r="O26" s="102"/>
      <c r="P26" s="102"/>
    </row>
    <row r="27" spans="1:16" s="101" customFormat="1" ht="10.5" customHeight="1">
      <c r="A27" s="109" t="s">
        <v>776</v>
      </c>
      <c r="B27" s="27" t="s">
        <v>1036</v>
      </c>
      <c r="C27" s="39"/>
      <c r="D27" s="39"/>
      <c r="E27" s="98"/>
      <c r="F27" s="40"/>
      <c r="G27" s="41"/>
      <c r="H27" s="48"/>
      <c r="I27" s="103"/>
      <c r="J27" s="94"/>
      <c r="K27" s="45"/>
      <c r="L27" s="95"/>
      <c r="M27" s="53"/>
      <c r="O27" s="102"/>
      <c r="P27" s="102"/>
    </row>
    <row r="28" spans="1:16" s="101" customFormat="1" ht="10.5" customHeight="1">
      <c r="A28" s="109"/>
      <c r="B28" s="27" t="s">
        <v>1037</v>
      </c>
      <c r="C28" s="28"/>
      <c r="D28" s="28"/>
      <c r="E28" s="29"/>
      <c r="F28" s="40" t="s">
        <v>962</v>
      </c>
      <c r="G28" s="41">
        <v>8</v>
      </c>
      <c r="H28" s="48"/>
      <c r="I28" s="45">
        <v>130.58</v>
      </c>
      <c r="J28" s="94"/>
      <c r="K28" s="297">
        <f>ROUND(G28*I28,2)</f>
        <v>1044.64</v>
      </c>
      <c r="L28" s="95"/>
      <c r="M28" s="53">
        <f>SUM(K24:K28)</f>
        <v>2736.29</v>
      </c>
      <c r="O28" s="102"/>
      <c r="P28" s="102"/>
    </row>
    <row r="29" spans="1:16" s="101" customFormat="1" ht="10.5" customHeight="1">
      <c r="A29" s="120" t="s">
        <v>777</v>
      </c>
      <c r="B29" s="79" t="s">
        <v>988</v>
      </c>
      <c r="C29" s="39"/>
      <c r="D29" s="39"/>
      <c r="E29" s="98"/>
      <c r="F29" s="40"/>
      <c r="G29" s="41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0.5" customHeight="1">
      <c r="A30" s="109" t="s">
        <v>778</v>
      </c>
      <c r="B30" s="38" t="s">
        <v>989</v>
      </c>
      <c r="C30" s="39"/>
      <c r="D30" s="39"/>
      <c r="E30" s="98"/>
      <c r="F30" s="40"/>
      <c r="G30" s="41"/>
      <c r="H30" s="48"/>
      <c r="I30" s="183"/>
      <c r="J30" s="94"/>
      <c r="K30" s="87"/>
      <c r="L30" s="95"/>
      <c r="M30" s="53"/>
      <c r="O30" s="102"/>
      <c r="P30" s="102"/>
    </row>
    <row r="31" spans="1:16" s="101" customFormat="1" ht="10.5" customHeight="1">
      <c r="A31" s="109"/>
      <c r="B31" s="38" t="s">
        <v>990</v>
      </c>
      <c r="C31" s="39"/>
      <c r="D31" s="39"/>
      <c r="E31" s="98"/>
      <c r="F31" s="40" t="s">
        <v>961</v>
      </c>
      <c r="G31" s="41">
        <v>30.68</v>
      </c>
      <c r="H31" s="48"/>
      <c r="I31" s="183">
        <v>18.99</v>
      </c>
      <c r="J31" s="94"/>
      <c r="K31" s="297">
        <f>ROUND(G31*I31,2)</f>
        <v>582.61</v>
      </c>
      <c r="L31" s="95"/>
      <c r="M31" s="53"/>
      <c r="O31" s="102"/>
      <c r="P31" s="102"/>
    </row>
    <row r="32" spans="1:16" s="101" customFormat="1" ht="10.5" customHeight="1">
      <c r="A32" s="109" t="s">
        <v>779</v>
      </c>
      <c r="B32" s="38" t="s">
        <v>1067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101" customFormat="1" ht="10.5" customHeight="1">
      <c r="A33" s="109"/>
      <c r="B33" s="38" t="s">
        <v>1068</v>
      </c>
      <c r="C33" s="39"/>
      <c r="D33" s="39"/>
      <c r="E33" s="98"/>
      <c r="F33" s="40" t="s">
        <v>961</v>
      </c>
      <c r="G33" s="41">
        <v>75.88</v>
      </c>
      <c r="H33" s="48"/>
      <c r="I33" s="185">
        <v>44.77</v>
      </c>
      <c r="J33" s="94"/>
      <c r="K33" s="297">
        <f>ROUND(G33*I33,2)</f>
        <v>3397.15</v>
      </c>
      <c r="L33" s="95"/>
      <c r="M33" s="53">
        <f>SUM(K31:K33)</f>
        <v>3979.76</v>
      </c>
      <c r="O33" s="102"/>
      <c r="P33" s="102"/>
    </row>
    <row r="34" spans="1:16" s="101" customFormat="1" ht="10.5" customHeight="1">
      <c r="A34" s="120" t="s">
        <v>780</v>
      </c>
      <c r="B34" s="79" t="s">
        <v>972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0.5" customHeight="1">
      <c r="A35" s="109" t="s">
        <v>781</v>
      </c>
      <c r="B35" s="38" t="s">
        <v>973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0.5" customHeight="1">
      <c r="A36" s="109"/>
      <c r="B36" s="38" t="s">
        <v>974</v>
      </c>
      <c r="C36" s="39"/>
      <c r="D36" s="39"/>
      <c r="E36" s="98"/>
      <c r="F36" s="40" t="s">
        <v>961</v>
      </c>
      <c r="G36" s="41">
        <v>82.62</v>
      </c>
      <c r="H36" s="48"/>
      <c r="I36" s="183">
        <v>2.39</v>
      </c>
      <c r="J36" s="94"/>
      <c r="K36" s="297">
        <f>ROUND(G36*I36,2)</f>
        <v>197.46</v>
      </c>
      <c r="L36" s="95"/>
      <c r="M36" s="53"/>
      <c r="O36" s="102"/>
      <c r="P36" s="102"/>
    </row>
    <row r="37" spans="1:16" s="101" customFormat="1" ht="10.5" customHeight="1">
      <c r="A37" s="142" t="s">
        <v>782</v>
      </c>
      <c r="B37" s="84" t="s">
        <v>976</v>
      </c>
      <c r="C37" s="39"/>
      <c r="D37" s="39"/>
      <c r="E37" s="98"/>
      <c r="F37" s="40" t="s">
        <v>961</v>
      </c>
      <c r="G37" s="41">
        <v>82.62</v>
      </c>
      <c r="H37" s="48"/>
      <c r="I37" s="45">
        <v>16.43</v>
      </c>
      <c r="J37" s="94"/>
      <c r="K37" s="297">
        <f>ROUND(G37*I37,2)</f>
        <v>1357.45</v>
      </c>
      <c r="L37" s="95"/>
      <c r="M37" s="53"/>
      <c r="O37" s="102"/>
      <c r="P37" s="102"/>
    </row>
    <row r="38" spans="1:16" s="101" customFormat="1" ht="10.5" customHeight="1">
      <c r="A38" s="142" t="s">
        <v>783</v>
      </c>
      <c r="B38" s="38" t="s">
        <v>977</v>
      </c>
      <c r="C38" s="39"/>
      <c r="D38" s="67"/>
      <c r="E38" s="68"/>
      <c r="F38" s="40"/>
      <c r="G38" s="41"/>
      <c r="H38" s="48"/>
      <c r="I38" s="14"/>
      <c r="J38" s="94"/>
      <c r="K38" s="45"/>
      <c r="L38" s="95"/>
      <c r="M38" s="53"/>
      <c r="O38" s="102"/>
      <c r="P38" s="102"/>
    </row>
    <row r="39" spans="1:16" s="101" customFormat="1" ht="10.5" customHeight="1">
      <c r="A39" s="142"/>
      <c r="B39" s="84" t="s">
        <v>978</v>
      </c>
      <c r="C39" s="39"/>
      <c r="D39" s="67"/>
      <c r="E39" s="68"/>
      <c r="F39" s="40" t="s">
        <v>961</v>
      </c>
      <c r="G39" s="41">
        <v>53.62</v>
      </c>
      <c r="H39" s="48"/>
      <c r="I39" s="183">
        <v>28.36</v>
      </c>
      <c r="J39" s="94"/>
      <c r="K39" s="297">
        <f>ROUND(G39*I39,2)</f>
        <v>1520.66</v>
      </c>
      <c r="L39" s="95"/>
      <c r="M39" s="53"/>
      <c r="O39" s="102"/>
      <c r="P39" s="102"/>
    </row>
    <row r="40" spans="1:16" s="101" customFormat="1" ht="10.5" customHeight="1">
      <c r="A40" s="142" t="s">
        <v>784</v>
      </c>
      <c r="B40" s="38" t="s">
        <v>996</v>
      </c>
      <c r="C40" s="137"/>
      <c r="D40" s="137"/>
      <c r="E40" s="138"/>
      <c r="F40" s="139" t="s">
        <v>963</v>
      </c>
      <c r="G40" s="41">
        <v>16.5</v>
      </c>
      <c r="H40" s="48"/>
      <c r="I40" s="183">
        <v>18.2</v>
      </c>
      <c r="J40" s="94"/>
      <c r="K40" s="297">
        <f>ROUND(G40*I40,2)</f>
        <v>300.3</v>
      </c>
      <c r="L40" s="95"/>
      <c r="M40" s="53">
        <f>SUM(K36:K40)</f>
        <v>3375.8700000000003</v>
      </c>
      <c r="O40" s="102"/>
      <c r="P40" s="102"/>
    </row>
    <row r="41" spans="1:16" s="101" customFormat="1" ht="10.5" customHeight="1">
      <c r="A41" s="141" t="s">
        <v>785</v>
      </c>
      <c r="B41" s="79" t="s">
        <v>975</v>
      </c>
      <c r="C41" s="39"/>
      <c r="D41" s="39"/>
      <c r="E41" s="98"/>
      <c r="F41" s="40"/>
      <c r="G41" s="41"/>
      <c r="H41" s="48"/>
      <c r="I41" s="297"/>
      <c r="J41" s="94"/>
      <c r="K41" s="45"/>
      <c r="L41" s="95"/>
      <c r="M41" s="53"/>
      <c r="O41" s="102"/>
      <c r="P41" s="102"/>
    </row>
    <row r="42" spans="1:16" s="85" customFormat="1" ht="10.5" customHeight="1">
      <c r="A42" s="142" t="s">
        <v>786</v>
      </c>
      <c r="B42" s="38" t="s">
        <v>1026</v>
      </c>
      <c r="C42" s="39"/>
      <c r="D42" s="39"/>
      <c r="E42" s="98"/>
      <c r="F42" s="40" t="s">
        <v>961</v>
      </c>
      <c r="G42" s="41">
        <v>147.58</v>
      </c>
      <c r="H42" s="48"/>
      <c r="I42" s="296">
        <v>17.04</v>
      </c>
      <c r="J42" s="94"/>
      <c r="K42" s="297">
        <f>ROUND(G42*I42,2)</f>
        <v>2514.76</v>
      </c>
      <c r="L42" s="91"/>
      <c r="M42" s="53"/>
      <c r="O42" s="86"/>
      <c r="P42" s="86"/>
    </row>
    <row r="43" spans="1:16" s="85" customFormat="1" ht="10.5" customHeight="1">
      <c r="A43" s="142" t="s">
        <v>787</v>
      </c>
      <c r="B43" s="38" t="s">
        <v>970</v>
      </c>
      <c r="C43" s="39"/>
      <c r="D43" s="39"/>
      <c r="E43" s="98"/>
      <c r="F43" s="40"/>
      <c r="G43" s="41"/>
      <c r="H43" s="48"/>
      <c r="I43" s="297"/>
      <c r="J43" s="94"/>
      <c r="K43" s="87"/>
      <c r="L43" s="91"/>
      <c r="M43" s="53"/>
      <c r="O43" s="86"/>
      <c r="P43" s="86"/>
    </row>
    <row r="44" spans="1:16" s="85" customFormat="1" ht="10.5" customHeight="1">
      <c r="A44" s="334"/>
      <c r="B44" s="84" t="s">
        <v>1025</v>
      </c>
      <c r="C44" s="39"/>
      <c r="D44" s="39"/>
      <c r="E44" s="98"/>
      <c r="F44" s="40" t="s">
        <v>961</v>
      </c>
      <c r="G44" s="140">
        <v>147.58</v>
      </c>
      <c r="H44" s="48"/>
      <c r="I44" s="296">
        <v>34.46</v>
      </c>
      <c r="J44" s="94"/>
      <c r="K44" s="297">
        <f>ROUND(G44*I44,2)</f>
        <v>5085.61</v>
      </c>
      <c r="L44" s="91"/>
      <c r="M44" s="53"/>
      <c r="O44" s="86"/>
      <c r="P44" s="86"/>
    </row>
    <row r="45" spans="1:16" s="85" customFormat="1" ht="10.5" customHeight="1">
      <c r="A45" s="334" t="s">
        <v>788</v>
      </c>
      <c r="B45" s="38" t="s">
        <v>1027</v>
      </c>
      <c r="C45" s="39"/>
      <c r="D45" s="39"/>
      <c r="E45" s="98"/>
      <c r="F45" s="40" t="s">
        <v>963</v>
      </c>
      <c r="G45" s="140">
        <v>47.5</v>
      </c>
      <c r="H45" s="48"/>
      <c r="I45" s="297">
        <v>13.13</v>
      </c>
      <c r="J45" s="94"/>
      <c r="K45" s="297">
        <f>ROUND(G45*I45,2)</f>
        <v>623.68</v>
      </c>
      <c r="L45" s="91"/>
      <c r="M45" s="53"/>
      <c r="O45" s="86"/>
      <c r="P45" s="86"/>
    </row>
    <row r="46" spans="1:16" s="85" customFormat="1" ht="10.5" customHeight="1" thickBot="1">
      <c r="A46" s="334" t="s">
        <v>789</v>
      </c>
      <c r="B46" s="38" t="s">
        <v>1063</v>
      </c>
      <c r="C46" s="39"/>
      <c r="D46" s="39"/>
      <c r="E46" s="98"/>
      <c r="F46" s="40" t="s">
        <v>963</v>
      </c>
      <c r="G46" s="41">
        <v>4</v>
      </c>
      <c r="H46" s="48"/>
      <c r="I46" s="183">
        <v>18.4</v>
      </c>
      <c r="J46" s="94"/>
      <c r="K46" s="297">
        <f>ROUND(G46*I46,2)</f>
        <v>73.6</v>
      </c>
      <c r="L46" s="91"/>
      <c r="M46" s="53">
        <f>SUM(K42:K46)</f>
        <v>8297.65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212706.38999999964</v>
      </c>
      <c r="L47" s="97"/>
      <c r="M47" s="345">
        <f>SUM(M5:M46)</f>
        <v>212706.38999999984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1:13" ht="15" customHeight="1" thickTop="1">
      <c r="A49" s="167"/>
      <c r="B49" s="55"/>
      <c r="C49" s="164"/>
      <c r="D49" s="161"/>
      <c r="E49" s="161"/>
      <c r="F49" s="166"/>
      <c r="M49" s="75"/>
    </row>
    <row r="50" spans="1:6" ht="15" customHeight="1">
      <c r="A50" s="167"/>
      <c r="B50" s="164"/>
      <c r="C50" s="164"/>
      <c r="D50" s="164"/>
      <c r="E50" s="164"/>
      <c r="F50" s="166"/>
    </row>
    <row r="51" spans="2:6" ht="15" customHeight="1">
      <c r="B51" s="164"/>
      <c r="C51" s="161"/>
      <c r="D51" s="161"/>
      <c r="E51" s="161"/>
      <c r="F51" s="16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Plan26!K47</f>
        <v>212706.38999999964</v>
      </c>
      <c r="L5" s="66"/>
      <c r="M5" s="339">
        <f>Plan26!M47</f>
        <v>212706.38999999984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14" t="s">
        <v>790</v>
      </c>
      <c r="B9" s="163" t="s">
        <v>983</v>
      </c>
      <c r="C9" s="143"/>
      <c r="D9" s="143"/>
      <c r="E9" s="143"/>
      <c r="F9" s="145"/>
      <c r="G9" s="134"/>
      <c r="H9" s="111"/>
      <c r="I9" s="46"/>
      <c r="J9" s="110"/>
      <c r="K9" s="112"/>
      <c r="L9" s="111"/>
      <c r="M9" s="349"/>
    </row>
    <row r="10" spans="1:13" ht="10.5" customHeight="1">
      <c r="A10" s="109" t="s">
        <v>791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05"/>
      <c r="K10" s="106"/>
      <c r="L10" s="113"/>
      <c r="M10" s="344"/>
    </row>
    <row r="11" spans="1:13" ht="10.5" customHeight="1">
      <c r="A11" s="109"/>
      <c r="B11" s="28" t="s">
        <v>1070</v>
      </c>
      <c r="C11" s="28"/>
      <c r="D11" s="28"/>
      <c r="E11" s="28"/>
      <c r="F11" s="157" t="s">
        <v>961</v>
      </c>
      <c r="G11" s="36">
        <v>20</v>
      </c>
      <c r="H11" s="113"/>
      <c r="I11" s="46">
        <v>275.45</v>
      </c>
      <c r="J11" s="105"/>
      <c r="K11" s="297">
        <f>ROUND(G11*I11,2)</f>
        <v>5509</v>
      </c>
      <c r="L11" s="113"/>
      <c r="M11" s="344">
        <f>K11</f>
        <v>5509</v>
      </c>
    </row>
    <row r="12" spans="1:13" ht="10.5" customHeight="1">
      <c r="A12" s="120" t="s">
        <v>792</v>
      </c>
      <c r="B12" s="156" t="s">
        <v>1073</v>
      </c>
      <c r="C12" s="28"/>
      <c r="D12" s="28"/>
      <c r="E12" s="28"/>
      <c r="F12" s="157"/>
      <c r="G12" s="36"/>
      <c r="H12" s="113"/>
      <c r="I12" s="46"/>
      <c r="J12" s="105"/>
      <c r="K12" s="106"/>
      <c r="L12" s="113"/>
      <c r="M12" s="344"/>
    </row>
    <row r="13" spans="1:13" ht="10.5" customHeight="1">
      <c r="A13" s="109" t="s">
        <v>793</v>
      </c>
      <c r="B13" s="147" t="s">
        <v>1074</v>
      </c>
      <c r="C13" s="147"/>
      <c r="D13" s="147"/>
      <c r="E13" s="147"/>
      <c r="F13" s="157" t="s">
        <v>961</v>
      </c>
      <c r="G13" s="36">
        <v>147.58</v>
      </c>
      <c r="H13" s="113"/>
      <c r="I13" s="46">
        <v>46.25</v>
      </c>
      <c r="J13" s="105"/>
      <c r="K13" s="297">
        <f>ROUND(G13*I13,2)</f>
        <v>6825.58</v>
      </c>
      <c r="L13" s="113"/>
      <c r="M13" s="344">
        <f>K13</f>
        <v>6825.58</v>
      </c>
    </row>
    <row r="14" spans="1:13" ht="10.5" customHeight="1">
      <c r="A14" s="76" t="s">
        <v>794</v>
      </c>
      <c r="B14" s="77" t="s">
        <v>964</v>
      </c>
      <c r="C14" s="28"/>
      <c r="D14" s="28"/>
      <c r="E14" s="29"/>
      <c r="F14" s="30"/>
      <c r="G14" s="36"/>
      <c r="H14" s="47"/>
      <c r="I14" s="46"/>
      <c r="J14" s="47"/>
      <c r="K14" s="45"/>
      <c r="L14" s="46"/>
      <c r="M14" s="52"/>
    </row>
    <row r="15" spans="1:13" ht="10.5" customHeight="1">
      <c r="A15" s="35" t="s">
        <v>795</v>
      </c>
      <c r="B15" s="38" t="s">
        <v>1071</v>
      </c>
      <c r="C15" s="28"/>
      <c r="D15" s="28"/>
      <c r="E15" s="29"/>
      <c r="F15" s="30"/>
      <c r="G15" s="36"/>
      <c r="H15" s="47"/>
      <c r="I15" s="46"/>
      <c r="J15" s="47"/>
      <c r="K15" s="45"/>
      <c r="L15" s="46"/>
      <c r="M15" s="52"/>
    </row>
    <row r="16" spans="1:16" s="101" customFormat="1" ht="10.5" customHeight="1">
      <c r="A16" s="35"/>
      <c r="B16" s="38" t="s">
        <v>980</v>
      </c>
      <c r="C16" s="39"/>
      <c r="D16" s="39"/>
      <c r="E16" s="98"/>
      <c r="F16" s="40" t="s">
        <v>961</v>
      </c>
      <c r="G16" s="36">
        <v>74</v>
      </c>
      <c r="H16" s="47"/>
      <c r="I16" s="46">
        <v>5.62</v>
      </c>
      <c r="J16" s="88"/>
      <c r="K16" s="297">
        <f>ROUND(G16*I16,2)</f>
        <v>415.88</v>
      </c>
      <c r="L16" s="89"/>
      <c r="M16" s="52"/>
      <c r="O16" s="102"/>
      <c r="P16" s="102"/>
    </row>
    <row r="17" spans="1:16" s="101" customFormat="1" ht="10.5" customHeight="1">
      <c r="A17" s="35" t="s">
        <v>796</v>
      </c>
      <c r="B17" s="38" t="s">
        <v>981</v>
      </c>
      <c r="C17" s="39"/>
      <c r="D17" s="39"/>
      <c r="E17" s="98"/>
      <c r="F17" s="40" t="s">
        <v>961</v>
      </c>
      <c r="G17" s="36">
        <v>74</v>
      </c>
      <c r="H17" s="47"/>
      <c r="I17" s="46">
        <v>9.34</v>
      </c>
      <c r="J17" s="88"/>
      <c r="K17" s="297">
        <f>ROUND(G17*I17,2)</f>
        <v>691.16</v>
      </c>
      <c r="L17" s="89"/>
      <c r="M17" s="52"/>
      <c r="O17" s="102"/>
      <c r="P17" s="102"/>
    </row>
    <row r="18" spans="1:16" s="101" customFormat="1" ht="10.5" customHeight="1">
      <c r="A18" s="35" t="s">
        <v>797</v>
      </c>
      <c r="B18" s="160" t="s">
        <v>1102</v>
      </c>
      <c r="C18" s="137"/>
      <c r="D18" s="137"/>
      <c r="E18" s="138"/>
      <c r="F18" s="139" t="s">
        <v>961</v>
      </c>
      <c r="G18" s="118">
        <v>3.36</v>
      </c>
      <c r="H18" s="47"/>
      <c r="I18" s="46">
        <v>8.65</v>
      </c>
      <c r="J18" s="88"/>
      <c r="K18" s="297">
        <f>ROUND(G18*I18,2)</f>
        <v>29.06</v>
      </c>
      <c r="L18" s="89"/>
      <c r="M18" s="52">
        <f>SUM(K16:K18)</f>
        <v>1136.1</v>
      </c>
      <c r="O18" s="102"/>
      <c r="P18" s="102"/>
    </row>
    <row r="19" spans="1:16" s="101" customFormat="1" ht="10.5" customHeight="1">
      <c r="A19" s="107" t="s">
        <v>798</v>
      </c>
      <c r="B19" s="136" t="s">
        <v>27</v>
      </c>
      <c r="C19" s="39"/>
      <c r="D19" s="39"/>
      <c r="E19" s="98"/>
      <c r="F19" s="40"/>
      <c r="G19" s="36"/>
      <c r="H19" s="47"/>
      <c r="I19" s="46"/>
      <c r="J19" s="88"/>
      <c r="K19" s="45"/>
      <c r="L19" s="89"/>
      <c r="M19" s="52"/>
      <c r="O19" s="102"/>
      <c r="P19" s="102"/>
    </row>
    <row r="20" spans="1:16" s="101" customFormat="1" ht="10.5" customHeight="1">
      <c r="A20" s="76" t="s">
        <v>799</v>
      </c>
      <c r="B20" s="79" t="s">
        <v>967</v>
      </c>
      <c r="C20" s="28"/>
      <c r="D20" s="28"/>
      <c r="E20" s="29"/>
      <c r="F20" s="40"/>
      <c r="G20" s="41"/>
      <c r="H20" s="48"/>
      <c r="I20" s="183"/>
      <c r="J20" s="88"/>
      <c r="K20" s="45"/>
      <c r="L20" s="89"/>
      <c r="M20" s="52"/>
      <c r="O20" s="102"/>
      <c r="P20" s="102"/>
    </row>
    <row r="21" spans="1:16" s="101" customFormat="1" ht="10.5" customHeight="1">
      <c r="A21" s="35" t="s">
        <v>800</v>
      </c>
      <c r="B21" s="38" t="s">
        <v>971</v>
      </c>
      <c r="C21" s="39"/>
      <c r="D21" s="39"/>
      <c r="E21" s="98"/>
      <c r="F21" s="40" t="s">
        <v>961</v>
      </c>
      <c r="G21" s="41">
        <v>5.4</v>
      </c>
      <c r="H21" s="48"/>
      <c r="I21" s="183">
        <v>2.39</v>
      </c>
      <c r="J21" s="88"/>
      <c r="K21" s="297">
        <f>ROUND(G21*I21,2)</f>
        <v>12.91</v>
      </c>
      <c r="L21" s="89"/>
      <c r="M21" s="52">
        <f>K21</f>
        <v>12.91</v>
      </c>
      <c r="O21" s="102"/>
      <c r="P21" s="102"/>
    </row>
    <row r="22" spans="1:16" s="101" customFormat="1" ht="10.5" customHeight="1">
      <c r="A22" s="76" t="s">
        <v>801</v>
      </c>
      <c r="B22" s="79" t="s">
        <v>1006</v>
      </c>
      <c r="C22" s="39"/>
      <c r="D22" s="39"/>
      <c r="E22" s="98"/>
      <c r="F22" s="40"/>
      <c r="G22" s="41"/>
      <c r="H22" s="48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5" t="s">
        <v>802</v>
      </c>
      <c r="B23" s="38" t="s">
        <v>1034</v>
      </c>
      <c r="C23" s="39"/>
      <c r="D23" s="39"/>
      <c r="E23" s="98"/>
      <c r="F23" s="40" t="s">
        <v>963</v>
      </c>
      <c r="G23" s="41">
        <v>6</v>
      </c>
      <c r="H23" s="48"/>
      <c r="I23" s="183">
        <v>3.58</v>
      </c>
      <c r="J23" s="88"/>
      <c r="K23" s="297">
        <f>ROUND(G23*I23,2)</f>
        <v>21.48</v>
      </c>
      <c r="L23" s="89"/>
      <c r="M23" s="52"/>
      <c r="O23" s="102"/>
      <c r="P23" s="102"/>
    </row>
    <row r="24" spans="1:16" s="101" customFormat="1" ht="10.5" customHeight="1">
      <c r="A24" s="35" t="s">
        <v>803</v>
      </c>
      <c r="B24" s="38" t="s">
        <v>1007</v>
      </c>
      <c r="C24" s="39"/>
      <c r="D24" s="39"/>
      <c r="E24" s="98"/>
      <c r="F24" s="40" t="s">
        <v>962</v>
      </c>
      <c r="G24" s="41">
        <v>1</v>
      </c>
      <c r="H24" s="48"/>
      <c r="I24" s="183">
        <v>48.76</v>
      </c>
      <c r="J24" s="88"/>
      <c r="K24" s="297">
        <f>ROUND(G24*I24,2)</f>
        <v>48.76</v>
      </c>
      <c r="L24" s="89"/>
      <c r="M24" s="52"/>
      <c r="O24" s="102"/>
      <c r="P24" s="102"/>
    </row>
    <row r="25" spans="1:16" s="101" customFormat="1" ht="10.5" customHeight="1">
      <c r="A25" s="35" t="s">
        <v>804</v>
      </c>
      <c r="B25" s="84" t="s">
        <v>1060</v>
      </c>
      <c r="C25" s="39"/>
      <c r="D25" s="39"/>
      <c r="E25" s="98"/>
      <c r="F25" s="40" t="s">
        <v>963</v>
      </c>
      <c r="G25" s="41">
        <v>12</v>
      </c>
      <c r="H25" s="48"/>
      <c r="I25" s="183">
        <v>9.65</v>
      </c>
      <c r="J25" s="88"/>
      <c r="K25" s="297">
        <f>ROUND(G25*I25,2)</f>
        <v>115.8</v>
      </c>
      <c r="L25" s="89"/>
      <c r="M25" s="52"/>
      <c r="O25" s="102"/>
      <c r="P25" s="102"/>
    </row>
    <row r="26" spans="1:16" s="101" customFormat="1" ht="10.5" customHeight="1">
      <c r="A26" s="35" t="s">
        <v>805</v>
      </c>
      <c r="B26" s="38" t="s">
        <v>1013</v>
      </c>
      <c r="C26" s="39"/>
      <c r="D26" s="39"/>
      <c r="E26" s="98"/>
      <c r="F26" s="40" t="s">
        <v>962</v>
      </c>
      <c r="G26" s="41">
        <v>4</v>
      </c>
      <c r="H26" s="48"/>
      <c r="I26" s="183">
        <v>26.18</v>
      </c>
      <c r="J26" s="88"/>
      <c r="K26" s="297">
        <f>ROUND(G26*I26,2)</f>
        <v>104.72</v>
      </c>
      <c r="L26" s="89"/>
      <c r="M26" s="52"/>
      <c r="O26" s="102"/>
      <c r="P26" s="102"/>
    </row>
    <row r="27" spans="1:16" s="101" customFormat="1" ht="10.5" customHeight="1">
      <c r="A27" s="35" t="s">
        <v>806</v>
      </c>
      <c r="B27" s="38" t="s">
        <v>8</v>
      </c>
      <c r="C27" s="39"/>
      <c r="D27" s="39"/>
      <c r="E27" s="98"/>
      <c r="F27" s="40" t="s">
        <v>962</v>
      </c>
      <c r="G27" s="41">
        <v>2</v>
      </c>
      <c r="H27" s="48"/>
      <c r="I27" s="183">
        <v>485</v>
      </c>
      <c r="J27" s="88"/>
      <c r="K27" s="297">
        <f>ROUND(G27*I27,2)</f>
        <v>970</v>
      </c>
      <c r="L27" s="89"/>
      <c r="M27" s="52">
        <f>SUM(K23:K27)</f>
        <v>1260.76</v>
      </c>
      <c r="O27" s="102"/>
      <c r="P27" s="102"/>
    </row>
    <row r="28" spans="1:16" s="101" customFormat="1" ht="10.5" customHeight="1">
      <c r="A28" s="76" t="s">
        <v>807</v>
      </c>
      <c r="B28" s="79" t="s">
        <v>999</v>
      </c>
      <c r="C28" s="39"/>
      <c r="D28" s="39"/>
      <c r="E28" s="98"/>
      <c r="F28" s="40"/>
      <c r="G28" s="36"/>
      <c r="H28" s="47"/>
      <c r="I28" s="183"/>
      <c r="J28" s="88"/>
      <c r="K28" s="45"/>
      <c r="L28" s="89"/>
      <c r="M28" s="52"/>
      <c r="O28" s="102"/>
      <c r="P28" s="102"/>
    </row>
    <row r="29" spans="1:16" s="101" customFormat="1" ht="10.5" customHeight="1">
      <c r="A29" s="35" t="s">
        <v>808</v>
      </c>
      <c r="B29" s="38" t="s">
        <v>1029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10.5" customHeight="1">
      <c r="A30" s="35"/>
      <c r="B30" s="38" t="s">
        <v>1028</v>
      </c>
      <c r="C30" s="39"/>
      <c r="D30" s="39"/>
      <c r="E30" s="98"/>
      <c r="F30" s="40" t="s">
        <v>962</v>
      </c>
      <c r="G30" s="36">
        <v>1</v>
      </c>
      <c r="H30" s="47"/>
      <c r="I30" s="183">
        <v>112.64</v>
      </c>
      <c r="J30" s="88"/>
      <c r="K30" s="297">
        <f>ROUND(G30*I30,2)</f>
        <v>112.64</v>
      </c>
      <c r="L30" s="89"/>
      <c r="M30" s="52"/>
      <c r="O30" s="102"/>
      <c r="P30" s="102"/>
    </row>
    <row r="31" spans="1:16" s="101" customFormat="1" ht="10.5" customHeight="1">
      <c r="A31" s="35" t="s">
        <v>809</v>
      </c>
      <c r="B31" s="38" t="s">
        <v>1030</v>
      </c>
      <c r="C31" s="39"/>
      <c r="D31" s="39"/>
      <c r="E31" s="98"/>
      <c r="F31" s="40" t="s">
        <v>962</v>
      </c>
      <c r="G31" s="41">
        <v>1</v>
      </c>
      <c r="H31" s="48"/>
      <c r="I31" s="296">
        <v>42.58</v>
      </c>
      <c r="J31" s="94"/>
      <c r="K31" s="297">
        <f>ROUND(G31*I31,2)</f>
        <v>42.58</v>
      </c>
      <c r="L31" s="89"/>
      <c r="M31" s="52"/>
      <c r="O31" s="102"/>
      <c r="P31" s="102"/>
    </row>
    <row r="32" spans="1:16" s="101" customFormat="1" ht="10.5" customHeight="1">
      <c r="A32" s="35" t="s">
        <v>810</v>
      </c>
      <c r="B32" s="38" t="s">
        <v>1032</v>
      </c>
      <c r="C32" s="39"/>
      <c r="D32" s="39"/>
      <c r="E32" s="98"/>
      <c r="F32" s="40" t="s">
        <v>962</v>
      </c>
      <c r="G32" s="36">
        <v>1</v>
      </c>
      <c r="H32" s="47"/>
      <c r="I32" s="183">
        <v>49.85</v>
      </c>
      <c r="J32" s="88"/>
      <c r="K32" s="297">
        <f>ROUND(G32*I32,2)</f>
        <v>49.85</v>
      </c>
      <c r="L32" s="89"/>
      <c r="M32" s="52">
        <f>SUM(K30:K32)</f>
        <v>205.07</v>
      </c>
      <c r="O32" s="102"/>
      <c r="P32" s="102"/>
    </row>
    <row r="33" spans="1:16" s="101" customFormat="1" ht="10.5" customHeight="1">
      <c r="A33" s="76" t="s">
        <v>811</v>
      </c>
      <c r="B33" s="79" t="s">
        <v>975</v>
      </c>
      <c r="C33" s="39"/>
      <c r="D33" s="39"/>
      <c r="E33" s="98"/>
      <c r="F33" s="40"/>
      <c r="G33" s="310"/>
      <c r="H33" s="311"/>
      <c r="I33" s="312"/>
      <c r="J33" s="311"/>
      <c r="K33" s="313"/>
      <c r="L33" s="89"/>
      <c r="M33" s="52"/>
      <c r="O33" s="102"/>
      <c r="P33" s="102"/>
    </row>
    <row r="34" spans="1:16" s="101" customFormat="1" ht="10.5" customHeight="1">
      <c r="A34" s="35" t="s">
        <v>812</v>
      </c>
      <c r="B34" s="38" t="s">
        <v>1026</v>
      </c>
      <c r="C34" s="39"/>
      <c r="D34" s="39"/>
      <c r="E34" s="98"/>
      <c r="F34" s="40" t="s">
        <v>961</v>
      </c>
      <c r="G34" s="314">
        <v>11.16</v>
      </c>
      <c r="H34" s="315"/>
      <c r="I34" s="312">
        <v>17.04</v>
      </c>
      <c r="J34" s="315"/>
      <c r="K34" s="313">
        <v>190.17</v>
      </c>
      <c r="L34" s="89"/>
      <c r="M34" s="52"/>
      <c r="O34" s="102"/>
      <c r="P34" s="102"/>
    </row>
    <row r="35" spans="1:16" s="101" customFormat="1" ht="10.5" customHeight="1">
      <c r="A35" s="35" t="s">
        <v>813</v>
      </c>
      <c r="B35" s="315" t="s">
        <v>1053</v>
      </c>
      <c r="C35" s="316"/>
      <c r="D35" s="316"/>
      <c r="E35" s="317"/>
      <c r="F35" s="318" t="s">
        <v>961</v>
      </c>
      <c r="G35" s="314">
        <v>11.16</v>
      </c>
      <c r="H35" s="315"/>
      <c r="I35" s="312">
        <v>9.25</v>
      </c>
      <c r="J35" s="315"/>
      <c r="K35" s="313">
        <v>103.23</v>
      </c>
      <c r="L35" s="89"/>
      <c r="M35" s="52"/>
      <c r="O35" s="102"/>
      <c r="P35" s="102"/>
    </row>
    <row r="36" spans="1:16" s="101" customFormat="1" ht="10.5" customHeight="1">
      <c r="A36" s="35" t="s">
        <v>814</v>
      </c>
      <c r="B36" s="315" t="s">
        <v>1056</v>
      </c>
      <c r="C36" s="316"/>
      <c r="D36" s="316"/>
      <c r="E36" s="317"/>
      <c r="F36" s="318" t="s">
        <v>961</v>
      </c>
      <c r="G36" s="314">
        <v>11.16</v>
      </c>
      <c r="H36" s="315"/>
      <c r="I36" s="312">
        <v>24.8</v>
      </c>
      <c r="J36" s="315"/>
      <c r="K36" s="313">
        <v>276.77</v>
      </c>
      <c r="L36" s="89"/>
      <c r="M36" s="52"/>
      <c r="O36" s="102"/>
      <c r="P36" s="102"/>
    </row>
    <row r="37" spans="1:16" s="101" customFormat="1" ht="10.5" customHeight="1">
      <c r="A37" s="35" t="s">
        <v>815</v>
      </c>
      <c r="B37" s="315" t="s">
        <v>1063</v>
      </c>
      <c r="C37" s="316"/>
      <c r="D37" s="316"/>
      <c r="E37" s="317"/>
      <c r="F37" s="318" t="s">
        <v>963</v>
      </c>
      <c r="G37" s="319">
        <v>6.2</v>
      </c>
      <c r="H37" s="315"/>
      <c r="I37" s="312">
        <v>18.4</v>
      </c>
      <c r="J37" s="315"/>
      <c r="K37" s="313">
        <v>114.08</v>
      </c>
      <c r="L37" s="89"/>
      <c r="M37" s="52">
        <f>SUM(K34:K37)</f>
        <v>684.25</v>
      </c>
      <c r="O37" s="102"/>
      <c r="P37" s="102"/>
    </row>
    <row r="38" spans="1:16" s="101" customFormat="1" ht="10.5" customHeight="1">
      <c r="A38" s="76" t="s">
        <v>816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94"/>
      <c r="K38" s="45"/>
      <c r="L38" s="89"/>
      <c r="M38" s="52"/>
      <c r="O38" s="102"/>
      <c r="P38" s="102"/>
    </row>
    <row r="39" spans="1:16" s="101" customFormat="1" ht="10.5" customHeight="1">
      <c r="A39" s="35" t="s">
        <v>817</v>
      </c>
      <c r="B39" s="38" t="s">
        <v>973</v>
      </c>
      <c r="C39" s="39"/>
      <c r="D39" s="39"/>
      <c r="E39" s="98"/>
      <c r="F39" s="40"/>
      <c r="G39" s="36"/>
      <c r="H39" s="47"/>
      <c r="I39" s="183"/>
      <c r="J39" s="94"/>
      <c r="K39" s="45"/>
      <c r="L39" s="89"/>
      <c r="M39" s="52"/>
      <c r="O39" s="102"/>
      <c r="P39" s="102"/>
    </row>
    <row r="40" spans="1:16" s="101" customFormat="1" ht="10.5" customHeight="1">
      <c r="A40" s="35"/>
      <c r="B40" s="38" t="s">
        <v>974</v>
      </c>
      <c r="C40" s="39"/>
      <c r="D40" s="39"/>
      <c r="E40" s="98"/>
      <c r="F40" s="40" t="s">
        <v>961</v>
      </c>
      <c r="G40" s="36">
        <v>5.4</v>
      </c>
      <c r="H40" s="47"/>
      <c r="I40" s="183">
        <v>2.39</v>
      </c>
      <c r="J40" s="94"/>
      <c r="K40" s="297">
        <f>ROUND(G40*I40,2)</f>
        <v>12.91</v>
      </c>
      <c r="L40" s="89"/>
      <c r="M40" s="52"/>
      <c r="O40" s="102"/>
      <c r="P40" s="102"/>
    </row>
    <row r="41" spans="1:16" s="101" customFormat="1" ht="10.5" customHeight="1">
      <c r="A41" s="35" t="s">
        <v>818</v>
      </c>
      <c r="B41" s="84" t="s">
        <v>976</v>
      </c>
      <c r="C41" s="39"/>
      <c r="D41" s="39"/>
      <c r="E41" s="98"/>
      <c r="F41" s="40" t="s">
        <v>961</v>
      </c>
      <c r="G41" s="36">
        <v>5.4</v>
      </c>
      <c r="H41" s="47"/>
      <c r="I41" s="183">
        <v>16.43</v>
      </c>
      <c r="J41" s="94"/>
      <c r="K41" s="297">
        <f>ROUND(G41*I41,2)</f>
        <v>88.72</v>
      </c>
      <c r="L41" s="89"/>
      <c r="M41" s="52"/>
      <c r="O41" s="102"/>
      <c r="P41" s="102"/>
    </row>
    <row r="42" spans="1:16" s="101" customFormat="1" ht="10.5" customHeight="1">
      <c r="A42" s="35" t="s">
        <v>819</v>
      </c>
      <c r="B42" s="38" t="s">
        <v>1014</v>
      </c>
      <c r="C42" s="39"/>
      <c r="D42" s="39"/>
      <c r="E42" s="98"/>
      <c r="F42" s="40"/>
      <c r="G42" s="36"/>
      <c r="H42" s="47"/>
      <c r="I42" s="183"/>
      <c r="J42" s="94"/>
      <c r="K42" s="45"/>
      <c r="L42" s="89"/>
      <c r="M42" s="52"/>
      <c r="O42" s="102"/>
      <c r="P42" s="102"/>
    </row>
    <row r="43" spans="1:16" s="101" customFormat="1" ht="10.5" customHeight="1">
      <c r="A43" s="35"/>
      <c r="B43" s="38" t="s">
        <v>1015</v>
      </c>
      <c r="C43" s="39"/>
      <c r="D43" s="39"/>
      <c r="E43" s="98"/>
      <c r="F43" s="40" t="s">
        <v>1016</v>
      </c>
      <c r="G43" s="41">
        <v>5.4</v>
      </c>
      <c r="H43" s="48"/>
      <c r="I43" s="183">
        <v>22.88</v>
      </c>
      <c r="J43" s="94"/>
      <c r="K43" s="297">
        <f>ROUND(G43*I43,2)</f>
        <v>123.55</v>
      </c>
      <c r="L43" s="89"/>
      <c r="M43" s="52">
        <f>SUM(K40:K43)</f>
        <v>225.18</v>
      </c>
      <c r="O43" s="102"/>
      <c r="P43" s="102"/>
    </row>
    <row r="44" spans="1:16" s="101" customFormat="1" ht="10.5" customHeight="1">
      <c r="A44" s="120" t="s">
        <v>820</v>
      </c>
      <c r="B44" s="77" t="s">
        <v>1087</v>
      </c>
      <c r="C44" s="39"/>
      <c r="D44" s="39"/>
      <c r="E44" s="98"/>
      <c r="F44" s="40"/>
      <c r="G44" s="36"/>
      <c r="H44" s="47"/>
      <c r="I44" s="46"/>
      <c r="J44" s="88"/>
      <c r="K44" s="45"/>
      <c r="L44" s="89"/>
      <c r="M44" s="52"/>
      <c r="O44" s="102"/>
      <c r="P44" s="102"/>
    </row>
    <row r="45" spans="1:16" s="101" customFormat="1" ht="10.5" customHeight="1">
      <c r="A45" s="109" t="s">
        <v>821</v>
      </c>
      <c r="B45" s="38" t="s">
        <v>1091</v>
      </c>
      <c r="C45" s="39"/>
      <c r="D45" s="39"/>
      <c r="E45" s="98"/>
      <c r="F45" s="40"/>
      <c r="G45" s="36"/>
      <c r="H45" s="47"/>
      <c r="I45" s="46"/>
      <c r="J45" s="88"/>
      <c r="K45" s="45"/>
      <c r="L45" s="89"/>
      <c r="M45" s="52"/>
      <c r="O45" s="102"/>
      <c r="P45" s="102"/>
    </row>
    <row r="46" spans="1:16" s="101" customFormat="1" ht="10.5" customHeight="1">
      <c r="A46" s="109"/>
      <c r="B46" s="38" t="s">
        <v>1092</v>
      </c>
      <c r="C46" s="39"/>
      <c r="D46" s="39"/>
      <c r="E46" s="98"/>
      <c r="F46" s="40" t="s">
        <v>961</v>
      </c>
      <c r="G46" s="36">
        <v>16.34</v>
      </c>
      <c r="H46" s="47"/>
      <c r="I46" s="46">
        <v>50.93</v>
      </c>
      <c r="J46" s="88"/>
      <c r="K46" s="297">
        <f>ROUND(G46*I46,2)</f>
        <v>832.2</v>
      </c>
      <c r="L46" s="89"/>
      <c r="M46" s="52"/>
      <c r="O46" s="102"/>
      <c r="P46" s="102"/>
    </row>
    <row r="47" spans="1:16" s="101" customFormat="1" ht="10.5" customHeight="1" thickBot="1">
      <c r="A47" s="109" t="s">
        <v>822</v>
      </c>
      <c r="B47" s="38" t="s">
        <v>26</v>
      </c>
      <c r="C47" s="39"/>
      <c r="D47" s="39"/>
      <c r="E47" s="98"/>
      <c r="F47" s="40" t="s">
        <v>961</v>
      </c>
      <c r="G47" s="41">
        <v>16.34</v>
      </c>
      <c r="H47" s="48"/>
      <c r="I47" s="46">
        <v>33.44</v>
      </c>
      <c r="J47" s="94"/>
      <c r="K47" s="297">
        <f>ROUND(G47*I47,2)</f>
        <v>546.41</v>
      </c>
      <c r="L47" s="95"/>
      <c r="M47" s="53">
        <f>SUM(K46:K47)</f>
        <v>1378.6100000000001</v>
      </c>
      <c r="O47" s="102"/>
      <c r="P47" s="102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229943.84999999966</v>
      </c>
      <c r="L48" s="97"/>
      <c r="M48" s="345">
        <f>SUM(M5:M47)</f>
        <v>229943.84999999983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1:13" ht="15" customHeight="1" thickTop="1">
      <c r="A50" s="167"/>
      <c r="B50" s="55"/>
      <c r="C50" s="164"/>
      <c r="D50" s="161"/>
      <c r="E50" s="161"/>
      <c r="F50" s="166"/>
      <c r="M50" s="75"/>
    </row>
    <row r="51" spans="1:6" ht="15" customHeight="1">
      <c r="A51" s="167"/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Plan27!K48</f>
        <v>229943.84999999966</v>
      </c>
      <c r="L5" s="66"/>
      <c r="M5" s="339">
        <f>Plan27!M48</f>
        <v>229943.84999999983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6" s="101" customFormat="1" ht="15.75" customHeight="1" thickTop="1">
      <c r="A9" s="107" t="s">
        <v>823</v>
      </c>
      <c r="B9" s="136" t="s">
        <v>1075</v>
      </c>
      <c r="C9" s="39"/>
      <c r="D9" s="39"/>
      <c r="E9" s="98"/>
      <c r="F9" s="40"/>
      <c r="G9" s="36"/>
      <c r="H9" s="47"/>
      <c r="I9" s="46"/>
      <c r="J9" s="88"/>
      <c r="K9" s="45"/>
      <c r="L9" s="89"/>
      <c r="M9" s="52"/>
      <c r="O9" s="102"/>
      <c r="P9" s="102"/>
    </row>
    <row r="10" spans="1:16" s="101" customFormat="1" ht="15.75" customHeight="1">
      <c r="A10" s="120" t="s">
        <v>824</v>
      </c>
      <c r="B10" s="79" t="s">
        <v>1006</v>
      </c>
      <c r="C10" s="39"/>
      <c r="D10" s="39"/>
      <c r="E10" s="98"/>
      <c r="F10" s="40"/>
      <c r="G10" s="36"/>
      <c r="H10" s="47"/>
      <c r="I10" s="46"/>
      <c r="J10" s="88"/>
      <c r="K10" s="45"/>
      <c r="L10" s="89"/>
      <c r="M10" s="52"/>
      <c r="O10" s="102"/>
      <c r="P10" s="102"/>
    </row>
    <row r="11" spans="1:16" s="101" customFormat="1" ht="15.75" customHeight="1">
      <c r="A11" s="109" t="s">
        <v>825</v>
      </c>
      <c r="B11" s="38" t="s">
        <v>11</v>
      </c>
      <c r="C11" s="39"/>
      <c r="D11" s="39"/>
      <c r="E11" s="98"/>
      <c r="F11" s="40"/>
      <c r="G11" s="36"/>
      <c r="H11" s="47"/>
      <c r="I11" s="46"/>
      <c r="J11" s="88"/>
      <c r="K11" s="45"/>
      <c r="L11" s="89"/>
      <c r="M11" s="52"/>
      <c r="O11" s="102"/>
      <c r="P11" s="102"/>
    </row>
    <row r="12" spans="1:16" s="101" customFormat="1" ht="15.75" customHeight="1">
      <c r="A12" s="109"/>
      <c r="B12" s="38" t="s">
        <v>1112</v>
      </c>
      <c r="C12" s="39"/>
      <c r="D12" s="39"/>
      <c r="E12" s="98" t="s">
        <v>1072</v>
      </c>
      <c r="F12" s="40" t="s">
        <v>962</v>
      </c>
      <c r="G12" s="36">
        <v>2</v>
      </c>
      <c r="H12" s="47"/>
      <c r="I12" s="46">
        <v>1065.83</v>
      </c>
      <c r="J12" s="88"/>
      <c r="K12" s="297">
        <f aca="true" t="shared" si="0" ref="K12:K20">ROUND(G12*I12,2)</f>
        <v>2131.66</v>
      </c>
      <c r="L12" s="89"/>
      <c r="M12" s="52"/>
      <c r="O12" s="102"/>
      <c r="P12" s="102"/>
    </row>
    <row r="13" spans="1:16" s="101" customFormat="1" ht="15.75" customHeight="1">
      <c r="A13" s="109" t="s">
        <v>826</v>
      </c>
      <c r="B13" s="38" t="s">
        <v>12</v>
      </c>
      <c r="C13" s="39"/>
      <c r="D13" s="39"/>
      <c r="E13" s="98"/>
      <c r="F13" s="40" t="s">
        <v>963</v>
      </c>
      <c r="G13" s="36">
        <v>12</v>
      </c>
      <c r="H13" s="47"/>
      <c r="I13" s="46">
        <v>26.07</v>
      </c>
      <c r="J13" s="88"/>
      <c r="K13" s="297">
        <f t="shared" si="0"/>
        <v>312.84</v>
      </c>
      <c r="L13" s="89"/>
      <c r="M13" s="52"/>
      <c r="O13" s="102"/>
      <c r="P13" s="102"/>
    </row>
    <row r="14" spans="1:16" s="101" customFormat="1" ht="15.75" customHeight="1">
      <c r="A14" s="109" t="s">
        <v>827</v>
      </c>
      <c r="B14" s="38" t="s">
        <v>1051</v>
      </c>
      <c r="C14" s="39"/>
      <c r="D14" s="39"/>
      <c r="E14" s="98"/>
      <c r="F14" s="40" t="s">
        <v>963</v>
      </c>
      <c r="G14" s="36">
        <v>18</v>
      </c>
      <c r="H14" s="47"/>
      <c r="I14" s="46">
        <v>11.81</v>
      </c>
      <c r="J14" s="88"/>
      <c r="K14" s="297">
        <f t="shared" si="0"/>
        <v>212.58</v>
      </c>
      <c r="L14" s="89"/>
      <c r="M14" s="52"/>
      <c r="O14" s="102"/>
      <c r="P14" s="102"/>
    </row>
    <row r="15" spans="1:16" s="101" customFormat="1" ht="15.75" customHeight="1">
      <c r="A15" s="109" t="s">
        <v>828</v>
      </c>
      <c r="B15" s="38" t="s">
        <v>1079</v>
      </c>
      <c r="C15" s="39"/>
      <c r="D15" s="39"/>
      <c r="E15" s="98"/>
      <c r="F15" s="40" t="s">
        <v>963</v>
      </c>
      <c r="G15" s="36">
        <v>12</v>
      </c>
      <c r="H15" s="47"/>
      <c r="I15" s="46">
        <v>6.21</v>
      </c>
      <c r="J15" s="88"/>
      <c r="K15" s="297">
        <f t="shared" si="0"/>
        <v>74.52</v>
      </c>
      <c r="L15" s="89"/>
      <c r="M15" s="52"/>
      <c r="O15" s="102"/>
      <c r="P15" s="102"/>
    </row>
    <row r="16" spans="1:16" s="101" customFormat="1" ht="15.75" customHeight="1">
      <c r="A16" s="109" t="s">
        <v>829</v>
      </c>
      <c r="B16" s="38" t="s">
        <v>13</v>
      </c>
      <c r="C16" s="39"/>
      <c r="D16" s="39"/>
      <c r="E16" s="98"/>
      <c r="F16" s="40" t="s">
        <v>962</v>
      </c>
      <c r="G16" s="41">
        <v>2</v>
      </c>
      <c r="H16" s="48"/>
      <c r="I16" s="46">
        <v>92.5</v>
      </c>
      <c r="J16" s="94"/>
      <c r="K16" s="297">
        <f t="shared" si="0"/>
        <v>185</v>
      </c>
      <c r="L16" s="95"/>
      <c r="M16" s="53"/>
      <c r="O16" s="102"/>
      <c r="P16" s="102"/>
    </row>
    <row r="17" spans="1:16" s="101" customFormat="1" ht="15.75" customHeight="1">
      <c r="A17" s="109" t="s">
        <v>830</v>
      </c>
      <c r="B17" s="38" t="s">
        <v>14</v>
      </c>
      <c r="C17" s="39"/>
      <c r="D17" s="39"/>
      <c r="E17" s="98"/>
      <c r="F17" s="40" t="s">
        <v>962</v>
      </c>
      <c r="G17" s="41">
        <v>1</v>
      </c>
      <c r="H17" s="48"/>
      <c r="I17" s="46">
        <v>69.66</v>
      </c>
      <c r="J17" s="94"/>
      <c r="K17" s="297">
        <f t="shared" si="0"/>
        <v>69.66</v>
      </c>
      <c r="L17" s="95"/>
      <c r="M17" s="53"/>
      <c r="O17" s="102"/>
      <c r="P17" s="102"/>
    </row>
    <row r="18" spans="1:16" s="101" customFormat="1" ht="15.75" customHeight="1">
      <c r="A18" s="109" t="s">
        <v>831</v>
      </c>
      <c r="B18" s="38" t="s">
        <v>15</v>
      </c>
      <c r="C18" s="39"/>
      <c r="D18" s="39"/>
      <c r="E18" s="98"/>
      <c r="F18" s="40" t="s">
        <v>962</v>
      </c>
      <c r="G18" s="41">
        <v>4</v>
      </c>
      <c r="H18" s="48"/>
      <c r="I18" s="46">
        <v>35.78</v>
      </c>
      <c r="J18" s="94"/>
      <c r="K18" s="297">
        <f t="shared" si="0"/>
        <v>143.12</v>
      </c>
      <c r="L18" s="95"/>
      <c r="M18" s="53"/>
      <c r="O18" s="102"/>
      <c r="P18" s="102"/>
    </row>
    <row r="19" spans="1:16" s="101" customFormat="1" ht="15.75" customHeight="1">
      <c r="A19" s="109" t="s">
        <v>832</v>
      </c>
      <c r="B19" s="84" t="s">
        <v>1052</v>
      </c>
      <c r="C19" s="39"/>
      <c r="D19" s="39"/>
      <c r="E19" s="98"/>
      <c r="F19" s="40" t="s">
        <v>963</v>
      </c>
      <c r="G19" s="41">
        <v>12</v>
      </c>
      <c r="H19" s="48"/>
      <c r="I19" s="46">
        <v>13.53</v>
      </c>
      <c r="J19" s="94"/>
      <c r="K19" s="297">
        <f t="shared" si="0"/>
        <v>162.36</v>
      </c>
      <c r="L19" s="95"/>
      <c r="M19" s="53"/>
      <c r="O19" s="102"/>
      <c r="P19" s="102"/>
    </row>
    <row r="20" spans="1:16" s="101" customFormat="1" ht="15.75" customHeight="1">
      <c r="A20" s="109" t="s">
        <v>833</v>
      </c>
      <c r="B20" s="38" t="s">
        <v>16</v>
      </c>
      <c r="C20" s="39"/>
      <c r="D20" s="39"/>
      <c r="E20" s="98"/>
      <c r="F20" s="40" t="s">
        <v>963</v>
      </c>
      <c r="G20" s="41">
        <v>18</v>
      </c>
      <c r="H20" s="48"/>
      <c r="I20" s="46">
        <v>15.5</v>
      </c>
      <c r="J20" s="94"/>
      <c r="K20" s="297">
        <f t="shared" si="0"/>
        <v>279</v>
      </c>
      <c r="L20" s="95"/>
      <c r="M20" s="53"/>
      <c r="O20" s="102"/>
      <c r="P20" s="102"/>
    </row>
    <row r="21" spans="1:16" s="101" customFormat="1" ht="15.75" customHeight="1">
      <c r="A21" s="109" t="s">
        <v>834</v>
      </c>
      <c r="B21" s="38" t="s">
        <v>17</v>
      </c>
      <c r="C21" s="39"/>
      <c r="D21" s="39"/>
      <c r="E21" s="98"/>
      <c r="F21" s="40"/>
      <c r="G21" s="41"/>
      <c r="H21" s="48"/>
      <c r="I21" s="46"/>
      <c r="J21" s="94"/>
      <c r="K21" s="45"/>
      <c r="L21" s="95"/>
      <c r="M21" s="53"/>
      <c r="O21" s="102"/>
      <c r="P21" s="102"/>
    </row>
    <row r="22" spans="1:16" s="101" customFormat="1" ht="15.75" customHeight="1">
      <c r="A22" s="142"/>
      <c r="B22" s="84" t="s">
        <v>19</v>
      </c>
      <c r="C22" s="39"/>
      <c r="D22" s="39"/>
      <c r="E22" s="98"/>
      <c r="F22" s="40" t="s">
        <v>962</v>
      </c>
      <c r="G22" s="41">
        <v>6</v>
      </c>
      <c r="H22" s="48"/>
      <c r="I22" s="46">
        <v>285.25</v>
      </c>
      <c r="J22" s="94"/>
      <c r="K22" s="297">
        <f>ROUND(G22*I22,2)</f>
        <v>1711.5</v>
      </c>
      <c r="L22" s="95"/>
      <c r="M22" s="53"/>
      <c r="O22" s="102"/>
      <c r="P22" s="102"/>
    </row>
    <row r="23" spans="1:16" s="101" customFormat="1" ht="15.75" customHeight="1">
      <c r="A23" s="142" t="s">
        <v>835</v>
      </c>
      <c r="B23" s="38" t="s">
        <v>20</v>
      </c>
      <c r="C23" s="39"/>
      <c r="D23" s="39"/>
      <c r="E23" s="98"/>
      <c r="F23" s="40"/>
      <c r="G23" s="41"/>
      <c r="H23" s="48"/>
      <c r="I23" s="46"/>
      <c r="J23" s="94"/>
      <c r="K23" s="45"/>
      <c r="L23" s="95"/>
      <c r="M23" s="53"/>
      <c r="O23" s="102"/>
      <c r="P23" s="102"/>
    </row>
    <row r="24" spans="1:16" s="101" customFormat="1" ht="15.75" customHeight="1">
      <c r="A24" s="142"/>
      <c r="B24" s="84" t="s">
        <v>19</v>
      </c>
      <c r="C24" s="39"/>
      <c r="D24" s="39"/>
      <c r="E24" s="98"/>
      <c r="F24" s="40"/>
      <c r="G24" s="41"/>
      <c r="H24" s="48"/>
      <c r="I24" s="46"/>
      <c r="J24" s="94"/>
      <c r="K24" s="45"/>
      <c r="L24" s="95"/>
      <c r="M24" s="53"/>
      <c r="O24" s="102"/>
      <c r="P24" s="102"/>
    </row>
    <row r="25" spans="1:16" s="101" customFormat="1" ht="15.75" customHeight="1">
      <c r="A25" s="142"/>
      <c r="B25" s="38" t="s">
        <v>1080</v>
      </c>
      <c r="C25" s="137"/>
      <c r="D25" s="137"/>
      <c r="E25" s="138"/>
      <c r="F25" s="139" t="s">
        <v>962</v>
      </c>
      <c r="G25" s="41">
        <v>1</v>
      </c>
      <c r="H25" s="48"/>
      <c r="I25" s="46">
        <v>328.3</v>
      </c>
      <c r="J25" s="94"/>
      <c r="K25" s="297">
        <f>ROUND(G25*I25,2)</f>
        <v>328.3</v>
      </c>
      <c r="L25" s="95"/>
      <c r="M25" s="53"/>
      <c r="O25" s="102"/>
      <c r="P25" s="102"/>
    </row>
    <row r="26" spans="1:16" s="101" customFormat="1" ht="15.75" customHeight="1">
      <c r="A26" s="142" t="s">
        <v>836</v>
      </c>
      <c r="B26" s="38" t="s">
        <v>21</v>
      </c>
      <c r="C26" s="137"/>
      <c r="D26" s="137"/>
      <c r="E26" s="138"/>
      <c r="F26" s="139"/>
      <c r="G26" s="41"/>
      <c r="H26" s="48"/>
      <c r="I26" s="46"/>
      <c r="J26" s="94"/>
      <c r="K26" s="45"/>
      <c r="L26" s="95"/>
      <c r="M26" s="53"/>
      <c r="O26" s="102"/>
      <c r="P26" s="102"/>
    </row>
    <row r="27" spans="1:16" s="101" customFormat="1" ht="15.75" customHeight="1">
      <c r="A27" s="142"/>
      <c r="B27" s="38" t="s">
        <v>1113</v>
      </c>
      <c r="C27" s="137"/>
      <c r="D27" s="137"/>
      <c r="E27" s="138"/>
      <c r="F27" s="139" t="s">
        <v>962</v>
      </c>
      <c r="G27" s="41">
        <v>1</v>
      </c>
      <c r="H27" s="48"/>
      <c r="I27" s="46">
        <v>2066.93</v>
      </c>
      <c r="J27" s="94"/>
      <c r="K27" s="297">
        <f>ROUND(G27*I27,2)</f>
        <v>2066.93</v>
      </c>
      <c r="L27" s="95"/>
      <c r="M27" s="53"/>
      <c r="O27" s="102"/>
      <c r="P27" s="102"/>
    </row>
    <row r="28" spans="1:16" s="101" customFormat="1" ht="15.75" customHeight="1">
      <c r="A28" s="142" t="s">
        <v>837</v>
      </c>
      <c r="B28" s="38" t="s">
        <v>22</v>
      </c>
      <c r="C28" s="39"/>
      <c r="D28" s="39"/>
      <c r="E28" s="98"/>
      <c r="F28" s="40"/>
      <c r="G28" s="41"/>
      <c r="H28" s="48"/>
      <c r="I28" s="46"/>
      <c r="J28" s="94"/>
      <c r="K28" s="45"/>
      <c r="L28" s="95"/>
      <c r="M28" s="53"/>
      <c r="O28" s="102"/>
      <c r="P28" s="102"/>
    </row>
    <row r="29" spans="1:16" s="85" customFormat="1" ht="15.75" customHeight="1">
      <c r="A29" s="142"/>
      <c r="B29" s="38" t="s">
        <v>1082</v>
      </c>
      <c r="C29" s="39"/>
      <c r="D29" s="39"/>
      <c r="E29" s="98"/>
      <c r="F29" s="40"/>
      <c r="G29" s="41"/>
      <c r="H29" s="48"/>
      <c r="I29" s="46"/>
      <c r="J29" s="94"/>
      <c r="K29" s="87"/>
      <c r="L29" s="91"/>
      <c r="M29" s="53"/>
      <c r="O29" s="86"/>
      <c r="P29" s="86"/>
    </row>
    <row r="30" spans="1:16" s="85" customFormat="1" ht="15.75" customHeight="1" thickBot="1">
      <c r="A30" s="142"/>
      <c r="B30" s="38" t="s">
        <v>1081</v>
      </c>
      <c r="C30" s="39"/>
      <c r="D30" s="39"/>
      <c r="E30" s="98"/>
      <c r="F30" s="40" t="s">
        <v>962</v>
      </c>
      <c r="G30" s="41">
        <v>1</v>
      </c>
      <c r="H30" s="48"/>
      <c r="I30" s="46">
        <v>1995.22</v>
      </c>
      <c r="J30" s="94"/>
      <c r="K30" s="297">
        <f>ROUND(G30*I30,2)</f>
        <v>1995.22</v>
      </c>
      <c r="L30" s="91"/>
      <c r="M30" s="53">
        <f>SUM(K12:K30)</f>
        <v>9672.689999999999</v>
      </c>
      <c r="O30" s="86"/>
      <c r="P30" s="86"/>
    </row>
    <row r="31" spans="1:13" ht="19.5" customHeight="1" thickTop="1">
      <c r="A31" s="69" t="str">
        <f>Plan1!A52</f>
        <v>DATA:   03/03/2005   </v>
      </c>
      <c r="B31" s="70"/>
      <c r="C31" s="71" t="s">
        <v>965</v>
      </c>
      <c r="D31" s="70"/>
      <c r="E31" s="72"/>
      <c r="F31" s="70" t="s">
        <v>952</v>
      </c>
      <c r="G31" s="72"/>
      <c r="H31" s="70" t="s">
        <v>959</v>
      </c>
      <c r="I31" s="72"/>
      <c r="J31" s="70"/>
      <c r="K31" s="104">
        <f>SUM(K5:K30)</f>
        <v>239616.5399999996</v>
      </c>
      <c r="L31" s="97"/>
      <c r="M31" s="345">
        <f>SUM(M5:M30)</f>
        <v>239616.53999999983</v>
      </c>
    </row>
    <row r="32" spans="1:13" ht="19.5" customHeight="1" thickBot="1">
      <c r="A32" s="24"/>
      <c r="B32" s="25"/>
      <c r="C32" s="56"/>
      <c r="D32" s="23"/>
      <c r="E32" s="57"/>
      <c r="F32" s="23"/>
      <c r="G32" s="57"/>
      <c r="H32" s="23" t="s">
        <v>960</v>
      </c>
      <c r="I32" s="57"/>
      <c r="J32" s="23"/>
      <c r="K32" s="73"/>
      <c r="L32" s="23"/>
      <c r="M32" s="346"/>
    </row>
    <row r="33" spans="1:13" ht="15" customHeight="1" thickTop="1">
      <c r="A33" s="167"/>
      <c r="B33" s="55"/>
      <c r="C33" s="164"/>
      <c r="D33" s="161"/>
      <c r="E33" s="161"/>
      <c r="F33" s="166"/>
      <c r="M33" s="75"/>
    </row>
    <row r="34" spans="1:6" ht="15" customHeight="1">
      <c r="A34" s="167"/>
      <c r="B34" s="164"/>
      <c r="C34" s="164"/>
      <c r="D34" s="164"/>
      <c r="E34" s="164"/>
      <c r="F34" s="166"/>
    </row>
    <row r="35" spans="2:6" ht="15" customHeight="1">
      <c r="B35" s="164"/>
      <c r="C35" s="164"/>
      <c r="D35" s="164"/>
      <c r="E35" s="164"/>
      <c r="F35" s="16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selection activeCell="B30" sqref="B3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Plan28!K31</f>
        <v>239616.5399999996</v>
      </c>
      <c r="L5" s="66"/>
      <c r="M5" s="339">
        <f>Plan28!M31</f>
        <v>239616.53999999983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28">
        <v>25</v>
      </c>
      <c r="B9" s="360" t="s">
        <v>1083</v>
      </c>
      <c r="C9" s="143"/>
      <c r="D9" s="143"/>
      <c r="E9" s="143"/>
      <c r="F9" s="145"/>
      <c r="G9" s="134"/>
      <c r="H9" s="111"/>
      <c r="I9" s="298"/>
      <c r="J9" s="110"/>
      <c r="K9" s="112"/>
      <c r="L9" s="111"/>
      <c r="M9" s="349"/>
    </row>
    <row r="10" spans="1:13" ht="11.25" customHeight="1">
      <c r="A10" s="121" t="s">
        <v>838</v>
      </c>
      <c r="B10" s="77" t="s">
        <v>1084</v>
      </c>
      <c r="C10" s="152"/>
      <c r="D10" s="152"/>
      <c r="E10" s="152"/>
      <c r="F10" s="154"/>
      <c r="G10" s="135"/>
      <c r="H10" s="14"/>
      <c r="I10" s="296"/>
      <c r="J10" s="13"/>
      <c r="K10" s="122"/>
      <c r="L10" s="14"/>
      <c r="M10" s="342"/>
    </row>
    <row r="11" spans="1:13" ht="11.25" customHeight="1">
      <c r="A11" s="158" t="s">
        <v>839</v>
      </c>
      <c r="B11" s="27" t="s">
        <v>1085</v>
      </c>
      <c r="C11" s="152"/>
      <c r="D11" s="152"/>
      <c r="E11" s="152"/>
      <c r="F11" s="154" t="s">
        <v>962</v>
      </c>
      <c r="G11" s="135">
        <v>4</v>
      </c>
      <c r="H11" s="14"/>
      <c r="I11" s="296">
        <v>80.26</v>
      </c>
      <c r="J11" s="13"/>
      <c r="K11" s="297">
        <f>ROUND(G11*I11,2)</f>
        <v>321.04</v>
      </c>
      <c r="L11" s="14"/>
      <c r="M11" s="342"/>
    </row>
    <row r="12" spans="1:13" ht="11.25" customHeight="1">
      <c r="A12" s="158" t="s">
        <v>840</v>
      </c>
      <c r="B12" s="27" t="s">
        <v>1086</v>
      </c>
      <c r="C12" s="152"/>
      <c r="D12" s="152"/>
      <c r="E12" s="152"/>
      <c r="F12" s="154" t="s">
        <v>962</v>
      </c>
      <c r="G12" s="135">
        <v>4</v>
      </c>
      <c r="H12" s="14"/>
      <c r="I12" s="296">
        <v>90.81</v>
      </c>
      <c r="J12" s="13"/>
      <c r="K12" s="297">
        <f>ROUND(G12*I12,2)</f>
        <v>363.24</v>
      </c>
      <c r="L12" s="14"/>
      <c r="M12" s="342">
        <f>SUM(K11:K12)</f>
        <v>684.28</v>
      </c>
    </row>
    <row r="13" spans="1:13" ht="11.25" customHeight="1">
      <c r="A13" s="337">
        <v>26</v>
      </c>
      <c r="B13" s="358" t="s">
        <v>23</v>
      </c>
      <c r="C13" s="152"/>
      <c r="D13" s="152"/>
      <c r="E13" s="152"/>
      <c r="F13" s="154"/>
      <c r="G13" s="135"/>
      <c r="H13" s="14"/>
      <c r="I13" s="296"/>
      <c r="J13" s="13"/>
      <c r="K13" s="122"/>
      <c r="L13" s="14"/>
      <c r="M13" s="342"/>
    </row>
    <row r="14" spans="1:13" ht="11.25" customHeight="1">
      <c r="A14" s="121" t="s">
        <v>841</v>
      </c>
      <c r="B14" s="77" t="s">
        <v>999</v>
      </c>
      <c r="C14" s="152"/>
      <c r="D14" s="152"/>
      <c r="E14" s="152"/>
      <c r="F14" s="154"/>
      <c r="G14" s="135"/>
      <c r="H14" s="14"/>
      <c r="I14" s="185"/>
      <c r="J14" s="13"/>
      <c r="K14" s="122"/>
      <c r="L14" s="14"/>
      <c r="M14" s="342"/>
    </row>
    <row r="15" spans="1:13" ht="11.25" customHeight="1">
      <c r="A15" s="158" t="s">
        <v>842</v>
      </c>
      <c r="B15" s="152" t="s">
        <v>24</v>
      </c>
      <c r="C15" s="152"/>
      <c r="D15" s="152"/>
      <c r="E15" s="152"/>
      <c r="F15" s="154"/>
      <c r="G15" s="135"/>
      <c r="H15" s="14"/>
      <c r="I15" s="185"/>
      <c r="J15" s="13"/>
      <c r="K15" s="122"/>
      <c r="L15" s="14"/>
      <c r="M15" s="342"/>
    </row>
    <row r="16" spans="1:13" ht="11.25" customHeight="1">
      <c r="A16" s="158"/>
      <c r="B16" s="152" t="s">
        <v>25</v>
      </c>
      <c r="C16" s="152"/>
      <c r="D16" s="152"/>
      <c r="E16" s="152"/>
      <c r="F16" s="154" t="s">
        <v>962</v>
      </c>
      <c r="G16" s="135">
        <v>1</v>
      </c>
      <c r="H16" s="14"/>
      <c r="I16" s="185">
        <v>2225.35</v>
      </c>
      <c r="J16" s="13"/>
      <c r="K16" s="297">
        <f>ROUND(G16*I16,2)</f>
        <v>2225.35</v>
      </c>
      <c r="L16" s="14"/>
      <c r="M16" s="342"/>
    </row>
    <row r="17" spans="1:13" ht="11.25" customHeight="1">
      <c r="A17" s="158" t="s">
        <v>843</v>
      </c>
      <c r="B17" s="152" t="s">
        <v>685</v>
      </c>
      <c r="C17" s="152"/>
      <c r="D17" s="152"/>
      <c r="E17" s="152"/>
      <c r="F17" s="154"/>
      <c r="G17" s="135"/>
      <c r="H17" s="14"/>
      <c r="I17" s="185"/>
      <c r="J17" s="13"/>
      <c r="K17" s="297"/>
      <c r="L17" s="14"/>
      <c r="M17" s="342"/>
    </row>
    <row r="18" spans="1:13" ht="11.25" customHeight="1">
      <c r="A18" s="158"/>
      <c r="B18" s="152" t="s">
        <v>1028</v>
      </c>
      <c r="C18" s="152"/>
      <c r="D18" s="152"/>
      <c r="E18" s="152"/>
      <c r="F18" s="154" t="s">
        <v>962</v>
      </c>
      <c r="G18" s="135">
        <v>6</v>
      </c>
      <c r="H18" s="14"/>
      <c r="I18" s="185">
        <v>87.32</v>
      </c>
      <c r="J18" s="13"/>
      <c r="K18" s="297">
        <f>ROUND(G18*I18,2)</f>
        <v>523.92</v>
      </c>
      <c r="L18" s="14"/>
      <c r="M18" s="342">
        <f>SUM(K16:K18)</f>
        <v>2749.27</v>
      </c>
    </row>
    <row r="19" spans="1:13" ht="11.25" customHeight="1">
      <c r="A19" s="337">
        <v>27</v>
      </c>
      <c r="B19" s="359" t="s">
        <v>1087</v>
      </c>
      <c r="C19" s="152"/>
      <c r="D19" s="152"/>
      <c r="E19" s="152"/>
      <c r="F19" s="154"/>
      <c r="G19" s="135"/>
      <c r="H19" s="14"/>
      <c r="I19" s="185"/>
      <c r="J19" s="13"/>
      <c r="K19" s="122"/>
      <c r="L19" s="14"/>
      <c r="M19" s="342"/>
    </row>
    <row r="20" spans="1:13" ht="11.25" customHeight="1">
      <c r="A20" s="158" t="s">
        <v>844</v>
      </c>
      <c r="B20" s="152" t="s">
        <v>916</v>
      </c>
      <c r="C20" s="152"/>
      <c r="D20" s="152"/>
      <c r="E20" s="152"/>
      <c r="F20" s="154" t="s">
        <v>961</v>
      </c>
      <c r="G20" s="135">
        <v>837.46</v>
      </c>
      <c r="H20" s="14"/>
      <c r="I20" s="185">
        <v>1.25</v>
      </c>
      <c r="J20" s="13"/>
      <c r="K20" s="297">
        <f>ROUND(G20*I20,2)</f>
        <v>1046.83</v>
      </c>
      <c r="L20" s="14"/>
      <c r="M20" s="342"/>
    </row>
    <row r="21" spans="1:13" ht="11.25" customHeight="1">
      <c r="A21" s="109" t="s">
        <v>845</v>
      </c>
      <c r="B21" s="28" t="s">
        <v>1091</v>
      </c>
      <c r="C21" s="28"/>
      <c r="D21" s="28"/>
      <c r="E21" s="28"/>
      <c r="F21" s="157"/>
      <c r="G21" s="36"/>
      <c r="H21" s="113"/>
      <c r="I21" s="183"/>
      <c r="J21" s="105"/>
      <c r="K21" s="106"/>
      <c r="L21" s="113"/>
      <c r="M21" s="344"/>
    </row>
    <row r="22" spans="1:13" ht="11.25" customHeight="1">
      <c r="A22" s="109"/>
      <c r="B22" s="28" t="s">
        <v>1092</v>
      </c>
      <c r="C22" s="28"/>
      <c r="D22" s="28"/>
      <c r="E22" s="28"/>
      <c r="F22" s="157" t="s">
        <v>961</v>
      </c>
      <c r="G22" s="36">
        <v>837.46</v>
      </c>
      <c r="H22" s="113"/>
      <c r="I22" s="183">
        <v>50.93</v>
      </c>
      <c r="J22" s="105"/>
      <c r="K22" s="297">
        <f>ROUND(G22*I22,2)</f>
        <v>42651.84</v>
      </c>
      <c r="L22" s="113"/>
      <c r="M22" s="344"/>
    </row>
    <row r="23" spans="1:13" ht="11.25" customHeight="1">
      <c r="A23" s="109" t="s">
        <v>846</v>
      </c>
      <c r="B23" s="28" t="s">
        <v>26</v>
      </c>
      <c r="C23" s="28"/>
      <c r="D23" s="28"/>
      <c r="E23" s="28"/>
      <c r="F23" s="157" t="s">
        <v>961</v>
      </c>
      <c r="G23" s="36">
        <v>837.46</v>
      </c>
      <c r="H23" s="113"/>
      <c r="I23" s="183">
        <v>33.44</v>
      </c>
      <c r="J23" s="105"/>
      <c r="K23" s="297">
        <f>ROUND(G23*I23,2)</f>
        <v>28004.66</v>
      </c>
      <c r="L23" s="113"/>
      <c r="M23" s="344"/>
    </row>
    <row r="24" spans="1:13" ht="11.25" customHeight="1">
      <c r="A24" s="109" t="s">
        <v>847</v>
      </c>
      <c r="B24" s="28" t="s">
        <v>673</v>
      </c>
      <c r="C24" s="28"/>
      <c r="D24" s="28"/>
      <c r="E24" s="28"/>
      <c r="F24" s="157" t="s">
        <v>962</v>
      </c>
      <c r="G24" s="365">
        <v>1</v>
      </c>
      <c r="H24" s="113"/>
      <c r="I24" s="183">
        <v>507</v>
      </c>
      <c r="J24" s="105"/>
      <c r="K24" s="297">
        <f>ROUND(G24*I24,2)</f>
        <v>507</v>
      </c>
      <c r="L24" s="113"/>
      <c r="M24" s="344"/>
    </row>
    <row r="25" spans="1:13" ht="11.25" customHeight="1">
      <c r="A25" s="109" t="s">
        <v>848</v>
      </c>
      <c r="B25" s="28" t="s">
        <v>914</v>
      </c>
      <c r="C25" s="28"/>
      <c r="D25" s="28"/>
      <c r="E25" s="28"/>
      <c r="F25" s="157" t="s">
        <v>963</v>
      </c>
      <c r="G25" s="365">
        <v>6.9</v>
      </c>
      <c r="H25" s="113"/>
      <c r="I25" s="183">
        <v>63.3</v>
      </c>
      <c r="J25" s="105"/>
      <c r="K25" s="297">
        <f>ROUND(G25*I25,2)</f>
        <v>436.77</v>
      </c>
      <c r="L25" s="113"/>
      <c r="M25" s="344"/>
    </row>
    <row r="26" spans="1:13" ht="11.25" customHeight="1">
      <c r="A26" s="109" t="s">
        <v>849</v>
      </c>
      <c r="B26" s="28" t="s">
        <v>676</v>
      </c>
      <c r="C26" s="28"/>
      <c r="D26" s="28"/>
      <c r="E26" s="28"/>
      <c r="F26" s="157" t="s">
        <v>961</v>
      </c>
      <c r="G26" s="365">
        <v>0.98</v>
      </c>
      <c r="H26" s="113"/>
      <c r="I26" s="183">
        <v>248.31</v>
      </c>
      <c r="J26" s="105"/>
      <c r="K26" s="297">
        <f>ROUND(G26*I26,2)</f>
        <v>243.34</v>
      </c>
      <c r="L26" s="113"/>
      <c r="M26" s="344"/>
    </row>
    <row r="27" spans="1:13" ht="11.25" customHeight="1">
      <c r="A27" s="109" t="s">
        <v>915</v>
      </c>
      <c r="B27" s="28" t="s">
        <v>1093</v>
      </c>
      <c r="C27" s="28"/>
      <c r="D27" s="28"/>
      <c r="E27" s="28"/>
      <c r="F27" s="157"/>
      <c r="G27" s="36"/>
      <c r="H27" s="113"/>
      <c r="I27" s="183"/>
      <c r="J27" s="105"/>
      <c r="K27" s="106"/>
      <c r="L27" s="113"/>
      <c r="M27" s="344"/>
    </row>
    <row r="28" spans="1:13" ht="11.25" customHeight="1">
      <c r="A28" s="109"/>
      <c r="B28" s="28" t="s">
        <v>683</v>
      </c>
      <c r="C28" s="28"/>
      <c r="D28" s="28"/>
      <c r="E28" s="28"/>
      <c r="F28" s="157" t="s">
        <v>961</v>
      </c>
      <c r="G28" s="36">
        <v>75.98</v>
      </c>
      <c r="H28" s="113"/>
      <c r="I28" s="183">
        <v>225.2</v>
      </c>
      <c r="J28" s="105"/>
      <c r="K28" s="297">
        <f>ROUND(G28*I28,2)</f>
        <v>17110.7</v>
      </c>
      <c r="L28" s="113"/>
      <c r="M28" s="344">
        <f>SUM(K20:K28)</f>
        <v>90001.14</v>
      </c>
    </row>
    <row r="29" spans="1:13" ht="11.25" customHeight="1">
      <c r="A29" s="107" t="s">
        <v>850</v>
      </c>
      <c r="B29" s="358" t="s">
        <v>1090</v>
      </c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3" ht="11.25" customHeight="1">
      <c r="A30" s="76" t="s">
        <v>851</v>
      </c>
      <c r="B30" s="79" t="s">
        <v>1088</v>
      </c>
      <c r="C30" s="28"/>
      <c r="D30" s="28"/>
      <c r="E30" s="29"/>
      <c r="F30" s="30"/>
      <c r="G30" s="36"/>
      <c r="H30" s="47"/>
      <c r="I30" s="183"/>
      <c r="J30" s="47"/>
      <c r="K30" s="45"/>
      <c r="L30" s="46"/>
      <c r="M30" s="52"/>
    </row>
    <row r="31" spans="1:16" s="101" customFormat="1" ht="11.25" customHeight="1">
      <c r="A31" s="35" t="s">
        <v>852</v>
      </c>
      <c r="B31" s="38" t="s">
        <v>1089</v>
      </c>
      <c r="C31" s="39"/>
      <c r="D31" s="39"/>
      <c r="E31" s="98"/>
      <c r="F31" s="40" t="s">
        <v>1018</v>
      </c>
      <c r="G31" s="36">
        <v>1.68</v>
      </c>
      <c r="H31" s="47"/>
      <c r="I31" s="183">
        <v>80.34</v>
      </c>
      <c r="J31" s="88"/>
      <c r="K31" s="297">
        <f>ROUND(G31*I31,2)</f>
        <v>134.97</v>
      </c>
      <c r="L31" s="89"/>
      <c r="M31" s="52">
        <f>K31</f>
        <v>134.97</v>
      </c>
      <c r="O31" s="102"/>
      <c r="P31" s="102"/>
    </row>
    <row r="32" spans="1:16" s="101" customFormat="1" ht="11.25" customHeight="1">
      <c r="A32" s="76" t="s">
        <v>853</v>
      </c>
      <c r="B32" s="79" t="s">
        <v>1109</v>
      </c>
      <c r="C32" s="39"/>
      <c r="D32" s="39"/>
      <c r="E32" s="98"/>
      <c r="F32" s="40"/>
      <c r="G32" s="36"/>
      <c r="H32" s="47"/>
      <c r="I32" s="183"/>
      <c r="J32" s="47"/>
      <c r="K32" s="45"/>
      <c r="L32" s="89"/>
      <c r="M32" s="52"/>
      <c r="O32" s="102"/>
      <c r="P32" s="102"/>
    </row>
    <row r="33" spans="1:16" s="101" customFormat="1" ht="11.25" customHeight="1">
      <c r="A33" s="35" t="s">
        <v>854</v>
      </c>
      <c r="B33" s="38" t="s">
        <v>920</v>
      </c>
      <c r="C33" s="39"/>
      <c r="D33" s="39"/>
      <c r="E33" s="98"/>
      <c r="F33" s="40"/>
      <c r="G33" s="36"/>
      <c r="H33" s="47"/>
      <c r="I33" s="183"/>
      <c r="J33" s="47"/>
      <c r="K33" s="45"/>
      <c r="L33" s="89"/>
      <c r="M33" s="52"/>
      <c r="O33" s="102"/>
      <c r="P33" s="102"/>
    </row>
    <row r="34" spans="1:16" s="101" customFormat="1" ht="11.25" customHeight="1">
      <c r="A34" s="35"/>
      <c r="B34" s="38" t="s">
        <v>921</v>
      </c>
      <c r="C34" s="39"/>
      <c r="D34" s="39"/>
      <c r="E34" s="98"/>
      <c r="F34" s="40" t="s">
        <v>1018</v>
      </c>
      <c r="G34" s="36">
        <v>2.85</v>
      </c>
      <c r="H34" s="47"/>
      <c r="I34" s="183">
        <v>723.95</v>
      </c>
      <c r="J34" s="47"/>
      <c r="K34" s="297">
        <f>ROUND(G34*I34,2)</f>
        <v>2063.26</v>
      </c>
      <c r="L34" s="89"/>
      <c r="M34" s="52">
        <f>K34</f>
        <v>2063.26</v>
      </c>
      <c r="O34" s="102"/>
      <c r="P34" s="102"/>
    </row>
    <row r="35" spans="1:16" s="101" customFormat="1" ht="11.25" customHeight="1">
      <c r="A35" s="76" t="s">
        <v>855</v>
      </c>
      <c r="B35" s="79" t="s">
        <v>988</v>
      </c>
      <c r="C35" s="39"/>
      <c r="D35" s="39"/>
      <c r="E35" s="98"/>
      <c r="F35" s="40"/>
      <c r="G35" s="36"/>
      <c r="H35" s="47"/>
      <c r="I35" s="183"/>
      <c r="J35" s="88"/>
      <c r="K35" s="45"/>
      <c r="L35" s="89"/>
      <c r="M35" s="52"/>
      <c r="O35" s="102"/>
      <c r="P35" s="102"/>
    </row>
    <row r="36" spans="1:16" s="101" customFormat="1" ht="11.25" customHeight="1">
      <c r="A36" s="109" t="s">
        <v>856</v>
      </c>
      <c r="B36" s="38" t="s">
        <v>989</v>
      </c>
      <c r="C36" s="39"/>
      <c r="D36" s="39"/>
      <c r="E36" s="98"/>
      <c r="F36" s="40"/>
      <c r="G36" s="36"/>
      <c r="H36" s="47"/>
      <c r="I36" s="183"/>
      <c r="J36" s="88"/>
      <c r="K36" s="45"/>
      <c r="L36" s="89"/>
      <c r="M36" s="52"/>
      <c r="O36" s="102"/>
      <c r="P36" s="102"/>
    </row>
    <row r="37" spans="1:16" s="101" customFormat="1" ht="11.25" customHeight="1">
      <c r="A37" s="109"/>
      <c r="B37" s="38" t="s">
        <v>990</v>
      </c>
      <c r="C37" s="39"/>
      <c r="D37" s="39"/>
      <c r="E37" s="98"/>
      <c r="F37" s="40" t="s">
        <v>961</v>
      </c>
      <c r="G37" s="36">
        <v>53.82</v>
      </c>
      <c r="H37" s="47"/>
      <c r="I37" s="183">
        <v>18.99</v>
      </c>
      <c r="J37" s="88"/>
      <c r="K37" s="297">
        <f>ROUND(G37*I37,2)</f>
        <v>1022.04</v>
      </c>
      <c r="L37" s="89"/>
      <c r="M37" s="52">
        <f>K37</f>
        <v>1022.04</v>
      </c>
      <c r="O37" s="102"/>
      <c r="P37" s="102"/>
    </row>
    <row r="38" spans="1:16" s="101" customFormat="1" ht="11.25" customHeight="1">
      <c r="A38" s="120" t="s">
        <v>857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88"/>
      <c r="K38" s="45"/>
      <c r="L38" s="89"/>
      <c r="M38" s="52"/>
      <c r="O38" s="102"/>
      <c r="P38" s="102"/>
    </row>
    <row r="39" spans="1:16" s="101" customFormat="1" ht="11.25" customHeight="1">
      <c r="A39" s="109" t="s">
        <v>858</v>
      </c>
      <c r="B39" s="38" t="s">
        <v>973</v>
      </c>
      <c r="C39" s="39"/>
      <c r="D39" s="39"/>
      <c r="E39" s="98"/>
      <c r="F39" s="40"/>
      <c r="G39" s="41"/>
      <c r="H39" s="48"/>
      <c r="I39" s="183"/>
      <c r="J39" s="94"/>
      <c r="K39" s="45"/>
      <c r="L39" s="95"/>
      <c r="M39" s="53"/>
      <c r="O39" s="102"/>
      <c r="P39" s="102"/>
    </row>
    <row r="40" spans="1:16" s="101" customFormat="1" ht="11.25" customHeight="1">
      <c r="A40" s="109"/>
      <c r="B40" s="38" t="s">
        <v>974</v>
      </c>
      <c r="C40" s="39"/>
      <c r="D40" s="39"/>
      <c r="E40" s="98"/>
      <c r="F40" s="40" t="s">
        <v>961</v>
      </c>
      <c r="G40" s="41">
        <v>50.4</v>
      </c>
      <c r="H40" s="48"/>
      <c r="I40" s="183">
        <v>2.39</v>
      </c>
      <c r="J40" s="94"/>
      <c r="K40" s="297">
        <f>ROUND(G40*I40,2)</f>
        <v>120.46</v>
      </c>
      <c r="L40" s="95"/>
      <c r="M40" s="53"/>
      <c r="O40" s="102"/>
      <c r="P40" s="102"/>
    </row>
    <row r="41" spans="1:16" s="101" customFormat="1" ht="11.25" customHeight="1">
      <c r="A41" s="109" t="s">
        <v>922</v>
      </c>
      <c r="B41" s="38" t="s">
        <v>1096</v>
      </c>
      <c r="C41" s="39"/>
      <c r="D41" s="39"/>
      <c r="E41" s="98"/>
      <c r="F41" s="40" t="s">
        <v>961</v>
      </c>
      <c r="G41" s="41">
        <v>68.4</v>
      </c>
      <c r="H41" s="48"/>
      <c r="I41" s="183">
        <v>5.38</v>
      </c>
      <c r="J41" s="94"/>
      <c r="K41" s="297">
        <f>ROUND(G41*I41,2)</f>
        <v>367.99</v>
      </c>
      <c r="L41" s="95"/>
      <c r="M41" s="53"/>
      <c r="O41" s="102"/>
      <c r="P41" s="102"/>
    </row>
    <row r="42" spans="1:16" s="101" customFormat="1" ht="11.25" customHeight="1">
      <c r="A42" s="109" t="s">
        <v>923</v>
      </c>
      <c r="B42" s="38" t="s">
        <v>976</v>
      </c>
      <c r="C42" s="39"/>
      <c r="D42" s="39"/>
      <c r="E42" s="98"/>
      <c r="F42" s="40" t="s">
        <v>961</v>
      </c>
      <c r="G42" s="41">
        <v>50.4</v>
      </c>
      <c r="H42" s="48"/>
      <c r="I42" s="183">
        <v>16.43</v>
      </c>
      <c r="J42" s="94"/>
      <c r="K42" s="297">
        <f>ROUND(G42*I42,2)</f>
        <v>828.07</v>
      </c>
      <c r="L42" s="95"/>
      <c r="M42" s="53">
        <f>SUM(K40:K42)</f>
        <v>1316.52</v>
      </c>
      <c r="O42" s="102"/>
      <c r="P42" s="102"/>
    </row>
    <row r="43" spans="1:16" s="101" customFormat="1" ht="11.25" customHeight="1">
      <c r="A43" s="120" t="s">
        <v>924</v>
      </c>
      <c r="B43" s="169" t="s">
        <v>964</v>
      </c>
      <c r="C43" s="137"/>
      <c r="D43" s="137"/>
      <c r="E43" s="138"/>
      <c r="F43" s="139"/>
      <c r="G43" s="41"/>
      <c r="H43" s="48"/>
      <c r="I43" s="185"/>
      <c r="J43" s="94"/>
      <c r="K43" s="45"/>
      <c r="L43" s="95"/>
      <c r="M43" s="53"/>
      <c r="O43" s="102"/>
      <c r="P43" s="102"/>
    </row>
    <row r="44" spans="1:16" s="101" customFormat="1" ht="11.25" customHeight="1" thickBot="1">
      <c r="A44" s="109" t="s">
        <v>925</v>
      </c>
      <c r="B44" s="160" t="s">
        <v>981</v>
      </c>
      <c r="C44" s="137"/>
      <c r="D44" s="137"/>
      <c r="E44" s="138"/>
      <c r="F44" s="139" t="s">
        <v>961</v>
      </c>
      <c r="G44" s="41">
        <v>438.25</v>
      </c>
      <c r="H44" s="48"/>
      <c r="I44" s="183">
        <v>9.34</v>
      </c>
      <c r="J44" s="94"/>
      <c r="K44" s="297">
        <f>ROUND(G44*I44,2)</f>
        <v>4093.26</v>
      </c>
      <c r="L44" s="95"/>
      <c r="M44" s="53">
        <f>K44</f>
        <v>4093.26</v>
      </c>
      <c r="O44" s="102"/>
      <c r="P44" s="102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341681.2799999996</v>
      </c>
      <c r="L45" s="97"/>
      <c r="M45" s="345">
        <f>SUM(M5:M44)</f>
        <v>341681.2799999998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164"/>
      <c r="C48" s="164"/>
      <c r="D48" s="164"/>
      <c r="E48" s="164"/>
      <c r="F48" s="166"/>
    </row>
    <row r="49" spans="2:6" ht="15" customHeight="1">
      <c r="B49" s="179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7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spans="2:6" ht="15" customHeight="1">
      <c r="B54" s="164"/>
      <c r="C54" s="164"/>
      <c r="D54" s="164"/>
      <c r="E54" s="164"/>
      <c r="F54" s="166"/>
    </row>
    <row r="55" spans="2:6" ht="15" customHeight="1">
      <c r="B55" s="174"/>
      <c r="C55" s="164"/>
      <c r="D55" s="164"/>
      <c r="E55" s="164"/>
      <c r="F55" s="166"/>
    </row>
    <row r="56" spans="2:6" ht="15" customHeight="1">
      <c r="B56" s="164"/>
      <c r="C56" s="164"/>
      <c r="D56" s="164"/>
      <c r="E56" s="164"/>
      <c r="F56" s="166"/>
    </row>
    <row r="57" spans="2:6" ht="15" customHeight="1">
      <c r="B57" s="164"/>
      <c r="C57" s="164"/>
      <c r="D57" s="164"/>
      <c r="E57" s="164"/>
      <c r="F57" s="166"/>
    </row>
    <row r="58" spans="2:6" ht="15" customHeight="1">
      <c r="B58" s="164"/>
      <c r="C58" s="164"/>
      <c r="D58" s="164"/>
      <c r="E58" s="164"/>
      <c r="F58" s="1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K43" sqref="K4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Plan2!K48</f>
        <v>37864.52999999999</v>
      </c>
      <c r="L5" s="66"/>
      <c r="M5" s="339">
        <f>Plan2!M48</f>
        <v>37864.530000000006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78" t="s">
        <v>70</v>
      </c>
      <c r="B9" s="77" t="s">
        <v>983</v>
      </c>
      <c r="C9" s="39"/>
      <c r="D9" s="39"/>
      <c r="E9" s="68"/>
      <c r="F9" s="40"/>
      <c r="G9" s="99"/>
      <c r="H9" s="113"/>
      <c r="I9" s="113"/>
      <c r="J9" s="105"/>
      <c r="K9" s="106"/>
      <c r="L9" s="113"/>
      <c r="M9" s="343"/>
    </row>
    <row r="10" spans="1:13" ht="11.25" customHeight="1">
      <c r="A10" s="37" t="s">
        <v>71</v>
      </c>
      <c r="B10" s="100" t="s">
        <v>984</v>
      </c>
      <c r="C10" s="39"/>
      <c r="D10" s="67"/>
      <c r="E10" s="68"/>
      <c r="F10" s="40"/>
      <c r="G10" s="41"/>
      <c r="H10" s="113"/>
      <c r="I10" s="113"/>
      <c r="J10" s="105"/>
      <c r="K10" s="106"/>
      <c r="L10" s="113"/>
      <c r="M10" s="343"/>
    </row>
    <row r="11" spans="1:13" ht="11.25" customHeight="1">
      <c r="A11" s="37"/>
      <c r="B11" s="100" t="s">
        <v>1117</v>
      </c>
      <c r="C11" s="39"/>
      <c r="D11" s="67"/>
      <c r="E11" s="68"/>
      <c r="F11" s="40" t="s">
        <v>961</v>
      </c>
      <c r="G11" s="41">
        <v>4.4</v>
      </c>
      <c r="H11" s="113"/>
      <c r="I11" s="183">
        <v>265.35</v>
      </c>
      <c r="J11" s="105"/>
      <c r="K11" s="297">
        <f>ROUND(G11*I11,2)</f>
        <v>1167.54</v>
      </c>
      <c r="L11" s="113"/>
      <c r="M11" s="344">
        <f>K11</f>
        <v>1167.54</v>
      </c>
    </row>
    <row r="12" spans="1:13" ht="11.25" customHeight="1">
      <c r="A12" s="78" t="s">
        <v>78</v>
      </c>
      <c r="B12" s="77" t="s">
        <v>985</v>
      </c>
      <c r="C12" s="39"/>
      <c r="D12" s="67"/>
      <c r="E12" s="68"/>
      <c r="F12" s="40"/>
      <c r="G12" s="41"/>
      <c r="H12" s="113"/>
      <c r="I12" s="183"/>
      <c r="J12" s="105"/>
      <c r="K12" s="297"/>
      <c r="L12" s="113"/>
      <c r="M12" s="343"/>
    </row>
    <row r="13" spans="1:13" ht="11.25" customHeight="1">
      <c r="A13" s="37" t="s">
        <v>79</v>
      </c>
      <c r="B13" s="27" t="s">
        <v>986</v>
      </c>
      <c r="C13" s="39"/>
      <c r="D13" s="67"/>
      <c r="E13" s="68"/>
      <c r="F13" s="40" t="s">
        <v>961</v>
      </c>
      <c r="G13" s="41">
        <v>3.08</v>
      </c>
      <c r="H13" s="113"/>
      <c r="I13" s="183">
        <v>59.8</v>
      </c>
      <c r="J13" s="105"/>
      <c r="K13" s="297">
        <f aca="true" t="shared" si="0" ref="K13:K45">ROUND(G13*I13,2)</f>
        <v>184.18</v>
      </c>
      <c r="L13" s="113"/>
      <c r="M13" s="344">
        <f>K13</f>
        <v>184.18</v>
      </c>
    </row>
    <row r="14" spans="1:13" ht="11.25" customHeight="1">
      <c r="A14" s="78" t="s">
        <v>907</v>
      </c>
      <c r="B14" s="116" t="s">
        <v>964</v>
      </c>
      <c r="C14" s="28"/>
      <c r="D14" s="67"/>
      <c r="E14" s="29"/>
      <c r="F14" s="40"/>
      <c r="G14" s="41"/>
      <c r="H14" s="113"/>
      <c r="I14" s="183"/>
      <c r="J14" s="105"/>
      <c r="K14" s="297"/>
      <c r="L14" s="113"/>
      <c r="M14" s="343"/>
    </row>
    <row r="15" spans="1:13" ht="11.25" customHeight="1">
      <c r="A15" s="37" t="s">
        <v>908</v>
      </c>
      <c r="B15" s="100" t="s">
        <v>979</v>
      </c>
      <c r="C15" s="28"/>
      <c r="D15" s="28"/>
      <c r="E15" s="29"/>
      <c r="F15" s="40"/>
      <c r="G15" s="41"/>
      <c r="H15" s="113"/>
      <c r="I15" s="183"/>
      <c r="J15" s="105"/>
      <c r="K15" s="297"/>
      <c r="L15" s="113"/>
      <c r="M15" s="343"/>
    </row>
    <row r="16" spans="1:13" ht="11.25" customHeight="1">
      <c r="A16" s="37"/>
      <c r="B16" s="100" t="s">
        <v>980</v>
      </c>
      <c r="C16" s="28"/>
      <c r="D16" s="28"/>
      <c r="E16" s="29"/>
      <c r="F16" s="40" t="s">
        <v>961</v>
      </c>
      <c r="G16" s="41">
        <v>48.16</v>
      </c>
      <c r="H16" s="113"/>
      <c r="I16" s="183">
        <v>5.62</v>
      </c>
      <c r="J16" s="105"/>
      <c r="K16" s="297">
        <f t="shared" si="0"/>
        <v>270.66</v>
      </c>
      <c r="L16" s="113"/>
      <c r="M16" s="343"/>
    </row>
    <row r="17" spans="1:13" ht="11.25" customHeight="1">
      <c r="A17" s="35" t="s">
        <v>909</v>
      </c>
      <c r="B17" s="100" t="s">
        <v>981</v>
      </c>
      <c r="C17" s="28"/>
      <c r="D17" s="28"/>
      <c r="E17" s="29"/>
      <c r="F17" s="30" t="s">
        <v>961</v>
      </c>
      <c r="G17" s="36">
        <v>48.16</v>
      </c>
      <c r="H17" s="113"/>
      <c r="I17" s="183">
        <v>9.34</v>
      </c>
      <c r="J17" s="105"/>
      <c r="K17" s="297">
        <f t="shared" si="0"/>
        <v>449.81</v>
      </c>
      <c r="L17" s="113"/>
      <c r="M17" s="343"/>
    </row>
    <row r="18" spans="1:13" ht="11.25" customHeight="1">
      <c r="A18" s="181" t="s">
        <v>910</v>
      </c>
      <c r="B18" s="182" t="s">
        <v>1102</v>
      </c>
      <c r="C18" s="14"/>
      <c r="D18" s="14"/>
      <c r="E18" s="122"/>
      <c r="F18" s="13" t="s">
        <v>961</v>
      </c>
      <c r="G18" s="162">
        <v>9.24</v>
      </c>
      <c r="H18" s="14"/>
      <c r="I18" s="185">
        <v>8.65</v>
      </c>
      <c r="J18" s="13"/>
      <c r="K18" s="297">
        <f t="shared" si="0"/>
        <v>79.93</v>
      </c>
      <c r="L18" s="14"/>
      <c r="M18" s="342">
        <f>SUM(K16:K18)</f>
        <v>800.4000000000001</v>
      </c>
    </row>
    <row r="19" spans="1:13" ht="11.25" customHeight="1">
      <c r="A19" s="132" t="s">
        <v>80</v>
      </c>
      <c r="B19" s="133" t="s">
        <v>1038</v>
      </c>
      <c r="C19" s="14"/>
      <c r="D19" s="14"/>
      <c r="E19" s="122"/>
      <c r="F19" s="13"/>
      <c r="G19" s="123"/>
      <c r="H19" s="14"/>
      <c r="I19" s="185"/>
      <c r="J19" s="13"/>
      <c r="K19" s="297"/>
      <c r="L19" s="14"/>
      <c r="M19" s="341"/>
    </row>
    <row r="20" spans="1:13" ht="11.25" customHeight="1">
      <c r="A20" s="120" t="s">
        <v>81</v>
      </c>
      <c r="B20" s="77" t="s">
        <v>967</v>
      </c>
      <c r="C20" s="28"/>
      <c r="D20" s="28"/>
      <c r="E20" s="29"/>
      <c r="F20" s="30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 t="s">
        <v>82</v>
      </c>
      <c r="B21" s="38" t="s">
        <v>1024</v>
      </c>
      <c r="C21" s="39"/>
      <c r="D21" s="39"/>
      <c r="E21" s="98"/>
      <c r="F21" s="30" t="s">
        <v>961</v>
      </c>
      <c r="G21" s="118">
        <v>42.6</v>
      </c>
      <c r="H21" s="113"/>
      <c r="I21" s="185">
        <v>6.21</v>
      </c>
      <c r="J21" s="105"/>
      <c r="K21" s="297">
        <f t="shared" si="0"/>
        <v>264.55</v>
      </c>
      <c r="L21" s="113"/>
      <c r="M21" s="343"/>
    </row>
    <row r="22" spans="1:13" ht="11.25" customHeight="1">
      <c r="A22" s="109" t="s">
        <v>83</v>
      </c>
      <c r="B22" s="27" t="s">
        <v>971</v>
      </c>
      <c r="C22" s="28"/>
      <c r="D22" s="28"/>
      <c r="E22" s="29"/>
      <c r="F22" s="40" t="s">
        <v>961</v>
      </c>
      <c r="G22" s="118">
        <v>40.6</v>
      </c>
      <c r="H22" s="113"/>
      <c r="I22" s="183">
        <v>2.39</v>
      </c>
      <c r="J22" s="105"/>
      <c r="K22" s="297">
        <f t="shared" si="0"/>
        <v>97.03</v>
      </c>
      <c r="L22" s="113"/>
      <c r="M22" s="343"/>
    </row>
    <row r="23" spans="1:13" ht="11.25" customHeight="1">
      <c r="A23" s="109" t="s">
        <v>84</v>
      </c>
      <c r="B23" s="27" t="s">
        <v>987</v>
      </c>
      <c r="C23" s="28"/>
      <c r="D23" s="28"/>
      <c r="E23" s="29"/>
      <c r="F23" s="40" t="s">
        <v>961</v>
      </c>
      <c r="G23" s="36">
        <v>10.48</v>
      </c>
      <c r="H23" s="47"/>
      <c r="I23" s="183">
        <v>7.47</v>
      </c>
      <c r="J23" s="47"/>
      <c r="K23" s="297">
        <f t="shared" si="0"/>
        <v>78.29</v>
      </c>
      <c r="L23" s="46"/>
      <c r="M23" s="52">
        <f>SUM(K21:K23)</f>
        <v>439.87000000000006</v>
      </c>
    </row>
    <row r="24" spans="1:13" ht="11.25" customHeight="1">
      <c r="A24" s="120" t="s">
        <v>85</v>
      </c>
      <c r="B24" s="79" t="s">
        <v>999</v>
      </c>
      <c r="C24" s="28"/>
      <c r="D24" s="28"/>
      <c r="E24" s="29"/>
      <c r="F24" s="40"/>
      <c r="G24" s="36"/>
      <c r="H24" s="47"/>
      <c r="I24" s="45"/>
      <c r="J24" s="47"/>
      <c r="K24" s="297"/>
      <c r="L24" s="46"/>
      <c r="M24" s="52"/>
    </row>
    <row r="25" spans="1:13" ht="11.25" customHeight="1">
      <c r="A25" s="109" t="s">
        <v>86</v>
      </c>
      <c r="B25" s="38" t="s">
        <v>1029</v>
      </c>
      <c r="C25" s="28"/>
      <c r="D25" s="28"/>
      <c r="E25" s="29"/>
      <c r="F25" s="40"/>
      <c r="G25" s="36"/>
      <c r="H25" s="47"/>
      <c r="I25" s="45"/>
      <c r="J25" s="47"/>
      <c r="K25" s="297"/>
      <c r="L25" s="46"/>
      <c r="M25" s="52"/>
    </row>
    <row r="26" spans="1:13" ht="11.25" customHeight="1">
      <c r="A26" s="109"/>
      <c r="B26" s="38" t="s">
        <v>1028</v>
      </c>
      <c r="C26" s="28"/>
      <c r="D26" s="28"/>
      <c r="E26" s="29"/>
      <c r="F26" s="40" t="s">
        <v>962</v>
      </c>
      <c r="G26" s="36">
        <v>4</v>
      </c>
      <c r="H26" s="47"/>
      <c r="I26" s="45">
        <v>112.64</v>
      </c>
      <c r="J26" s="47"/>
      <c r="K26" s="297">
        <f t="shared" si="0"/>
        <v>450.56</v>
      </c>
      <c r="L26" s="46"/>
      <c r="M26" s="52"/>
    </row>
    <row r="27" spans="1:13" ht="11.25" customHeight="1">
      <c r="A27" s="109" t="s">
        <v>87</v>
      </c>
      <c r="B27" s="38" t="s">
        <v>1031</v>
      </c>
      <c r="C27" s="28"/>
      <c r="D27" s="28"/>
      <c r="E27" s="29"/>
      <c r="F27" s="40" t="s">
        <v>962</v>
      </c>
      <c r="G27" s="36">
        <v>1</v>
      </c>
      <c r="H27" s="47"/>
      <c r="I27" s="45">
        <v>45.36</v>
      </c>
      <c r="J27" s="47"/>
      <c r="K27" s="297">
        <f t="shared" si="0"/>
        <v>45.36</v>
      </c>
      <c r="L27" s="46"/>
      <c r="M27" s="52"/>
    </row>
    <row r="28" spans="1:13" ht="11.25" customHeight="1">
      <c r="A28" s="109" t="s">
        <v>88</v>
      </c>
      <c r="B28" s="38" t="s">
        <v>1032</v>
      </c>
      <c r="C28" s="28"/>
      <c r="D28" s="28"/>
      <c r="E28" s="29"/>
      <c r="F28" s="40" t="s">
        <v>962</v>
      </c>
      <c r="G28" s="36">
        <v>4</v>
      </c>
      <c r="H28" s="47"/>
      <c r="I28" s="45">
        <v>49.85</v>
      </c>
      <c r="J28" s="47"/>
      <c r="K28" s="297">
        <f t="shared" si="0"/>
        <v>199.4</v>
      </c>
      <c r="L28" s="46"/>
      <c r="M28" s="52"/>
    </row>
    <row r="29" spans="1:13" ht="11.25" customHeight="1">
      <c r="A29" s="109" t="s">
        <v>89</v>
      </c>
      <c r="B29" s="38" t="s">
        <v>1036</v>
      </c>
      <c r="C29" s="28"/>
      <c r="D29" s="28"/>
      <c r="E29" s="29"/>
      <c r="F29" s="40"/>
      <c r="G29" s="36"/>
      <c r="H29" s="47"/>
      <c r="I29" s="45"/>
      <c r="J29" s="47"/>
      <c r="K29" s="297"/>
      <c r="L29" s="46"/>
      <c r="M29" s="52"/>
    </row>
    <row r="30" spans="1:13" ht="11.25" customHeight="1">
      <c r="A30" s="109"/>
      <c r="B30" s="38" t="s">
        <v>1037</v>
      </c>
      <c r="C30" s="28"/>
      <c r="D30" s="28"/>
      <c r="E30" s="29"/>
      <c r="F30" s="40" t="s">
        <v>962</v>
      </c>
      <c r="G30" s="36">
        <v>2</v>
      </c>
      <c r="H30" s="47"/>
      <c r="I30" s="45">
        <v>130.58</v>
      </c>
      <c r="J30" s="47"/>
      <c r="K30" s="297">
        <f t="shared" si="0"/>
        <v>261.16</v>
      </c>
      <c r="L30" s="46"/>
      <c r="M30" s="52">
        <f>SUM(K26:K30)</f>
        <v>956.48</v>
      </c>
    </row>
    <row r="31" spans="1:13" ht="11.25" customHeight="1">
      <c r="A31" s="120" t="s">
        <v>90</v>
      </c>
      <c r="B31" s="79" t="s">
        <v>1077</v>
      </c>
      <c r="C31" s="28"/>
      <c r="D31" s="28"/>
      <c r="E31" s="29"/>
      <c r="F31" s="40"/>
      <c r="G31" s="36"/>
      <c r="H31" s="47"/>
      <c r="I31" s="45"/>
      <c r="J31" s="47"/>
      <c r="K31" s="297"/>
      <c r="L31" s="46"/>
      <c r="M31" s="52"/>
    </row>
    <row r="32" spans="1:13" ht="11.25" customHeight="1">
      <c r="A32" s="109" t="s">
        <v>91</v>
      </c>
      <c r="B32" s="38" t="s">
        <v>1097</v>
      </c>
      <c r="C32" s="28"/>
      <c r="D32" s="28"/>
      <c r="E32" s="29"/>
      <c r="F32" s="40" t="s">
        <v>962</v>
      </c>
      <c r="G32" s="36">
        <v>1</v>
      </c>
      <c r="H32" s="47"/>
      <c r="I32" s="45">
        <v>43.2</v>
      </c>
      <c r="J32" s="47"/>
      <c r="K32" s="297">
        <f t="shared" si="0"/>
        <v>43.2</v>
      </c>
      <c r="L32" s="46"/>
      <c r="M32" s="52">
        <f>K32</f>
        <v>43.2</v>
      </c>
    </row>
    <row r="33" spans="1:13" ht="11.25" customHeight="1">
      <c r="A33" s="76" t="s">
        <v>92</v>
      </c>
      <c r="B33" s="79" t="s">
        <v>988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1.25" customHeight="1">
      <c r="A34" s="35" t="s">
        <v>93</v>
      </c>
      <c r="B34" s="38" t="s">
        <v>989</v>
      </c>
      <c r="C34" s="28"/>
      <c r="D34" s="28"/>
      <c r="E34" s="29"/>
      <c r="F34" s="40"/>
      <c r="G34" s="36"/>
      <c r="H34" s="47"/>
      <c r="I34" s="45"/>
      <c r="J34" s="47"/>
      <c r="K34" s="297"/>
      <c r="L34" s="46"/>
      <c r="M34" s="52"/>
    </row>
    <row r="35" spans="1:13" ht="11.25" customHeight="1">
      <c r="A35" s="35"/>
      <c r="B35" s="38" t="s">
        <v>990</v>
      </c>
      <c r="C35" s="28"/>
      <c r="D35" s="28"/>
      <c r="E35" s="29"/>
      <c r="F35" s="40" t="s">
        <v>961</v>
      </c>
      <c r="G35" s="36">
        <v>22.36</v>
      </c>
      <c r="H35" s="47"/>
      <c r="I35" s="45">
        <v>18.99</v>
      </c>
      <c r="J35" s="47"/>
      <c r="K35" s="297">
        <f t="shared" si="0"/>
        <v>424.62</v>
      </c>
      <c r="L35" s="46"/>
      <c r="M35" s="52">
        <f>K35</f>
        <v>424.62</v>
      </c>
    </row>
    <row r="36" spans="1:13" ht="11.25" customHeight="1">
      <c r="A36" s="76" t="s">
        <v>94</v>
      </c>
      <c r="B36" s="79" t="s">
        <v>972</v>
      </c>
      <c r="C36" s="28"/>
      <c r="D36" s="28"/>
      <c r="E36" s="29"/>
      <c r="F36" s="30"/>
      <c r="G36" s="36"/>
      <c r="H36" s="47"/>
      <c r="I36" s="45"/>
      <c r="J36" s="47"/>
      <c r="K36" s="297"/>
      <c r="L36" s="46"/>
      <c r="M36" s="52"/>
    </row>
    <row r="37" spans="1:16" s="101" customFormat="1" ht="11.25" customHeight="1">
      <c r="A37" s="35" t="s">
        <v>95</v>
      </c>
      <c r="B37" s="38" t="s">
        <v>973</v>
      </c>
      <c r="C37" s="39"/>
      <c r="D37" s="39"/>
      <c r="E37" s="98"/>
      <c r="F37" s="40"/>
      <c r="G37" s="36"/>
      <c r="H37" s="47"/>
      <c r="I37" s="45"/>
      <c r="J37" s="88"/>
      <c r="K37" s="297"/>
      <c r="L37" s="89"/>
      <c r="M37" s="90"/>
      <c r="O37" s="102"/>
      <c r="P37" s="102"/>
    </row>
    <row r="38" spans="1:16" s="101" customFormat="1" ht="11.25" customHeight="1">
      <c r="A38" s="35"/>
      <c r="B38" s="38" t="s">
        <v>974</v>
      </c>
      <c r="C38" s="39"/>
      <c r="D38" s="39"/>
      <c r="E38" s="98"/>
      <c r="F38" s="40" t="s">
        <v>961</v>
      </c>
      <c r="G38" s="36">
        <v>40.6</v>
      </c>
      <c r="H38" s="47"/>
      <c r="I38" s="45">
        <v>2.39</v>
      </c>
      <c r="J38" s="88"/>
      <c r="K38" s="297">
        <f t="shared" si="0"/>
        <v>97.03</v>
      </c>
      <c r="L38" s="89"/>
      <c r="M38" s="90"/>
      <c r="O38" s="102"/>
      <c r="P38" s="102"/>
    </row>
    <row r="39" spans="1:16" s="101" customFormat="1" ht="11.25" customHeight="1">
      <c r="A39" s="37" t="s">
        <v>96</v>
      </c>
      <c r="B39" s="38" t="s">
        <v>976</v>
      </c>
      <c r="C39" s="39"/>
      <c r="D39" s="39"/>
      <c r="E39" s="98"/>
      <c r="F39" s="40" t="s">
        <v>961</v>
      </c>
      <c r="G39" s="41">
        <v>40.6</v>
      </c>
      <c r="H39" s="48"/>
      <c r="I39" s="103">
        <v>16.43</v>
      </c>
      <c r="J39" s="94"/>
      <c r="K39" s="297">
        <f t="shared" si="0"/>
        <v>667.06</v>
      </c>
      <c r="L39" s="95"/>
      <c r="M39" s="96"/>
      <c r="O39" s="102"/>
      <c r="P39" s="102"/>
    </row>
    <row r="40" spans="1:16" s="101" customFormat="1" ht="11.25" customHeight="1">
      <c r="A40" s="37" t="s">
        <v>97</v>
      </c>
      <c r="B40" s="38" t="s">
        <v>977</v>
      </c>
      <c r="C40" s="39"/>
      <c r="D40" s="39"/>
      <c r="E40" s="98"/>
      <c r="F40" s="40"/>
      <c r="G40" s="41"/>
      <c r="H40" s="48"/>
      <c r="I40" s="93"/>
      <c r="J40" s="94"/>
      <c r="K40" s="297"/>
      <c r="L40" s="95"/>
      <c r="M40" s="96"/>
      <c r="O40" s="102"/>
      <c r="P40" s="102"/>
    </row>
    <row r="41" spans="1:16" s="101" customFormat="1" ht="11.25" customHeight="1">
      <c r="A41" s="37"/>
      <c r="B41" s="38" t="s">
        <v>978</v>
      </c>
      <c r="C41" s="39"/>
      <c r="D41" s="39"/>
      <c r="E41" s="98"/>
      <c r="F41" s="40" t="s">
        <v>961</v>
      </c>
      <c r="G41" s="41">
        <v>34.1</v>
      </c>
      <c r="H41" s="48"/>
      <c r="I41" s="103">
        <v>28.36</v>
      </c>
      <c r="J41" s="94"/>
      <c r="K41" s="297">
        <f t="shared" si="0"/>
        <v>967.08</v>
      </c>
      <c r="L41" s="95"/>
      <c r="M41" s="53"/>
      <c r="O41" s="102"/>
      <c r="P41" s="102"/>
    </row>
    <row r="42" spans="1:16" s="101" customFormat="1" ht="11.25" customHeight="1">
      <c r="A42" s="37" t="s">
        <v>98</v>
      </c>
      <c r="B42" s="84" t="s">
        <v>996</v>
      </c>
      <c r="C42" s="39"/>
      <c r="D42" s="39"/>
      <c r="E42" s="98"/>
      <c r="F42" s="40" t="s">
        <v>963</v>
      </c>
      <c r="G42" s="41">
        <v>17.4</v>
      </c>
      <c r="H42" s="48"/>
      <c r="I42" s="103">
        <v>18.2</v>
      </c>
      <c r="J42" s="94"/>
      <c r="K42" s="297">
        <f t="shared" si="0"/>
        <v>316.68</v>
      </c>
      <c r="L42" s="95"/>
      <c r="M42" s="53"/>
      <c r="O42" s="102"/>
      <c r="P42" s="102"/>
    </row>
    <row r="43" spans="1:16" s="101" customFormat="1" ht="11.25" customHeight="1">
      <c r="A43" s="37" t="s">
        <v>99</v>
      </c>
      <c r="B43" s="84" t="s">
        <v>1104</v>
      </c>
      <c r="C43" s="39"/>
      <c r="D43" s="67"/>
      <c r="E43" s="68"/>
      <c r="F43" s="40" t="s">
        <v>963</v>
      </c>
      <c r="G43" s="41">
        <v>8</v>
      </c>
      <c r="H43" s="48"/>
      <c r="I43" s="103">
        <v>22.88</v>
      </c>
      <c r="J43" s="94"/>
      <c r="K43" s="297">
        <f t="shared" si="0"/>
        <v>183.04</v>
      </c>
      <c r="L43" s="95"/>
      <c r="M43" s="53">
        <f>SUM(K38:K43)</f>
        <v>2230.8900000000003</v>
      </c>
      <c r="O43" s="102"/>
      <c r="P43" s="102"/>
    </row>
    <row r="44" spans="1:16" s="101" customFormat="1" ht="11.25" customHeight="1">
      <c r="A44" s="78" t="s">
        <v>100</v>
      </c>
      <c r="B44" s="79" t="s">
        <v>975</v>
      </c>
      <c r="C44" s="39"/>
      <c r="D44" s="39"/>
      <c r="E44" s="98"/>
      <c r="F44" s="40"/>
      <c r="G44" s="41"/>
      <c r="H44" s="48"/>
      <c r="I44" s="103"/>
      <c r="J44" s="94"/>
      <c r="K44" s="297"/>
      <c r="L44" s="95"/>
      <c r="M44" s="53"/>
      <c r="O44" s="102"/>
      <c r="P44" s="102"/>
    </row>
    <row r="45" spans="1:16" s="101" customFormat="1" ht="11.25" customHeight="1" thickBot="1">
      <c r="A45" s="37" t="s">
        <v>101</v>
      </c>
      <c r="B45" s="38" t="s">
        <v>1026</v>
      </c>
      <c r="C45" s="39"/>
      <c r="D45" s="39"/>
      <c r="E45" s="98"/>
      <c r="F45" s="40" t="s">
        <v>961</v>
      </c>
      <c r="G45" s="41">
        <v>42.6</v>
      </c>
      <c r="H45" s="48"/>
      <c r="I45" s="103">
        <v>17.04</v>
      </c>
      <c r="J45" s="94"/>
      <c r="K45" s="297">
        <f t="shared" si="0"/>
        <v>725.9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44837.61</v>
      </c>
      <c r="L46" s="97"/>
      <c r="M46" s="345">
        <f>SUM(M5:M45)</f>
        <v>44111.710000000014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3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6.574218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Plan29!K45</f>
        <v>341681.2799999996</v>
      </c>
      <c r="L5" s="66"/>
      <c r="M5" s="339">
        <f>Plan29!M45</f>
        <v>341681.2799999998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8">
        <v>29</v>
      </c>
      <c r="B9" s="178" t="s">
        <v>1094</v>
      </c>
      <c r="C9" s="143"/>
      <c r="D9" s="143"/>
      <c r="E9" s="143"/>
      <c r="F9" s="145"/>
      <c r="G9" s="146"/>
      <c r="H9" s="324"/>
      <c r="I9" s="184"/>
      <c r="J9" s="325"/>
      <c r="K9" s="326"/>
      <c r="L9" s="111"/>
      <c r="M9" s="349"/>
    </row>
    <row r="10" spans="1:13" ht="13.5" customHeight="1">
      <c r="A10" s="121" t="s">
        <v>859</v>
      </c>
      <c r="B10" s="77" t="s">
        <v>1088</v>
      </c>
      <c r="C10" s="152"/>
      <c r="D10" s="152"/>
      <c r="E10" s="152"/>
      <c r="F10" s="154"/>
      <c r="G10" s="162"/>
      <c r="H10" s="306"/>
      <c r="I10" s="185"/>
      <c r="J10" s="327"/>
      <c r="K10" s="328"/>
      <c r="L10" s="14"/>
      <c r="M10" s="342"/>
    </row>
    <row r="11" spans="1:13" ht="13.5" customHeight="1">
      <c r="A11" s="158" t="s">
        <v>860</v>
      </c>
      <c r="B11" s="100" t="s">
        <v>1095</v>
      </c>
      <c r="C11" s="152"/>
      <c r="D11" s="152"/>
      <c r="E11" s="152"/>
      <c r="F11" s="154" t="s">
        <v>961</v>
      </c>
      <c r="G11" s="162">
        <v>1108</v>
      </c>
      <c r="H11" s="306"/>
      <c r="I11" s="306">
        <v>1.54</v>
      </c>
      <c r="J11" s="327"/>
      <c r="K11" s="297">
        <f>ROUND(G11*I11,2)</f>
        <v>1706.32</v>
      </c>
      <c r="L11" s="14"/>
      <c r="M11" s="342">
        <f>K11</f>
        <v>1706.32</v>
      </c>
    </row>
    <row r="12" spans="1:13" ht="13.5" customHeight="1">
      <c r="A12" s="121" t="s">
        <v>861</v>
      </c>
      <c r="B12" s="77" t="s">
        <v>972</v>
      </c>
      <c r="C12" s="152"/>
      <c r="D12" s="152"/>
      <c r="E12" s="152"/>
      <c r="F12" s="154"/>
      <c r="G12" s="162"/>
      <c r="H12" s="306"/>
      <c r="I12" s="185"/>
      <c r="J12" s="327"/>
      <c r="K12" s="45"/>
      <c r="L12" s="14"/>
      <c r="M12" s="342"/>
    </row>
    <row r="13" spans="1:13" ht="13.5" customHeight="1">
      <c r="A13" s="158" t="s">
        <v>862</v>
      </c>
      <c r="B13" s="27" t="s">
        <v>973</v>
      </c>
      <c r="C13" s="152"/>
      <c r="D13" s="152"/>
      <c r="E13" s="152"/>
      <c r="F13" s="154"/>
      <c r="G13" s="162"/>
      <c r="H13" s="306"/>
      <c r="I13" s="185"/>
      <c r="J13" s="327"/>
      <c r="K13" s="329"/>
      <c r="L13" s="14"/>
      <c r="M13" s="342"/>
    </row>
    <row r="14" spans="1:13" ht="13.5" customHeight="1">
      <c r="A14" s="121"/>
      <c r="B14" s="38" t="s">
        <v>974</v>
      </c>
      <c r="C14" s="152"/>
      <c r="D14" s="152"/>
      <c r="E14" s="152"/>
      <c r="F14" s="154" t="s">
        <v>961</v>
      </c>
      <c r="G14" s="162">
        <v>1108</v>
      </c>
      <c r="H14" s="306"/>
      <c r="I14" s="185">
        <v>2.39</v>
      </c>
      <c r="J14" s="327"/>
      <c r="K14" s="303">
        <f>ROUND(G14*I14,2)</f>
        <v>2648.12</v>
      </c>
      <c r="L14" s="14"/>
      <c r="M14" s="342"/>
    </row>
    <row r="15" spans="1:13" ht="13.5" customHeight="1">
      <c r="A15" s="158" t="s">
        <v>863</v>
      </c>
      <c r="B15" s="27" t="s">
        <v>976</v>
      </c>
      <c r="C15" s="152"/>
      <c r="D15" s="152"/>
      <c r="E15" s="152"/>
      <c r="F15" s="154" t="s">
        <v>961</v>
      </c>
      <c r="G15" s="162">
        <v>1108</v>
      </c>
      <c r="H15" s="306"/>
      <c r="I15" s="185">
        <v>16.43</v>
      </c>
      <c r="J15" s="327"/>
      <c r="K15" s="303">
        <f>ROUND(G15*I15,2)</f>
        <v>18204.44</v>
      </c>
      <c r="L15" s="14"/>
      <c r="M15" s="342">
        <f>SUM(K14:K15)</f>
        <v>20852.559999999998</v>
      </c>
    </row>
    <row r="16" spans="1:13" ht="13.5" customHeight="1">
      <c r="A16" s="121" t="s">
        <v>864</v>
      </c>
      <c r="B16" s="330" t="s">
        <v>964</v>
      </c>
      <c r="C16" s="14"/>
      <c r="D16" s="14"/>
      <c r="E16" s="14"/>
      <c r="F16" s="13"/>
      <c r="G16" s="135"/>
      <c r="H16" s="306"/>
      <c r="I16" s="185"/>
      <c r="J16" s="327"/>
      <c r="K16" s="45"/>
      <c r="L16" s="14"/>
      <c r="M16" s="342"/>
    </row>
    <row r="17" spans="1:13" ht="13.5" customHeight="1">
      <c r="A17" s="158" t="s">
        <v>865</v>
      </c>
      <c r="B17" s="300" t="s">
        <v>981</v>
      </c>
      <c r="C17" s="14"/>
      <c r="D17" s="14"/>
      <c r="E17" s="14"/>
      <c r="F17" s="13" t="s">
        <v>961</v>
      </c>
      <c r="G17" s="135">
        <v>1108</v>
      </c>
      <c r="H17" s="306"/>
      <c r="I17" s="185">
        <v>9.34</v>
      </c>
      <c r="J17" s="327"/>
      <c r="K17" s="297">
        <f>ROUND(G17*I17,2)</f>
        <v>10348.72</v>
      </c>
      <c r="L17" s="14"/>
      <c r="M17" s="342"/>
    </row>
    <row r="18" spans="1:13" ht="13.5" customHeight="1">
      <c r="A18" s="158" t="s">
        <v>866</v>
      </c>
      <c r="B18" s="300" t="s">
        <v>684</v>
      </c>
      <c r="C18" s="14"/>
      <c r="D18" s="14"/>
      <c r="E18" s="14"/>
      <c r="F18" s="13" t="s">
        <v>961</v>
      </c>
      <c r="G18" s="135">
        <v>24.8</v>
      </c>
      <c r="H18" s="306"/>
      <c r="I18" s="185">
        <v>7.73</v>
      </c>
      <c r="J18" s="327"/>
      <c r="K18" s="297">
        <f>ROUND(G18*I18,2)</f>
        <v>191.7</v>
      </c>
      <c r="L18" s="14"/>
      <c r="M18" s="342">
        <f>SUM(K17:K18)</f>
        <v>10540.42</v>
      </c>
    </row>
    <row r="19" spans="1:13" ht="13.5" customHeight="1">
      <c r="A19" s="121" t="s">
        <v>867</v>
      </c>
      <c r="B19" s="330" t="s">
        <v>975</v>
      </c>
      <c r="C19" s="14"/>
      <c r="D19" s="14"/>
      <c r="E19" s="14"/>
      <c r="F19" s="13"/>
      <c r="G19" s="135"/>
      <c r="H19" s="306"/>
      <c r="I19" s="185"/>
      <c r="J19" s="327"/>
      <c r="K19" s="303"/>
      <c r="L19" s="14"/>
      <c r="M19" s="342"/>
    </row>
    <row r="20" spans="1:13" ht="13.5" customHeight="1">
      <c r="A20" s="109" t="s">
        <v>868</v>
      </c>
      <c r="B20" s="126" t="s">
        <v>30</v>
      </c>
      <c r="C20" s="113"/>
      <c r="D20" s="113"/>
      <c r="E20" s="113"/>
      <c r="F20" s="105" t="s">
        <v>961</v>
      </c>
      <c r="G20" s="118">
        <v>39.76</v>
      </c>
      <c r="H20" s="46"/>
      <c r="I20" s="183">
        <v>40.82</v>
      </c>
      <c r="J20" s="88"/>
      <c r="K20" s="297">
        <f>ROUND(G20*I20,2)</f>
        <v>1623</v>
      </c>
      <c r="L20" s="113"/>
      <c r="M20" s="344"/>
    </row>
    <row r="21" spans="1:13" ht="13.5" customHeight="1">
      <c r="A21" s="109" t="s">
        <v>869</v>
      </c>
      <c r="B21" s="126" t="s">
        <v>28</v>
      </c>
      <c r="C21" s="113"/>
      <c r="D21" s="113"/>
      <c r="E21" s="113"/>
      <c r="F21" s="105"/>
      <c r="G21" s="118"/>
      <c r="H21" s="46"/>
      <c r="I21" s="183"/>
      <c r="J21" s="88"/>
      <c r="K21" s="297"/>
      <c r="L21" s="113"/>
      <c r="M21" s="344"/>
    </row>
    <row r="22" spans="1:13" ht="13.5" customHeight="1">
      <c r="A22" s="109"/>
      <c r="B22" s="126" t="s">
        <v>29</v>
      </c>
      <c r="C22" s="113"/>
      <c r="D22" s="113"/>
      <c r="E22" s="113"/>
      <c r="F22" s="105" t="s">
        <v>961</v>
      </c>
      <c r="G22" s="118">
        <v>83.2</v>
      </c>
      <c r="H22" s="46"/>
      <c r="I22" s="183">
        <v>23.62</v>
      </c>
      <c r="J22" s="88"/>
      <c r="K22" s="297">
        <f>ROUND(G22*I22,2)</f>
        <v>1965.18</v>
      </c>
      <c r="L22" s="113"/>
      <c r="M22" s="344">
        <f>SUM(K20:K22)</f>
        <v>3588.1800000000003</v>
      </c>
    </row>
    <row r="23" spans="1:13" ht="13.5" customHeight="1">
      <c r="A23" s="322">
        <v>30</v>
      </c>
      <c r="B23" s="119" t="s">
        <v>1001</v>
      </c>
      <c r="C23" s="28"/>
      <c r="D23" s="28"/>
      <c r="E23" s="28"/>
      <c r="F23" s="157"/>
      <c r="G23" s="36"/>
      <c r="H23" s="113"/>
      <c r="I23" s="183"/>
      <c r="J23" s="105"/>
      <c r="K23" s="297"/>
      <c r="L23" s="113"/>
      <c r="M23" s="344"/>
    </row>
    <row r="24" spans="1:13" ht="13.5" customHeight="1">
      <c r="A24" s="109" t="s">
        <v>900</v>
      </c>
      <c r="B24" s="28" t="s">
        <v>901</v>
      </c>
      <c r="C24" s="28"/>
      <c r="D24" s="28"/>
      <c r="E24" s="28"/>
      <c r="F24" s="157" t="s">
        <v>961</v>
      </c>
      <c r="G24" s="36">
        <v>821.97</v>
      </c>
      <c r="H24" s="113"/>
      <c r="I24" s="183">
        <v>2.92</v>
      </c>
      <c r="J24" s="105"/>
      <c r="K24" s="297">
        <f>ROUND(G24*I24,2)</f>
        <v>2400.15</v>
      </c>
      <c r="L24" s="113"/>
      <c r="M24" s="344">
        <f>K24</f>
        <v>2400.15</v>
      </c>
    </row>
    <row r="25" spans="1:13" ht="13.5" customHeight="1">
      <c r="A25" s="109"/>
      <c r="B25" s="28"/>
      <c r="C25" s="28"/>
      <c r="D25" s="28"/>
      <c r="E25" s="28"/>
      <c r="F25" s="157"/>
      <c r="G25" s="36"/>
      <c r="H25" s="113"/>
      <c r="I25" s="183"/>
      <c r="J25" s="105"/>
      <c r="K25" s="297"/>
      <c r="L25" s="113"/>
      <c r="M25" s="344"/>
    </row>
    <row r="26" spans="1:13" ht="13.5" customHeight="1">
      <c r="A26" s="109"/>
      <c r="B26" s="28"/>
      <c r="C26" s="28"/>
      <c r="D26" s="28"/>
      <c r="E26" s="28"/>
      <c r="F26" s="157"/>
      <c r="G26" s="36"/>
      <c r="H26" s="113"/>
      <c r="I26" s="183"/>
      <c r="J26" s="105"/>
      <c r="K26" s="106"/>
      <c r="L26" s="113"/>
      <c r="M26" s="344"/>
    </row>
    <row r="27" spans="1:13" ht="13.5" customHeight="1">
      <c r="A27" s="109"/>
      <c r="B27" s="28"/>
      <c r="C27" s="28"/>
      <c r="D27" s="28"/>
      <c r="E27" s="28"/>
      <c r="F27" s="157"/>
      <c r="G27" s="36"/>
      <c r="H27" s="113"/>
      <c r="I27" s="183"/>
      <c r="J27" s="105"/>
      <c r="K27" s="297"/>
      <c r="L27" s="113"/>
      <c r="M27" s="344"/>
    </row>
    <row r="28" spans="1:13" ht="13.5" customHeight="1">
      <c r="A28" s="35"/>
      <c r="B28" s="108"/>
      <c r="C28" s="28"/>
      <c r="D28" s="28"/>
      <c r="E28" s="29"/>
      <c r="F28" s="30"/>
      <c r="G28" s="36"/>
      <c r="H28" s="47"/>
      <c r="I28" s="183"/>
      <c r="J28" s="47"/>
      <c r="K28" s="45"/>
      <c r="L28" s="46"/>
      <c r="M28" s="52"/>
    </row>
    <row r="29" spans="1:13" ht="13.5" customHeight="1">
      <c r="A29" s="76"/>
      <c r="B29" s="79"/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6" s="101" customFormat="1" ht="13.5" customHeight="1">
      <c r="A30" s="35"/>
      <c r="B30" s="38"/>
      <c r="C30" s="39"/>
      <c r="D30" s="39"/>
      <c r="E30" s="98"/>
      <c r="F30" s="40"/>
      <c r="G30" s="36"/>
      <c r="H30" s="47"/>
      <c r="I30" s="183"/>
      <c r="J30" s="88"/>
      <c r="K30" s="297"/>
      <c r="L30" s="89"/>
      <c r="M30" s="52"/>
      <c r="O30" s="102"/>
      <c r="P30" s="102"/>
    </row>
    <row r="31" spans="1:16" s="101" customFormat="1" ht="13.5" customHeight="1">
      <c r="A31" s="76"/>
      <c r="B31" s="79"/>
      <c r="C31" s="39"/>
      <c r="D31" s="39"/>
      <c r="E31" s="98"/>
      <c r="F31" s="40"/>
      <c r="G31" s="36"/>
      <c r="H31" s="47"/>
      <c r="I31" s="183"/>
      <c r="J31" s="88"/>
      <c r="K31" s="45"/>
      <c r="L31" s="89"/>
      <c r="M31" s="52"/>
      <c r="O31" s="102"/>
      <c r="P31" s="102"/>
    </row>
    <row r="32" spans="1:16" s="101" customFormat="1" ht="13.5" customHeight="1">
      <c r="A32" s="109"/>
      <c r="B32" s="38"/>
      <c r="C32" s="39"/>
      <c r="D32" s="39"/>
      <c r="E32" s="98"/>
      <c r="F32" s="40"/>
      <c r="G32" s="36"/>
      <c r="H32" s="47"/>
      <c r="I32" s="183"/>
      <c r="J32" s="88"/>
      <c r="K32" s="45"/>
      <c r="L32" s="89"/>
      <c r="M32" s="52"/>
      <c r="O32" s="102"/>
      <c r="P32" s="102"/>
    </row>
    <row r="33" spans="1:16" s="101" customFormat="1" ht="13.5" customHeight="1">
      <c r="A33" s="109"/>
      <c r="B33" s="38"/>
      <c r="C33" s="39"/>
      <c r="D33" s="39"/>
      <c r="E33" s="98"/>
      <c r="F33" s="40"/>
      <c r="G33" s="36"/>
      <c r="H33" s="47"/>
      <c r="I33" s="183"/>
      <c r="J33" s="88"/>
      <c r="K33" s="297"/>
      <c r="L33" s="89"/>
      <c r="M33" s="52"/>
      <c r="O33" s="102"/>
      <c r="P33" s="102"/>
    </row>
    <row r="34" spans="1:16" s="101" customFormat="1" ht="13.5" customHeight="1">
      <c r="A34" s="120"/>
      <c r="B34" s="79"/>
      <c r="C34" s="39"/>
      <c r="D34" s="39"/>
      <c r="E34" s="98"/>
      <c r="F34" s="40"/>
      <c r="G34" s="36"/>
      <c r="H34" s="47"/>
      <c r="I34" s="183"/>
      <c r="J34" s="88"/>
      <c r="K34" s="45"/>
      <c r="L34" s="89"/>
      <c r="M34" s="52"/>
      <c r="O34" s="102"/>
      <c r="P34" s="102"/>
    </row>
    <row r="35" spans="1:16" s="101" customFormat="1" ht="13.5" customHeight="1">
      <c r="A35" s="109"/>
      <c r="B35" s="38"/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3.5" customHeight="1">
      <c r="A36" s="109"/>
      <c r="B36" s="38"/>
      <c r="C36" s="39"/>
      <c r="D36" s="39"/>
      <c r="E36" s="98"/>
      <c r="F36" s="40"/>
      <c r="G36" s="41"/>
      <c r="H36" s="48"/>
      <c r="I36" s="183"/>
      <c r="J36" s="94"/>
      <c r="K36" s="297"/>
      <c r="L36" s="95"/>
      <c r="M36" s="53"/>
      <c r="O36" s="102"/>
      <c r="P36" s="102"/>
    </row>
    <row r="37" spans="1:16" s="101" customFormat="1" ht="13.5" customHeight="1">
      <c r="A37" s="109"/>
      <c r="B37" s="38"/>
      <c r="C37" s="39"/>
      <c r="D37" s="39"/>
      <c r="E37" s="98"/>
      <c r="F37" s="40"/>
      <c r="G37" s="41"/>
      <c r="H37" s="48"/>
      <c r="I37" s="183"/>
      <c r="J37" s="94"/>
      <c r="K37" s="297"/>
      <c r="L37" s="95"/>
      <c r="M37" s="53"/>
      <c r="O37" s="102"/>
      <c r="P37" s="102"/>
    </row>
    <row r="38" spans="1:16" s="101" customFormat="1" ht="13.5" customHeight="1">
      <c r="A38" s="109"/>
      <c r="B38" s="38"/>
      <c r="C38" s="39"/>
      <c r="D38" s="39"/>
      <c r="E38" s="98"/>
      <c r="F38" s="40"/>
      <c r="G38" s="41"/>
      <c r="H38" s="48"/>
      <c r="I38" s="183"/>
      <c r="J38" s="94"/>
      <c r="K38" s="297"/>
      <c r="L38" s="95"/>
      <c r="M38" s="53"/>
      <c r="O38" s="102"/>
      <c r="P38" s="102"/>
    </row>
    <row r="39" spans="1:16" s="101" customFormat="1" ht="13.5" customHeight="1" thickBot="1">
      <c r="A39" s="120"/>
      <c r="B39" s="169"/>
      <c r="C39" s="137"/>
      <c r="D39" s="137"/>
      <c r="E39" s="138"/>
      <c r="F39" s="139"/>
      <c r="G39" s="41"/>
      <c r="H39" s="48"/>
      <c r="I39" s="185"/>
      <c r="J39" s="94"/>
      <c r="K39" s="45"/>
      <c r="L39" s="95"/>
      <c r="M39" s="53"/>
      <c r="O39" s="102"/>
      <c r="P39" s="102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380768.9099999996</v>
      </c>
      <c r="L40" s="97"/>
      <c r="M40" s="345">
        <f>SUM(M5:M39)</f>
        <v>380768.9099999998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1:13" ht="15" customHeight="1" thickTop="1">
      <c r="A42" s="167"/>
      <c r="B42" s="55"/>
      <c r="C42" s="164"/>
      <c r="D42" s="161"/>
      <c r="E42" s="161"/>
      <c r="F42" s="166"/>
      <c r="M42" s="75"/>
    </row>
    <row r="43" spans="1:6" ht="15" customHeight="1">
      <c r="A43" s="167"/>
      <c r="B43" s="164"/>
      <c r="C43" s="164"/>
      <c r="D43" s="164"/>
      <c r="E43" s="164"/>
      <c r="F43" s="166"/>
    </row>
    <row r="44" spans="2:6" ht="15" customHeight="1">
      <c r="B44" s="179"/>
      <c r="C44" s="164"/>
      <c r="D44" s="164"/>
      <c r="E44" s="164"/>
      <c r="F44" s="166"/>
    </row>
    <row r="45" spans="2:6" ht="15" customHeight="1">
      <c r="B45" s="174"/>
      <c r="C45" s="164"/>
      <c r="D45" s="164"/>
      <c r="E45" s="164"/>
      <c r="F45" s="166"/>
    </row>
    <row r="46" spans="2:6" ht="15" customHeight="1">
      <c r="B46" s="164"/>
      <c r="C46" s="164"/>
      <c r="D46" s="164"/>
      <c r="E46" s="164"/>
      <c r="F46" s="166"/>
    </row>
    <row r="47" spans="2:6" ht="15" customHeight="1">
      <c r="B47" s="174"/>
      <c r="C47" s="164"/>
      <c r="D47" s="164"/>
      <c r="E47" s="164"/>
      <c r="F47" s="166"/>
    </row>
    <row r="48" spans="2:6" ht="15" customHeight="1">
      <c r="B48" s="164"/>
      <c r="C48" s="164"/>
      <c r="D48" s="164"/>
      <c r="E48" s="164"/>
      <c r="F48" s="166"/>
    </row>
    <row r="49" spans="2:6" ht="15" customHeight="1">
      <c r="B49" s="164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O278"/>
  <sheetViews>
    <sheetView showZeros="0" tabSelected="1" view="pageBreakPreview" zoomScaleNormal="80" zoomScaleSheetLayoutView="100" zoomScalePageLayoutView="0" workbookViewId="0" topLeftCell="A196">
      <selection activeCell="B202" sqref="B202:E202"/>
    </sheetView>
  </sheetViews>
  <sheetFormatPr defaultColWidth="11.421875" defaultRowHeight="12.75"/>
  <cols>
    <col min="1" max="1" width="6.7109375" style="370" customWidth="1"/>
    <col min="2" max="2" width="10.7109375" style="370" customWidth="1"/>
    <col min="3" max="3" width="11.8515625" style="370" customWidth="1"/>
    <col min="4" max="4" width="10.7109375" style="370" customWidth="1"/>
    <col min="5" max="5" width="42.421875" style="370" customWidth="1"/>
    <col min="6" max="6" width="4.57421875" style="492" customWidth="1"/>
    <col min="7" max="7" width="9.7109375" style="370" customWidth="1"/>
    <col min="8" max="8" width="4.28125" style="370" customWidth="1"/>
    <col min="9" max="9" width="14.57421875" style="370" customWidth="1"/>
    <col min="10" max="10" width="4.28125" style="370" customWidth="1"/>
    <col min="11" max="11" width="12.7109375" style="370" customWidth="1"/>
    <col min="12" max="12" width="2.28125" style="370" customWidth="1"/>
    <col min="13" max="14" width="11.57421875" style="370" customWidth="1"/>
    <col min="15" max="15" width="15.00390625" style="396" customWidth="1"/>
    <col min="16" max="16" width="21.8515625" style="370" customWidth="1"/>
    <col min="17" max="17" width="11.421875" style="393" customWidth="1"/>
    <col min="18" max="19" width="11.421875" style="503" customWidth="1"/>
    <col min="20" max="67" width="11.421875" style="55" customWidth="1"/>
    <col min="68" max="16384" width="11.421875" style="369" customWidth="1"/>
  </cols>
  <sheetData>
    <row r="1" ht="18" customHeight="1" thickBot="1">
      <c r="E1" s="371" t="s">
        <v>953</v>
      </c>
    </row>
    <row r="2" spans="1:15" ht="18" customHeight="1" thickTop="1">
      <c r="A2" s="397"/>
      <c r="B2" s="372" t="s">
        <v>944</v>
      </c>
      <c r="C2" s="373"/>
      <c r="D2" s="374" t="s">
        <v>1372</v>
      </c>
      <c r="E2" s="374"/>
      <c r="F2" s="493"/>
      <c r="G2" s="374"/>
      <c r="H2" s="663" t="s">
        <v>1121</v>
      </c>
      <c r="I2" s="664"/>
      <c r="J2" s="664"/>
      <c r="K2" s="665"/>
      <c r="L2" s="398"/>
      <c r="M2" s="399" t="s">
        <v>942</v>
      </c>
      <c r="N2" s="524"/>
      <c r="O2" s="400"/>
    </row>
    <row r="3" spans="1:15" ht="18" customHeight="1" thickBot="1">
      <c r="A3" s="401"/>
      <c r="B3" s="375" t="s">
        <v>945</v>
      </c>
      <c r="C3" s="376"/>
      <c r="D3" s="377"/>
      <c r="E3" s="377"/>
      <c r="G3" s="377"/>
      <c r="H3" s="671" t="s">
        <v>1124</v>
      </c>
      <c r="I3" s="672"/>
      <c r="J3" s="672"/>
      <c r="K3" s="673"/>
      <c r="L3" s="402"/>
      <c r="M3" s="403" t="s">
        <v>1453</v>
      </c>
      <c r="N3" s="525"/>
      <c r="O3" s="404"/>
    </row>
    <row r="4" spans="1:15" ht="18" customHeight="1" thickTop="1">
      <c r="A4" s="401"/>
      <c r="B4" s="378" t="s">
        <v>946</v>
      </c>
      <c r="C4" s="376"/>
      <c r="D4" s="377" t="s">
        <v>1452</v>
      </c>
      <c r="E4" s="377"/>
      <c r="G4" s="377"/>
      <c r="H4" s="401" t="s">
        <v>947</v>
      </c>
      <c r="J4" s="401"/>
      <c r="L4" s="401"/>
      <c r="M4" s="405"/>
      <c r="N4" s="526"/>
      <c r="O4" s="406"/>
    </row>
    <row r="5" spans="1:15" ht="18" customHeight="1" thickBot="1">
      <c r="A5" s="407"/>
      <c r="B5" s="379"/>
      <c r="C5" s="380"/>
      <c r="D5" s="381"/>
      <c r="E5" s="381"/>
      <c r="F5" s="494"/>
      <c r="G5" s="381"/>
      <c r="H5" s="407" t="s">
        <v>948</v>
      </c>
      <c r="I5" s="390"/>
      <c r="J5" s="407"/>
      <c r="K5" s="408"/>
      <c r="L5" s="409"/>
      <c r="M5" s="410"/>
      <c r="N5" s="527"/>
      <c r="O5" s="411"/>
    </row>
    <row r="6" spans="1:15" ht="15" customHeight="1" thickTop="1">
      <c r="A6" s="412"/>
      <c r="B6" s="382"/>
      <c r="C6" s="382"/>
      <c r="D6" s="382"/>
      <c r="E6" s="382"/>
      <c r="F6" s="495"/>
      <c r="G6" s="413"/>
      <c r="H6" s="414"/>
      <c r="I6" s="415"/>
      <c r="J6" s="415" t="s">
        <v>955</v>
      </c>
      <c r="K6" s="415"/>
      <c r="L6" s="415"/>
      <c r="M6" s="416"/>
      <c r="N6" s="425"/>
      <c r="O6" s="393"/>
    </row>
    <row r="7" spans="1:16" ht="15" customHeight="1">
      <c r="A7" s="412" t="s">
        <v>949</v>
      </c>
      <c r="B7" s="382"/>
      <c r="C7" s="383" t="s">
        <v>950</v>
      </c>
      <c r="D7" s="382"/>
      <c r="E7" s="382"/>
      <c r="F7" s="496" t="s">
        <v>18</v>
      </c>
      <c r="G7" s="413" t="s">
        <v>956</v>
      </c>
      <c r="H7" s="417" t="s">
        <v>957</v>
      </c>
      <c r="I7" s="417"/>
      <c r="J7" s="660" t="s">
        <v>462</v>
      </c>
      <c r="K7" s="661"/>
      <c r="L7" s="660" t="s">
        <v>943</v>
      </c>
      <c r="M7" s="662"/>
      <c r="N7" s="417"/>
      <c r="O7" s="418"/>
      <c r="P7" s="419"/>
    </row>
    <row r="8" spans="1:16" ht="9.75" customHeight="1" thickBot="1">
      <c r="A8" s="420"/>
      <c r="B8" s="384"/>
      <c r="C8" s="384"/>
      <c r="D8" s="384"/>
      <c r="E8" s="384"/>
      <c r="F8" s="497"/>
      <c r="G8" s="422"/>
      <c r="H8" s="384"/>
      <c r="I8" s="384"/>
      <c r="J8" s="421"/>
      <c r="K8" s="423"/>
      <c r="L8" s="384"/>
      <c r="M8" s="424"/>
      <c r="N8" s="425"/>
      <c r="O8" s="425"/>
      <c r="P8" s="419"/>
    </row>
    <row r="9" spans="1:67" s="500" customFormat="1" ht="13.5" customHeight="1" thickTop="1">
      <c r="A9" s="501" t="s">
        <v>1210</v>
      </c>
      <c r="B9" s="674" t="s">
        <v>1088</v>
      </c>
      <c r="C9" s="674"/>
      <c r="D9" s="674"/>
      <c r="E9" s="674"/>
      <c r="F9" s="510"/>
      <c r="G9" s="502"/>
      <c r="H9" s="513"/>
      <c r="I9" s="509"/>
      <c r="J9" s="512"/>
      <c r="K9" s="509">
        <f>G9*I9</f>
        <v>0</v>
      </c>
      <c r="L9" s="512"/>
      <c r="M9" s="507"/>
      <c r="N9" s="528"/>
      <c r="O9" s="393" t="s">
        <v>1130</v>
      </c>
      <c r="P9" s="505"/>
      <c r="Q9" s="505"/>
      <c r="R9" s="440"/>
      <c r="S9" s="505"/>
      <c r="T9" s="504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</row>
    <row r="10" spans="1:67" s="438" customFormat="1" ht="12.75" customHeight="1">
      <c r="A10" s="436" t="s">
        <v>32</v>
      </c>
      <c r="B10" s="666" t="s">
        <v>1216</v>
      </c>
      <c r="C10" s="666"/>
      <c r="D10" s="666"/>
      <c r="E10" s="666"/>
      <c r="F10" s="498" t="s">
        <v>1217</v>
      </c>
      <c r="G10" s="443"/>
      <c r="H10" s="439"/>
      <c r="I10" s="445"/>
      <c r="J10" s="508"/>
      <c r="K10" s="445">
        <v>1832</v>
      </c>
      <c r="L10" s="508"/>
      <c r="M10" s="437"/>
      <c r="N10" s="528"/>
      <c r="O10" s="393" t="s">
        <v>1218</v>
      </c>
      <c r="P10" s="505"/>
      <c r="Q10" s="505"/>
      <c r="R10" s="448"/>
      <c r="S10" s="505"/>
      <c r="T10" s="504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</row>
    <row r="11" spans="1:67" s="500" customFormat="1" ht="13.5" customHeight="1">
      <c r="A11" s="491" t="s">
        <v>1237</v>
      </c>
      <c r="B11" s="667" t="s">
        <v>1126</v>
      </c>
      <c r="C11" s="667"/>
      <c r="D11" s="667"/>
      <c r="E11" s="667"/>
      <c r="F11" s="498"/>
      <c r="G11" s="443"/>
      <c r="H11" s="439"/>
      <c r="I11" s="445"/>
      <c r="J11" s="508"/>
      <c r="K11" s="445">
        <f aca="true" t="shared" si="0" ref="K11:K16">G11*I11</f>
        <v>0</v>
      </c>
      <c r="L11" s="508"/>
      <c r="M11" s="437"/>
      <c r="N11" s="528"/>
      <c r="O11" s="393" t="s">
        <v>1131</v>
      </c>
      <c r="P11" s="505"/>
      <c r="Q11" s="523"/>
      <c r="R11" s="440"/>
      <c r="S11" s="505"/>
      <c r="T11" s="504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/>
      <c r="BO11" s="505"/>
    </row>
    <row r="12" spans="1:67" s="438" customFormat="1" ht="12.75" customHeight="1">
      <c r="A12" s="436" t="s">
        <v>1238</v>
      </c>
      <c r="B12" s="666" t="s">
        <v>1175</v>
      </c>
      <c r="C12" s="666"/>
      <c r="D12" s="666"/>
      <c r="E12" s="666"/>
      <c r="F12" s="498" t="s">
        <v>1127</v>
      </c>
      <c r="G12" s="443">
        <v>40.48</v>
      </c>
      <c r="H12" s="439"/>
      <c r="I12" s="445">
        <v>18.32</v>
      </c>
      <c r="J12" s="508"/>
      <c r="K12" s="445">
        <f t="shared" si="0"/>
        <v>741.5935999999999</v>
      </c>
      <c r="L12" s="508"/>
      <c r="M12" s="437"/>
      <c r="N12" s="528"/>
      <c r="O12" s="393" t="s">
        <v>1176</v>
      </c>
      <c r="P12" s="505"/>
      <c r="Q12" s="548"/>
      <c r="R12" s="549"/>
      <c r="S12" s="505"/>
      <c r="T12" s="504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</row>
    <row r="13" spans="1:67" s="438" customFormat="1" ht="12.75" customHeight="1">
      <c r="A13" s="436" t="s">
        <v>1373</v>
      </c>
      <c r="B13" s="666" t="s">
        <v>1219</v>
      </c>
      <c r="C13" s="666"/>
      <c r="D13" s="666"/>
      <c r="E13" s="666"/>
      <c r="F13" s="498" t="s">
        <v>1127</v>
      </c>
      <c r="G13" s="443">
        <v>12.5</v>
      </c>
      <c r="H13" s="439"/>
      <c r="I13" s="445">
        <v>35.24</v>
      </c>
      <c r="J13" s="508"/>
      <c r="K13" s="445">
        <f t="shared" si="0"/>
        <v>440.5</v>
      </c>
      <c r="L13" s="508"/>
      <c r="M13" s="437"/>
      <c r="N13" s="528"/>
      <c r="O13" s="393" t="s">
        <v>1220</v>
      </c>
      <c r="P13" s="505"/>
      <c r="Q13" s="548"/>
      <c r="R13" s="549"/>
      <c r="S13" s="505"/>
      <c r="T13" s="504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</row>
    <row r="14" spans="1:67" s="438" customFormat="1" ht="12.75" customHeight="1">
      <c r="A14" s="436" t="s">
        <v>1374</v>
      </c>
      <c r="B14" s="666" t="s">
        <v>1221</v>
      </c>
      <c r="C14" s="666"/>
      <c r="D14" s="666"/>
      <c r="E14" s="666"/>
      <c r="F14" s="498" t="s">
        <v>1127</v>
      </c>
      <c r="G14" s="443">
        <v>20</v>
      </c>
      <c r="H14" s="439"/>
      <c r="I14" s="445">
        <v>7.05</v>
      </c>
      <c r="J14" s="508"/>
      <c r="K14" s="445">
        <f t="shared" si="0"/>
        <v>141</v>
      </c>
      <c r="L14" s="508"/>
      <c r="M14" s="437"/>
      <c r="N14" s="528"/>
      <c r="O14" s="393" t="s">
        <v>1222</v>
      </c>
      <c r="P14" s="505"/>
      <c r="Q14" s="548"/>
      <c r="R14" s="549"/>
      <c r="S14" s="505"/>
      <c r="T14" s="504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</row>
    <row r="15" spans="1:67" s="438" customFormat="1" ht="12.75" customHeight="1">
      <c r="A15" s="436" t="s">
        <v>1375</v>
      </c>
      <c r="B15" s="666" t="s">
        <v>1017</v>
      </c>
      <c r="C15" s="666"/>
      <c r="D15" s="666"/>
      <c r="E15" s="666"/>
      <c r="F15" s="498" t="s">
        <v>1128</v>
      </c>
      <c r="G15" s="443">
        <v>16.38</v>
      </c>
      <c r="H15" s="439"/>
      <c r="I15" s="445">
        <v>42.28</v>
      </c>
      <c r="J15" s="508"/>
      <c r="K15" s="445">
        <f t="shared" si="0"/>
        <v>692.5464</v>
      </c>
      <c r="L15" s="508"/>
      <c r="M15" s="437"/>
      <c r="N15" s="528"/>
      <c r="O15" s="393" t="s">
        <v>1223</v>
      </c>
      <c r="P15" s="505"/>
      <c r="Q15" s="505"/>
      <c r="R15" s="448"/>
      <c r="S15" s="505"/>
      <c r="T15" s="504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5"/>
      <c r="BF15" s="505"/>
      <c r="BG15" s="505"/>
      <c r="BH15" s="505"/>
      <c r="BI15" s="505"/>
      <c r="BJ15" s="505"/>
      <c r="BK15" s="505"/>
      <c r="BL15" s="505"/>
      <c r="BM15" s="505"/>
      <c r="BN15" s="505"/>
      <c r="BO15" s="505"/>
    </row>
    <row r="16" spans="1:67" s="438" customFormat="1" ht="12.75" customHeight="1">
      <c r="A16" s="436" t="s">
        <v>1376</v>
      </c>
      <c r="B16" s="666" t="s">
        <v>1224</v>
      </c>
      <c r="C16" s="666"/>
      <c r="D16" s="666"/>
      <c r="E16" s="666"/>
      <c r="F16" s="498" t="s">
        <v>1127</v>
      </c>
      <c r="G16" s="443">
        <v>7.56</v>
      </c>
      <c r="H16" s="439"/>
      <c r="I16" s="445">
        <v>11.28</v>
      </c>
      <c r="J16" s="508"/>
      <c r="K16" s="445">
        <f t="shared" si="0"/>
        <v>85.2768</v>
      </c>
      <c r="L16" s="508"/>
      <c r="M16" s="437"/>
      <c r="N16" s="528"/>
      <c r="O16" s="393" t="s">
        <v>1177</v>
      </c>
      <c r="P16" s="505"/>
      <c r="Q16" s="505"/>
      <c r="R16" s="448"/>
      <c r="S16" s="505"/>
      <c r="T16" s="504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</row>
    <row r="17" spans="1:67" s="438" customFormat="1" ht="12.75" customHeight="1">
      <c r="A17" s="436" t="s">
        <v>1377</v>
      </c>
      <c r="B17" s="550" t="s">
        <v>1225</v>
      </c>
      <c r="C17" s="550"/>
      <c r="D17" s="550"/>
      <c r="E17" s="550"/>
      <c r="F17" s="498" t="s">
        <v>1123</v>
      </c>
      <c r="G17" s="443">
        <v>20</v>
      </c>
      <c r="H17" s="439"/>
      <c r="I17" s="445">
        <v>7.78</v>
      </c>
      <c r="J17" s="508"/>
      <c r="K17" s="445">
        <f aca="true" t="shared" si="1" ref="K17:K31">G17*I17</f>
        <v>155.6</v>
      </c>
      <c r="L17" s="508"/>
      <c r="M17" s="437"/>
      <c r="N17" s="528"/>
      <c r="O17" s="393" t="s">
        <v>1226</v>
      </c>
      <c r="P17" s="505"/>
      <c r="Q17" s="505"/>
      <c r="R17" s="448"/>
      <c r="S17" s="505"/>
      <c r="T17" s="504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</row>
    <row r="18" spans="1:67" s="500" customFormat="1" ht="13.5" customHeight="1">
      <c r="A18" s="436" t="s">
        <v>1378</v>
      </c>
      <c r="B18" s="550" t="s">
        <v>1178</v>
      </c>
      <c r="C18" s="550"/>
      <c r="D18" s="550"/>
      <c r="E18" s="550"/>
      <c r="F18" s="498" t="s">
        <v>1127</v>
      </c>
      <c r="G18" s="443">
        <v>352.92</v>
      </c>
      <c r="H18" s="439"/>
      <c r="I18" s="445">
        <v>2.61</v>
      </c>
      <c r="J18" s="508"/>
      <c r="K18" s="445">
        <f t="shared" si="1"/>
        <v>921.1212</v>
      </c>
      <c r="L18" s="508"/>
      <c r="M18" s="437"/>
      <c r="N18" s="528"/>
      <c r="O18" s="393" t="s">
        <v>1179</v>
      </c>
      <c r="P18" s="505"/>
      <c r="Q18" s="505"/>
      <c r="R18" s="440"/>
      <c r="S18" s="505"/>
      <c r="T18" s="504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</row>
    <row r="19" spans="1:67" s="500" customFormat="1" ht="13.5" customHeight="1">
      <c r="A19" s="436" t="s">
        <v>1379</v>
      </c>
      <c r="B19" s="666" t="s">
        <v>1386</v>
      </c>
      <c r="C19" s="666"/>
      <c r="D19" s="666"/>
      <c r="E19" s="666"/>
      <c r="F19" s="498" t="s">
        <v>1127</v>
      </c>
      <c r="G19" s="443">
        <v>156.81</v>
      </c>
      <c r="H19" s="439"/>
      <c r="I19" s="445">
        <v>6.87</v>
      </c>
      <c r="J19" s="508"/>
      <c r="K19" s="445">
        <f t="shared" si="1"/>
        <v>1077.2847</v>
      </c>
      <c r="L19" s="508"/>
      <c r="M19" s="437"/>
      <c r="N19" s="528"/>
      <c r="O19" s="393" t="s">
        <v>1227</v>
      </c>
      <c r="P19" s="505"/>
      <c r="Q19" s="505"/>
      <c r="R19" s="440"/>
      <c r="S19" s="505"/>
      <c r="T19" s="504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505"/>
    </row>
    <row r="20" spans="1:67" s="500" customFormat="1" ht="13.5" customHeight="1">
      <c r="A20" s="436" t="s">
        <v>1380</v>
      </c>
      <c r="B20" s="666" t="s">
        <v>1228</v>
      </c>
      <c r="C20" s="666"/>
      <c r="D20" s="666"/>
      <c r="E20" s="666"/>
      <c r="F20" s="498" t="s">
        <v>1123</v>
      </c>
      <c r="G20" s="443">
        <v>2</v>
      </c>
      <c r="H20" s="439"/>
      <c r="I20" s="445">
        <v>16.37</v>
      </c>
      <c r="J20" s="508"/>
      <c r="K20" s="445">
        <f t="shared" si="1"/>
        <v>32.74</v>
      </c>
      <c r="L20" s="508"/>
      <c r="M20" s="437"/>
      <c r="N20" s="528"/>
      <c r="O20" s="393" t="s">
        <v>1229</v>
      </c>
      <c r="P20" s="505"/>
      <c r="Q20" s="505"/>
      <c r="R20" s="440"/>
      <c r="S20" s="505"/>
      <c r="T20" s="504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/>
      <c r="BN20" s="505"/>
      <c r="BO20" s="505"/>
    </row>
    <row r="21" spans="1:67" s="500" customFormat="1" ht="13.5" customHeight="1">
      <c r="A21" s="436" t="s">
        <v>1381</v>
      </c>
      <c r="B21" s="666" t="s">
        <v>1230</v>
      </c>
      <c r="C21" s="666"/>
      <c r="D21" s="666"/>
      <c r="E21" s="666"/>
      <c r="F21" s="498" t="s">
        <v>963</v>
      </c>
      <c r="G21" s="443">
        <v>11.9</v>
      </c>
      <c r="H21" s="439"/>
      <c r="I21" s="445">
        <v>0.44</v>
      </c>
      <c r="J21" s="508"/>
      <c r="K21" s="445">
        <f>G21*I21</f>
        <v>5.236</v>
      </c>
      <c r="L21" s="508"/>
      <c r="M21" s="437"/>
      <c r="N21" s="528"/>
      <c r="O21" s="393" t="s">
        <v>1181</v>
      </c>
      <c r="P21" s="505"/>
      <c r="Q21" s="505"/>
      <c r="R21" s="440"/>
      <c r="S21" s="505"/>
      <c r="T21" s="504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</row>
    <row r="22" spans="1:67" s="500" customFormat="1" ht="13.5" customHeight="1">
      <c r="A22" s="436" t="s">
        <v>1382</v>
      </c>
      <c r="B22" s="666" t="s">
        <v>1231</v>
      </c>
      <c r="C22" s="666"/>
      <c r="D22" s="666"/>
      <c r="E22" s="666"/>
      <c r="F22" s="498" t="s">
        <v>1123</v>
      </c>
      <c r="G22" s="443">
        <v>5</v>
      </c>
      <c r="H22" s="439"/>
      <c r="I22" s="445">
        <v>7.78</v>
      </c>
      <c r="J22" s="508"/>
      <c r="K22" s="445">
        <f t="shared" si="1"/>
        <v>38.9</v>
      </c>
      <c r="L22" s="508"/>
      <c r="M22" s="437"/>
      <c r="N22" s="528"/>
      <c r="O22" s="393" t="s">
        <v>1232</v>
      </c>
      <c r="P22" s="505"/>
      <c r="Q22" s="505"/>
      <c r="R22" s="440"/>
      <c r="S22" s="505"/>
      <c r="T22" s="504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</row>
    <row r="23" spans="1:67" s="500" customFormat="1" ht="13.5" customHeight="1">
      <c r="A23" s="436" t="s">
        <v>1383</v>
      </c>
      <c r="B23" s="666" t="s">
        <v>1233</v>
      </c>
      <c r="C23" s="666"/>
      <c r="D23" s="666"/>
      <c r="E23" s="666"/>
      <c r="F23" s="498" t="s">
        <v>963</v>
      </c>
      <c r="G23" s="443">
        <v>11.9</v>
      </c>
      <c r="H23" s="439"/>
      <c r="I23" s="445">
        <v>1.75</v>
      </c>
      <c r="J23" s="508"/>
      <c r="K23" s="445">
        <f t="shared" si="1"/>
        <v>20.825</v>
      </c>
      <c r="L23" s="508"/>
      <c r="M23" s="437"/>
      <c r="N23" s="528"/>
      <c r="O23" s="393" t="s">
        <v>1234</v>
      </c>
      <c r="P23" s="505"/>
      <c r="Q23" s="505"/>
      <c r="R23" s="440"/>
      <c r="S23" s="505"/>
      <c r="T23" s="504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</row>
    <row r="24" spans="1:67" s="500" customFormat="1" ht="13.5" customHeight="1">
      <c r="A24" s="491" t="s">
        <v>1384</v>
      </c>
      <c r="B24" s="667" t="s">
        <v>1235</v>
      </c>
      <c r="C24" s="667"/>
      <c r="D24" s="667"/>
      <c r="E24" s="667"/>
      <c r="F24" s="498"/>
      <c r="G24" s="443"/>
      <c r="H24" s="439"/>
      <c r="I24" s="445"/>
      <c r="J24" s="508"/>
      <c r="K24" s="445">
        <f t="shared" si="1"/>
        <v>0</v>
      </c>
      <c r="L24" s="508"/>
      <c r="M24" s="437"/>
      <c r="N24" s="528"/>
      <c r="O24" s="393" t="s">
        <v>1236</v>
      </c>
      <c r="P24" s="505"/>
      <c r="Q24" s="505"/>
      <c r="R24" s="440"/>
      <c r="S24" s="505"/>
      <c r="T24" s="504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505"/>
    </row>
    <row r="25" spans="1:67" s="500" customFormat="1" ht="13.5" customHeight="1">
      <c r="A25" s="436" t="s">
        <v>1385</v>
      </c>
      <c r="B25" s="666" t="s">
        <v>1239</v>
      </c>
      <c r="C25" s="666"/>
      <c r="D25" s="666"/>
      <c r="E25" s="666"/>
      <c r="F25" s="498" t="s">
        <v>1127</v>
      </c>
      <c r="G25" s="443">
        <v>188.51</v>
      </c>
      <c r="H25" s="439"/>
      <c r="I25" s="445">
        <v>3.1</v>
      </c>
      <c r="J25" s="508"/>
      <c r="K25" s="445">
        <f t="shared" si="1"/>
        <v>584.381</v>
      </c>
      <c r="L25" s="508"/>
      <c r="M25" s="437">
        <f>SUM(K9:K25)</f>
        <v>6769.0047</v>
      </c>
      <c r="N25" s="528"/>
      <c r="O25" s="393" t="s">
        <v>1240</v>
      </c>
      <c r="P25" s="505"/>
      <c r="Q25" s="505"/>
      <c r="R25" s="440"/>
      <c r="S25" s="505"/>
      <c r="T25" s="504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505"/>
    </row>
    <row r="26" spans="1:67" s="438" customFormat="1" ht="11.25" customHeight="1">
      <c r="A26" s="441">
        <v>2</v>
      </c>
      <c r="B26" s="675" t="s">
        <v>1169</v>
      </c>
      <c r="C26" s="676"/>
      <c r="D26" s="676"/>
      <c r="E26" s="677"/>
      <c r="F26" s="499"/>
      <c r="G26" s="443"/>
      <c r="H26" s="439"/>
      <c r="I26" s="445"/>
      <c r="J26" s="439"/>
      <c r="K26" s="445">
        <f t="shared" si="1"/>
        <v>0</v>
      </c>
      <c r="L26" s="439"/>
      <c r="M26" s="437"/>
      <c r="N26" s="528"/>
      <c r="O26" s="393" t="s">
        <v>1170</v>
      </c>
      <c r="Q26" s="448"/>
      <c r="R26" s="505"/>
      <c r="S26" s="505"/>
      <c r="T26" s="504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5"/>
      <c r="BI26" s="505"/>
      <c r="BJ26" s="505"/>
      <c r="BK26" s="505"/>
      <c r="BL26" s="505"/>
      <c r="BM26" s="505"/>
      <c r="BN26" s="505"/>
      <c r="BO26" s="505"/>
    </row>
    <row r="27" spans="1:67" s="500" customFormat="1" ht="11.25" customHeight="1">
      <c r="A27" s="491" t="s">
        <v>33</v>
      </c>
      <c r="B27" s="667" t="s">
        <v>1241</v>
      </c>
      <c r="C27" s="667"/>
      <c r="D27" s="667"/>
      <c r="E27" s="667"/>
      <c r="F27" s="498"/>
      <c r="G27" s="443"/>
      <c r="H27" s="439"/>
      <c r="I27" s="445"/>
      <c r="J27" s="508"/>
      <c r="K27" s="445">
        <f t="shared" si="1"/>
        <v>0</v>
      </c>
      <c r="L27" s="508"/>
      <c r="M27" s="437"/>
      <c r="N27" s="528"/>
      <c r="O27" s="393" t="s">
        <v>1180</v>
      </c>
      <c r="P27" s="505"/>
      <c r="Q27" s="505"/>
      <c r="R27" s="440"/>
      <c r="S27" s="505"/>
      <c r="T27" s="504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5"/>
    </row>
    <row r="28" spans="1:67" s="438" customFormat="1" ht="12" customHeight="1">
      <c r="A28" s="442" t="s">
        <v>35</v>
      </c>
      <c r="B28" s="668" t="s">
        <v>1171</v>
      </c>
      <c r="C28" s="669"/>
      <c r="D28" s="669"/>
      <c r="E28" s="670"/>
      <c r="F28" s="499" t="s">
        <v>1127</v>
      </c>
      <c r="G28" s="446">
        <v>8</v>
      </c>
      <c r="H28" s="439"/>
      <c r="I28" s="447">
        <v>243.65</v>
      </c>
      <c r="J28" s="439"/>
      <c r="K28" s="445">
        <f t="shared" si="1"/>
        <v>1949.2</v>
      </c>
      <c r="L28" s="439"/>
      <c r="M28" s="437"/>
      <c r="N28" s="528"/>
      <c r="O28" s="393" t="s">
        <v>1172</v>
      </c>
      <c r="Q28" s="440"/>
      <c r="R28" s="505"/>
      <c r="S28" s="505"/>
      <c r="T28" s="504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5"/>
      <c r="BJ28" s="505"/>
      <c r="BK28" s="505"/>
      <c r="BL28" s="505"/>
      <c r="BM28" s="505"/>
      <c r="BN28" s="505"/>
      <c r="BO28" s="505"/>
    </row>
    <row r="29" spans="1:67" s="438" customFormat="1" ht="24" customHeight="1">
      <c r="A29" s="442" t="s">
        <v>36</v>
      </c>
      <c r="B29" s="643" t="s">
        <v>1173</v>
      </c>
      <c r="C29" s="644"/>
      <c r="D29" s="644"/>
      <c r="E29" s="645"/>
      <c r="F29" s="499" t="s">
        <v>1127</v>
      </c>
      <c r="G29" s="446">
        <v>20</v>
      </c>
      <c r="H29" s="439"/>
      <c r="I29" s="447">
        <v>42.29</v>
      </c>
      <c r="J29" s="439"/>
      <c r="K29" s="445">
        <f t="shared" si="1"/>
        <v>845.8</v>
      </c>
      <c r="L29" s="439"/>
      <c r="M29" s="437"/>
      <c r="N29" s="528"/>
      <c r="O29" s="393" t="s">
        <v>1172</v>
      </c>
      <c r="Q29" s="440"/>
      <c r="R29" s="505"/>
      <c r="S29" s="505"/>
      <c r="T29" s="504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</row>
    <row r="30" spans="1:67" s="438" customFormat="1" ht="12" customHeight="1">
      <c r="A30" s="441" t="s">
        <v>39</v>
      </c>
      <c r="B30" s="675" t="s">
        <v>1243</v>
      </c>
      <c r="C30" s="676"/>
      <c r="D30" s="676"/>
      <c r="E30" s="677"/>
      <c r="F30" s="499"/>
      <c r="G30" s="446"/>
      <c r="H30" s="439"/>
      <c r="I30" s="447"/>
      <c r="J30" s="439"/>
      <c r="K30" s="445">
        <f t="shared" si="1"/>
        <v>0</v>
      </c>
      <c r="L30" s="439"/>
      <c r="M30" s="437"/>
      <c r="N30" s="528"/>
      <c r="O30" s="393" t="s">
        <v>1242</v>
      </c>
      <c r="Q30" s="440"/>
      <c r="R30" s="505"/>
      <c r="S30" s="505"/>
      <c r="T30" s="504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5"/>
      <c r="BJ30" s="505"/>
      <c r="BK30" s="505"/>
      <c r="BL30" s="505"/>
      <c r="BM30" s="505"/>
      <c r="BN30" s="505"/>
      <c r="BO30" s="505"/>
    </row>
    <row r="31" spans="1:67" s="438" customFormat="1" ht="37.5" customHeight="1">
      <c r="A31" s="442" t="s">
        <v>40</v>
      </c>
      <c r="B31" s="643" t="s">
        <v>1174</v>
      </c>
      <c r="C31" s="644"/>
      <c r="D31" s="644"/>
      <c r="E31" s="645"/>
      <c r="F31" s="499" t="s">
        <v>1127</v>
      </c>
      <c r="G31" s="443">
        <v>14.5</v>
      </c>
      <c r="H31" s="439"/>
      <c r="I31" s="445">
        <v>671.46</v>
      </c>
      <c r="J31" s="439"/>
      <c r="K31" s="445">
        <f t="shared" si="1"/>
        <v>9736.17</v>
      </c>
      <c r="L31" s="439"/>
      <c r="M31" s="437">
        <f>SUM(K26:K31)</f>
        <v>12531.17</v>
      </c>
      <c r="N31" s="528"/>
      <c r="O31" s="393" t="s">
        <v>1181</v>
      </c>
      <c r="Q31" s="448"/>
      <c r="R31" s="505"/>
      <c r="S31" s="505"/>
      <c r="T31" s="504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505"/>
      <c r="BI31" s="505"/>
      <c r="BJ31" s="505"/>
      <c r="BK31" s="505"/>
      <c r="BL31" s="505"/>
      <c r="BM31" s="505"/>
      <c r="BN31" s="505"/>
      <c r="BO31" s="505"/>
    </row>
    <row r="32" spans="1:67" s="438" customFormat="1" ht="10.5" customHeight="1">
      <c r="A32" s="441">
        <v>3</v>
      </c>
      <c r="B32" s="675" t="s">
        <v>1244</v>
      </c>
      <c r="C32" s="676"/>
      <c r="D32" s="676"/>
      <c r="E32" s="677"/>
      <c r="F32" s="499"/>
      <c r="G32" s="443"/>
      <c r="H32" s="439"/>
      <c r="I32" s="445"/>
      <c r="J32" s="439"/>
      <c r="K32" s="445">
        <f>G32*I32</f>
        <v>0</v>
      </c>
      <c r="L32" s="439"/>
      <c r="M32" s="437"/>
      <c r="N32" s="528"/>
      <c r="O32" s="393" t="s">
        <v>1245</v>
      </c>
      <c r="Q32" s="448"/>
      <c r="R32" s="505"/>
      <c r="S32" s="505"/>
      <c r="T32" s="504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  <c r="BB32" s="505"/>
      <c r="BC32" s="505"/>
      <c r="BD32" s="505"/>
      <c r="BE32" s="505"/>
      <c r="BF32" s="505"/>
      <c r="BG32" s="505"/>
      <c r="BH32" s="505"/>
      <c r="BI32" s="505"/>
      <c r="BJ32" s="505"/>
      <c r="BK32" s="505"/>
      <c r="BL32" s="505"/>
      <c r="BM32" s="505"/>
      <c r="BN32" s="505"/>
      <c r="BO32" s="505"/>
    </row>
    <row r="33" spans="1:67" s="438" customFormat="1" ht="10.5" customHeight="1">
      <c r="A33" s="441" t="s">
        <v>62</v>
      </c>
      <c r="B33" s="675" t="s">
        <v>1246</v>
      </c>
      <c r="C33" s="676"/>
      <c r="D33" s="676"/>
      <c r="E33" s="677"/>
      <c r="F33" s="499"/>
      <c r="G33" s="443"/>
      <c r="H33" s="439"/>
      <c r="I33" s="445"/>
      <c r="J33" s="439"/>
      <c r="K33" s="445">
        <f>G33*I33</f>
        <v>0</v>
      </c>
      <c r="L33" s="439"/>
      <c r="M33" s="437"/>
      <c r="N33" s="528"/>
      <c r="O33" s="393" t="s">
        <v>1247</v>
      </c>
      <c r="Q33" s="448"/>
      <c r="R33" s="505"/>
      <c r="S33" s="505"/>
      <c r="T33" s="504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505"/>
      <c r="AZ33" s="505"/>
      <c r="BA33" s="505"/>
      <c r="BB33" s="505"/>
      <c r="BC33" s="505"/>
      <c r="BD33" s="505"/>
      <c r="BE33" s="505"/>
      <c r="BF33" s="505"/>
      <c r="BG33" s="505"/>
      <c r="BH33" s="505"/>
      <c r="BI33" s="505"/>
      <c r="BJ33" s="505"/>
      <c r="BK33" s="505"/>
      <c r="BL33" s="505"/>
      <c r="BM33" s="505"/>
      <c r="BN33" s="505"/>
      <c r="BO33" s="505"/>
    </row>
    <row r="34" spans="1:67" s="438" customFormat="1" ht="11.25" customHeight="1">
      <c r="A34" s="436" t="s">
        <v>1252</v>
      </c>
      <c r="B34" s="712" t="s">
        <v>1248</v>
      </c>
      <c r="C34" s="713"/>
      <c r="D34" s="713"/>
      <c r="E34" s="714"/>
      <c r="F34" s="499" t="s">
        <v>1128</v>
      </c>
      <c r="G34" s="445">
        <v>1</v>
      </c>
      <c r="H34" s="439"/>
      <c r="I34" s="447">
        <v>40.31</v>
      </c>
      <c r="J34" s="444"/>
      <c r="K34" s="445">
        <f>G34*I34</f>
        <v>40.31</v>
      </c>
      <c r="L34" s="439"/>
      <c r="M34" s="437"/>
      <c r="N34" s="528"/>
      <c r="O34" s="393" t="s">
        <v>1249</v>
      </c>
      <c r="Q34" s="440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505"/>
      <c r="BF34" s="505"/>
      <c r="BG34" s="505"/>
      <c r="BH34" s="505"/>
      <c r="BI34" s="505"/>
      <c r="BJ34" s="505"/>
      <c r="BK34" s="505"/>
      <c r="BL34" s="505"/>
      <c r="BM34" s="505"/>
      <c r="BN34" s="505"/>
      <c r="BO34" s="505"/>
    </row>
    <row r="35" spans="1:67" s="438" customFormat="1" ht="10.5" customHeight="1">
      <c r="A35" s="441" t="s">
        <v>63</v>
      </c>
      <c r="B35" s="675" t="s">
        <v>1251</v>
      </c>
      <c r="C35" s="676"/>
      <c r="D35" s="676"/>
      <c r="E35" s="677"/>
      <c r="F35" s="499"/>
      <c r="G35" s="443"/>
      <c r="H35" s="439"/>
      <c r="I35" s="445"/>
      <c r="J35" s="439"/>
      <c r="K35" s="445">
        <f>G35*I35</f>
        <v>0</v>
      </c>
      <c r="L35" s="439"/>
      <c r="M35" s="437"/>
      <c r="N35" s="528"/>
      <c r="O35" s="393" t="s">
        <v>1132</v>
      </c>
      <c r="Q35" s="448"/>
      <c r="R35" s="505"/>
      <c r="S35" s="505"/>
      <c r="T35" s="504"/>
      <c r="U35" s="505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5"/>
      <c r="AS35" s="505"/>
      <c r="AT35" s="505"/>
      <c r="AU35" s="505"/>
      <c r="AV35" s="505"/>
      <c r="AW35" s="505"/>
      <c r="AX35" s="505"/>
      <c r="AY35" s="505"/>
      <c r="AZ35" s="505"/>
      <c r="BA35" s="505"/>
      <c r="BB35" s="505"/>
      <c r="BC35" s="505"/>
      <c r="BD35" s="505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</row>
    <row r="36" spans="1:67" s="438" customFormat="1" ht="11.25" customHeight="1" thickBot="1">
      <c r="A36" s="436" t="s">
        <v>65</v>
      </c>
      <c r="B36" s="712" t="s">
        <v>1250</v>
      </c>
      <c r="C36" s="713"/>
      <c r="D36" s="713"/>
      <c r="E36" s="714"/>
      <c r="F36" s="499" t="s">
        <v>1128</v>
      </c>
      <c r="G36" s="445">
        <v>30</v>
      </c>
      <c r="H36" s="439"/>
      <c r="I36" s="447">
        <v>19.4</v>
      </c>
      <c r="J36" s="444"/>
      <c r="K36" s="445">
        <f>G36*I36</f>
        <v>582</v>
      </c>
      <c r="L36" s="439"/>
      <c r="M36" s="437">
        <f>SUM(K32:K36)</f>
        <v>622.31</v>
      </c>
      <c r="N36" s="528"/>
      <c r="O36" s="393" t="s">
        <v>1253</v>
      </c>
      <c r="Q36" s="440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  <c r="AV36" s="505"/>
      <c r="AW36" s="505"/>
      <c r="AX36" s="505"/>
      <c r="AY36" s="505"/>
      <c r="AZ36" s="505"/>
      <c r="BA36" s="505"/>
      <c r="BB36" s="505"/>
      <c r="BC36" s="505"/>
      <c r="BD36" s="505"/>
      <c r="BE36" s="505"/>
      <c r="BF36" s="505"/>
      <c r="BG36" s="505"/>
      <c r="BH36" s="505"/>
      <c r="BI36" s="505"/>
      <c r="BJ36" s="505"/>
      <c r="BK36" s="505"/>
      <c r="BL36" s="505"/>
      <c r="BM36" s="505"/>
      <c r="BN36" s="505"/>
      <c r="BO36" s="505"/>
    </row>
    <row r="37" spans="1:18" ht="15.75" customHeight="1" thickTop="1">
      <c r="A37" s="398" t="s">
        <v>1215</v>
      </c>
      <c r="B37" s="385"/>
      <c r="C37" s="386" t="s">
        <v>941</v>
      </c>
      <c r="D37" s="385"/>
      <c r="E37" s="387"/>
      <c r="F37" s="493" t="s">
        <v>952</v>
      </c>
      <c r="G37" s="387"/>
      <c r="H37" s="385" t="s">
        <v>1125</v>
      </c>
      <c r="I37" s="387"/>
      <c r="J37" s="385"/>
      <c r="K37" s="426">
        <f>SUM(K9:K36)</f>
        <v>19922.4847</v>
      </c>
      <c r="L37" s="385"/>
      <c r="M37" s="521">
        <f>SUM(M9:M36)</f>
        <v>19922.4847</v>
      </c>
      <c r="N37" s="520"/>
      <c r="O37" s="411"/>
      <c r="P37" s="370">
        <v>0</v>
      </c>
      <c r="Q37" s="400"/>
      <c r="R37" s="503">
        <f>SUM(M9:M22)</f>
        <v>0</v>
      </c>
    </row>
    <row r="38" spans="1:17" ht="18" customHeight="1" thickBot="1">
      <c r="A38" s="427"/>
      <c r="B38" s="388"/>
      <c r="C38" s="389"/>
      <c r="D38" s="390"/>
      <c r="E38" s="391"/>
      <c r="F38" s="494"/>
      <c r="G38" s="391"/>
      <c r="H38" s="390" t="s">
        <v>960</v>
      </c>
      <c r="I38" s="391"/>
      <c r="J38" s="390"/>
      <c r="K38" s="428"/>
      <c r="L38" s="390"/>
      <c r="M38" s="429"/>
      <c r="N38" s="520"/>
      <c r="O38" s="411"/>
      <c r="Q38" s="400"/>
    </row>
    <row r="39" ht="18" customHeight="1" thickBot="1" thickTop="1">
      <c r="E39" s="371" t="s">
        <v>953</v>
      </c>
    </row>
    <row r="40" spans="1:18" ht="18" customHeight="1" thickTop="1">
      <c r="A40" s="397"/>
      <c r="B40" s="372" t="s">
        <v>944</v>
      </c>
      <c r="C40" s="373"/>
      <c r="D40" s="374" t="str">
        <f>D2</f>
        <v>OBRA/SERVIÇO: REFORMA DA ESCOLA ÁGUA PRETA</v>
      </c>
      <c r="E40" s="374"/>
      <c r="F40" s="493"/>
      <c r="G40" s="374"/>
      <c r="H40" s="663" t="s">
        <v>1121</v>
      </c>
      <c r="I40" s="664"/>
      <c r="J40" s="664"/>
      <c r="K40" s="665"/>
      <c r="L40" s="398"/>
      <c r="M40" s="399" t="s">
        <v>942</v>
      </c>
      <c r="N40" s="524"/>
      <c r="O40" s="400"/>
      <c r="R40" s="394">
        <f>SUM(M9:M22)</f>
        <v>0</v>
      </c>
    </row>
    <row r="41" spans="1:15" ht="18" customHeight="1" thickBot="1">
      <c r="A41" s="401"/>
      <c r="B41" s="375" t="s">
        <v>945</v>
      </c>
      <c r="C41" s="376"/>
      <c r="D41" s="377"/>
      <c r="E41" s="377"/>
      <c r="G41" s="377"/>
      <c r="H41" s="671" t="s">
        <v>1124</v>
      </c>
      <c r="I41" s="672"/>
      <c r="J41" s="672"/>
      <c r="K41" s="673"/>
      <c r="L41" s="402"/>
      <c r="M41" s="403" t="s">
        <v>1454</v>
      </c>
      <c r="N41" s="525"/>
      <c r="O41" s="404"/>
    </row>
    <row r="42" spans="1:15" ht="18" customHeight="1" thickTop="1">
      <c r="A42" s="401"/>
      <c r="B42" s="378" t="s">
        <v>946</v>
      </c>
      <c r="C42" s="376"/>
      <c r="D42" s="377" t="str">
        <f>D4</f>
        <v>LOCAL: LOCALIDADE DE ÁGUA PRETA - PRESIDENTE KENNEDY - ES</v>
      </c>
      <c r="E42" s="377"/>
      <c r="G42" s="377"/>
      <c r="H42" s="401" t="s">
        <v>947</v>
      </c>
      <c r="J42" s="401"/>
      <c r="L42" s="401"/>
      <c r="M42" s="405"/>
      <c r="N42" s="526"/>
      <c r="O42" s="406"/>
    </row>
    <row r="43" spans="1:15" ht="18" customHeight="1" thickBot="1">
      <c r="A43" s="407"/>
      <c r="B43" s="379"/>
      <c r="C43" s="380"/>
      <c r="D43" s="381"/>
      <c r="E43" s="381"/>
      <c r="F43" s="494"/>
      <c r="G43" s="381"/>
      <c r="H43" s="407" t="s">
        <v>948</v>
      </c>
      <c r="I43" s="390"/>
      <c r="J43" s="407"/>
      <c r="K43" s="408">
        <f>K37</f>
        <v>19922.4847</v>
      </c>
      <c r="L43" s="409"/>
      <c r="M43" s="429">
        <f>M37</f>
        <v>19922.4847</v>
      </c>
      <c r="N43" s="520"/>
      <c r="O43" s="411"/>
    </row>
    <row r="44" spans="1:15" ht="15" customHeight="1" thickTop="1">
      <c r="A44" s="412"/>
      <c r="B44" s="382"/>
      <c r="C44" s="382"/>
      <c r="D44" s="382"/>
      <c r="E44" s="382"/>
      <c r="F44" s="495"/>
      <c r="G44" s="413"/>
      <c r="H44" s="414"/>
      <c r="I44" s="415"/>
      <c r="J44" s="415" t="s">
        <v>955</v>
      </c>
      <c r="K44" s="415"/>
      <c r="L44" s="415"/>
      <c r="M44" s="416"/>
      <c r="N44" s="425"/>
      <c r="O44" s="393"/>
    </row>
    <row r="45" spans="1:16" ht="15" customHeight="1">
      <c r="A45" s="412" t="str">
        <f>A7</f>
        <v>ITEM</v>
      </c>
      <c r="B45" s="382"/>
      <c r="C45" s="383" t="s">
        <v>950</v>
      </c>
      <c r="D45" s="382"/>
      <c r="E45" s="382"/>
      <c r="F45" s="496" t="s">
        <v>18</v>
      </c>
      <c r="G45" s="413" t="s">
        <v>956</v>
      </c>
      <c r="H45" s="417" t="s">
        <v>957</v>
      </c>
      <c r="I45" s="417"/>
      <c r="J45" s="660" t="s">
        <v>462</v>
      </c>
      <c r="K45" s="661"/>
      <c r="L45" s="660" t="s">
        <v>943</v>
      </c>
      <c r="M45" s="662"/>
      <c r="N45" s="417"/>
      <c r="O45" s="418"/>
      <c r="P45" s="419"/>
    </row>
    <row r="46" spans="1:16" ht="9.75" customHeight="1" thickBot="1">
      <c r="A46" s="420"/>
      <c r="B46" s="384"/>
      <c r="C46" s="384"/>
      <c r="D46" s="384"/>
      <c r="E46" s="384"/>
      <c r="F46" s="497"/>
      <c r="G46" s="422"/>
      <c r="H46" s="384"/>
      <c r="I46" s="384"/>
      <c r="J46" s="421"/>
      <c r="K46" s="423"/>
      <c r="L46" s="384"/>
      <c r="M46" s="424"/>
      <c r="N46" s="425"/>
      <c r="O46" s="425"/>
      <c r="P46" s="419"/>
    </row>
    <row r="47" spans="1:67" s="438" customFormat="1" ht="10.5" customHeight="1" thickTop="1">
      <c r="A47" s="441" t="s">
        <v>80</v>
      </c>
      <c r="B47" s="555" t="s">
        <v>988</v>
      </c>
      <c r="C47" s="556"/>
      <c r="D47" s="556"/>
      <c r="E47" s="557"/>
      <c r="F47" s="499"/>
      <c r="G47" s="443"/>
      <c r="H47" s="439"/>
      <c r="I47" s="445"/>
      <c r="J47" s="439"/>
      <c r="K47" s="445">
        <f>G47*I47</f>
        <v>0</v>
      </c>
      <c r="L47" s="439"/>
      <c r="M47" s="437"/>
      <c r="N47" s="528"/>
      <c r="O47" s="393" t="s">
        <v>1183</v>
      </c>
      <c r="Q47" s="448"/>
      <c r="R47" s="505"/>
      <c r="S47" s="505"/>
      <c r="T47" s="504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505"/>
      <c r="BF47" s="505"/>
      <c r="BG47" s="505"/>
      <c r="BH47" s="505"/>
      <c r="BI47" s="505"/>
      <c r="BJ47" s="505"/>
      <c r="BK47" s="505"/>
      <c r="BL47" s="505"/>
      <c r="BM47" s="505"/>
      <c r="BN47" s="505"/>
      <c r="BO47" s="505"/>
    </row>
    <row r="48" spans="1:67" s="438" customFormat="1" ht="10.5" customHeight="1">
      <c r="A48" s="441" t="s">
        <v>81</v>
      </c>
      <c r="B48" s="555" t="s">
        <v>1255</v>
      </c>
      <c r="C48" s="556"/>
      <c r="D48" s="556"/>
      <c r="E48" s="557"/>
      <c r="F48" s="499"/>
      <c r="G48" s="443"/>
      <c r="H48" s="439"/>
      <c r="I48" s="445"/>
      <c r="J48" s="439"/>
      <c r="K48" s="445">
        <f>G48*I48</f>
        <v>0</v>
      </c>
      <c r="L48" s="439"/>
      <c r="M48" s="437"/>
      <c r="N48" s="528"/>
      <c r="O48" s="393" t="s">
        <v>1184</v>
      </c>
      <c r="Q48" s="448"/>
      <c r="R48" s="505"/>
      <c r="S48" s="505"/>
      <c r="T48" s="504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AQ48" s="505"/>
      <c r="AR48" s="505"/>
      <c r="AS48" s="505"/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5"/>
      <c r="BM48" s="505"/>
      <c r="BN48" s="505"/>
      <c r="BO48" s="505"/>
    </row>
    <row r="49" spans="1:67" s="438" customFormat="1" ht="23.25" customHeight="1">
      <c r="A49" s="442" t="s">
        <v>82</v>
      </c>
      <c r="B49" s="643" t="s">
        <v>1185</v>
      </c>
      <c r="C49" s="644"/>
      <c r="D49" s="644"/>
      <c r="E49" s="645"/>
      <c r="F49" s="499" t="s">
        <v>1256</v>
      </c>
      <c r="G49" s="446">
        <v>5</v>
      </c>
      <c r="H49" s="439"/>
      <c r="I49" s="447">
        <v>258.64</v>
      </c>
      <c r="J49" s="439"/>
      <c r="K49" s="445">
        <f>G49*I49</f>
        <v>1293.1999999999998</v>
      </c>
      <c r="L49" s="439"/>
      <c r="M49" s="437"/>
      <c r="N49" s="528"/>
      <c r="O49" s="393" t="s">
        <v>1254</v>
      </c>
      <c r="Q49" s="440"/>
      <c r="R49" s="505"/>
      <c r="S49" s="505"/>
      <c r="T49" s="504"/>
      <c r="U49" s="505"/>
      <c r="V49" s="505"/>
      <c r="W49" s="505"/>
      <c r="X49" s="505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5"/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5"/>
      <c r="BF49" s="505"/>
      <c r="BG49" s="505"/>
      <c r="BH49" s="505"/>
      <c r="BI49" s="505"/>
      <c r="BJ49" s="505"/>
      <c r="BK49" s="505"/>
      <c r="BL49" s="505"/>
      <c r="BM49" s="505"/>
      <c r="BN49" s="505"/>
      <c r="BO49" s="505"/>
    </row>
    <row r="50" spans="1:67" s="438" customFormat="1" ht="10.5" customHeight="1">
      <c r="A50" s="441" t="s">
        <v>85</v>
      </c>
      <c r="B50" s="555" t="s">
        <v>1257</v>
      </c>
      <c r="C50" s="556"/>
      <c r="D50" s="556"/>
      <c r="E50" s="557"/>
      <c r="F50" s="499"/>
      <c r="G50" s="443"/>
      <c r="H50" s="439"/>
      <c r="I50" s="445"/>
      <c r="J50" s="439"/>
      <c r="K50" s="445">
        <f>G50*I50</f>
        <v>0</v>
      </c>
      <c r="L50" s="439"/>
      <c r="M50" s="437"/>
      <c r="N50" s="528"/>
      <c r="O50" s="393" t="s">
        <v>1134</v>
      </c>
      <c r="Q50" s="448"/>
      <c r="R50" s="505"/>
      <c r="S50" s="505"/>
      <c r="T50" s="504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505"/>
      <c r="AL50" s="505"/>
      <c r="AM50" s="505"/>
      <c r="AN50" s="505"/>
      <c r="AO50" s="505"/>
      <c r="AP50" s="505"/>
      <c r="AQ50" s="505"/>
      <c r="AR50" s="505"/>
      <c r="AS50" s="505"/>
      <c r="AT50" s="505"/>
      <c r="AU50" s="505"/>
      <c r="AV50" s="505"/>
      <c r="AW50" s="505"/>
      <c r="AX50" s="505"/>
      <c r="AY50" s="505"/>
      <c r="AZ50" s="505"/>
      <c r="BA50" s="505"/>
      <c r="BB50" s="505"/>
      <c r="BC50" s="505"/>
      <c r="BD50" s="505"/>
      <c r="BE50" s="505"/>
      <c r="BF50" s="505"/>
      <c r="BG50" s="505"/>
      <c r="BH50" s="505"/>
      <c r="BI50" s="505"/>
      <c r="BJ50" s="505"/>
      <c r="BK50" s="505"/>
      <c r="BL50" s="505"/>
      <c r="BM50" s="505"/>
      <c r="BN50" s="505"/>
      <c r="BO50" s="505"/>
    </row>
    <row r="51" spans="1:67" s="438" customFormat="1" ht="36.75" customHeight="1">
      <c r="A51" s="442" t="s">
        <v>86</v>
      </c>
      <c r="B51" s="643" t="s">
        <v>1258</v>
      </c>
      <c r="C51" s="644"/>
      <c r="D51" s="644"/>
      <c r="E51" s="645"/>
      <c r="F51" s="499" t="s">
        <v>1127</v>
      </c>
      <c r="G51" s="443">
        <v>26.61</v>
      </c>
      <c r="H51" s="439"/>
      <c r="I51" s="445">
        <v>53.18</v>
      </c>
      <c r="J51" s="439"/>
      <c r="K51" s="445">
        <f aca="true" t="shared" si="2" ref="K51:K71">G51*I51</f>
        <v>1415.1198</v>
      </c>
      <c r="L51" s="439"/>
      <c r="M51" s="437">
        <f>SUM(K47:K51)</f>
        <v>2708.3197999999998</v>
      </c>
      <c r="N51" s="528"/>
      <c r="O51" s="393" t="s">
        <v>1133</v>
      </c>
      <c r="Q51" s="448"/>
      <c r="R51" s="505"/>
      <c r="S51" s="523"/>
      <c r="T51" s="504"/>
      <c r="U51" s="505"/>
      <c r="V51" s="505"/>
      <c r="W51" s="505"/>
      <c r="X51" s="505"/>
      <c r="Y51" s="505"/>
      <c r="Z51" s="505"/>
      <c r="AA51" s="505"/>
      <c r="AB51" s="505"/>
      <c r="AC51" s="505"/>
      <c r="AD51" s="505"/>
      <c r="AE51" s="505"/>
      <c r="AF51" s="505"/>
      <c r="AG51" s="505"/>
      <c r="AH51" s="505"/>
      <c r="AI51" s="505"/>
      <c r="AJ51" s="505"/>
      <c r="AK51" s="505"/>
      <c r="AL51" s="505"/>
      <c r="AM51" s="505"/>
      <c r="AN51" s="505"/>
      <c r="AO51" s="505"/>
      <c r="AP51" s="505"/>
      <c r="AQ51" s="505"/>
      <c r="AR51" s="505"/>
      <c r="AS51" s="505"/>
      <c r="AT51" s="505"/>
      <c r="AU51" s="505"/>
      <c r="AV51" s="505"/>
      <c r="AW51" s="505"/>
      <c r="AX51" s="505"/>
      <c r="AY51" s="505"/>
      <c r="AZ51" s="505"/>
      <c r="BA51" s="505"/>
      <c r="BB51" s="505"/>
      <c r="BC51" s="505"/>
      <c r="BD51" s="505"/>
      <c r="BE51" s="505"/>
      <c r="BF51" s="505"/>
      <c r="BG51" s="505"/>
      <c r="BH51" s="505"/>
      <c r="BI51" s="505"/>
      <c r="BJ51" s="505"/>
      <c r="BK51" s="505"/>
      <c r="BL51" s="505"/>
      <c r="BM51" s="505"/>
      <c r="BN51" s="505"/>
      <c r="BO51" s="505"/>
    </row>
    <row r="52" spans="1:67" s="438" customFormat="1" ht="10.5" customHeight="1">
      <c r="A52" s="441" t="s">
        <v>116</v>
      </c>
      <c r="B52" s="555" t="s">
        <v>1259</v>
      </c>
      <c r="C52" s="556"/>
      <c r="D52" s="556"/>
      <c r="E52" s="557"/>
      <c r="F52" s="499"/>
      <c r="G52" s="443"/>
      <c r="H52" s="439"/>
      <c r="I52" s="445"/>
      <c r="J52" s="439"/>
      <c r="K52" s="445">
        <f t="shared" si="2"/>
        <v>0</v>
      </c>
      <c r="L52" s="439"/>
      <c r="M52" s="437"/>
      <c r="N52" s="528"/>
      <c r="O52" s="393" t="s">
        <v>1135</v>
      </c>
      <c r="Q52" s="448"/>
      <c r="R52" s="505"/>
      <c r="S52" s="505"/>
      <c r="T52" s="504"/>
      <c r="U52" s="505"/>
      <c r="V52" s="505"/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5"/>
      <c r="AT52" s="505"/>
      <c r="AU52" s="505"/>
      <c r="AV52" s="505"/>
      <c r="AW52" s="505"/>
      <c r="AX52" s="505"/>
      <c r="AY52" s="505"/>
      <c r="AZ52" s="505"/>
      <c r="BA52" s="505"/>
      <c r="BB52" s="505"/>
      <c r="BC52" s="505"/>
      <c r="BD52" s="505"/>
      <c r="BE52" s="505"/>
      <c r="BF52" s="505"/>
      <c r="BG52" s="505"/>
      <c r="BH52" s="505"/>
      <c r="BI52" s="505"/>
      <c r="BJ52" s="505"/>
      <c r="BK52" s="505"/>
      <c r="BL52" s="505"/>
      <c r="BM52" s="505"/>
      <c r="BN52" s="505"/>
      <c r="BO52" s="505"/>
    </row>
    <row r="53" spans="1:67" s="438" customFormat="1" ht="10.5" customHeight="1">
      <c r="A53" s="441" t="s">
        <v>117</v>
      </c>
      <c r="B53" s="555" t="s">
        <v>1260</v>
      </c>
      <c r="C53" s="556"/>
      <c r="D53" s="556"/>
      <c r="E53" s="557"/>
      <c r="F53" s="499"/>
      <c r="G53" s="443"/>
      <c r="H53" s="439"/>
      <c r="I53" s="445"/>
      <c r="J53" s="439"/>
      <c r="K53" s="445">
        <f t="shared" si="2"/>
        <v>0</v>
      </c>
      <c r="L53" s="439"/>
      <c r="M53" s="437"/>
      <c r="N53" s="528"/>
      <c r="O53" s="393" t="s">
        <v>1136</v>
      </c>
      <c r="Q53" s="448"/>
      <c r="R53" s="505"/>
      <c r="S53" s="505"/>
      <c r="T53" s="504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/>
      <c r="BN53" s="505"/>
      <c r="BO53" s="505"/>
    </row>
    <row r="54" spans="1:67" s="438" customFormat="1" ht="23.25" customHeight="1">
      <c r="A54" s="442" t="s">
        <v>118</v>
      </c>
      <c r="B54" s="643" t="s">
        <v>1261</v>
      </c>
      <c r="C54" s="644"/>
      <c r="D54" s="644"/>
      <c r="E54" s="645"/>
      <c r="F54" s="499" t="s">
        <v>1256</v>
      </c>
      <c r="G54" s="446">
        <v>2</v>
      </c>
      <c r="H54" s="439"/>
      <c r="I54" s="447">
        <v>177.64</v>
      </c>
      <c r="J54" s="439"/>
      <c r="K54" s="445">
        <f t="shared" si="2"/>
        <v>355.28</v>
      </c>
      <c r="L54" s="439"/>
      <c r="M54" s="437"/>
      <c r="N54" s="528"/>
      <c r="O54" s="393" t="s">
        <v>1263</v>
      </c>
      <c r="Q54" s="440"/>
      <c r="R54" s="505"/>
      <c r="S54" s="505"/>
      <c r="T54" s="504"/>
      <c r="U54" s="505"/>
      <c r="V54" s="505"/>
      <c r="W54" s="505"/>
      <c r="X54" s="505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  <c r="AJ54" s="505"/>
      <c r="AK54" s="505"/>
      <c r="AL54" s="505"/>
      <c r="AM54" s="505"/>
      <c r="AN54" s="505"/>
      <c r="AO54" s="505"/>
      <c r="AP54" s="505"/>
      <c r="AQ54" s="505"/>
      <c r="AR54" s="505"/>
      <c r="AS54" s="505"/>
      <c r="AT54" s="505"/>
      <c r="AU54" s="505"/>
      <c r="AV54" s="505"/>
      <c r="AW54" s="505"/>
      <c r="AX54" s="505"/>
      <c r="AY54" s="505"/>
      <c r="AZ54" s="505"/>
      <c r="BA54" s="505"/>
      <c r="BB54" s="505"/>
      <c r="BC54" s="505"/>
      <c r="BD54" s="505"/>
      <c r="BE54" s="505"/>
      <c r="BF54" s="505"/>
      <c r="BG54" s="505"/>
      <c r="BH54" s="505"/>
      <c r="BI54" s="505"/>
      <c r="BJ54" s="505"/>
      <c r="BK54" s="505"/>
      <c r="BL54" s="505"/>
      <c r="BM54" s="505"/>
      <c r="BN54" s="505"/>
      <c r="BO54" s="505"/>
    </row>
    <row r="55" spans="1:67" s="438" customFormat="1" ht="23.25" customHeight="1">
      <c r="A55" s="442" t="s">
        <v>119</v>
      </c>
      <c r="B55" s="643" t="s">
        <v>1186</v>
      </c>
      <c r="C55" s="644"/>
      <c r="D55" s="644"/>
      <c r="E55" s="645"/>
      <c r="F55" s="499" t="s">
        <v>1256</v>
      </c>
      <c r="G55" s="446">
        <v>3</v>
      </c>
      <c r="H55" s="439"/>
      <c r="I55" s="447">
        <v>177.64</v>
      </c>
      <c r="J55" s="439"/>
      <c r="K55" s="445">
        <f t="shared" si="2"/>
        <v>532.92</v>
      </c>
      <c r="L55" s="439"/>
      <c r="M55" s="437"/>
      <c r="N55" s="528"/>
      <c r="O55" s="393" t="s">
        <v>1187</v>
      </c>
      <c r="Q55" s="440"/>
      <c r="R55" s="505"/>
      <c r="S55" s="505"/>
      <c r="T55" s="504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5"/>
      <c r="AL55" s="505"/>
      <c r="AM55" s="505"/>
      <c r="AN55" s="505"/>
      <c r="AO55" s="505"/>
      <c r="AP55" s="505"/>
      <c r="AQ55" s="505"/>
      <c r="AR55" s="505"/>
      <c r="AS55" s="505"/>
      <c r="AT55" s="505"/>
      <c r="AU55" s="505"/>
      <c r="AV55" s="505"/>
      <c r="AW55" s="505"/>
      <c r="AX55" s="505"/>
      <c r="AY55" s="505"/>
      <c r="AZ55" s="505"/>
      <c r="BA55" s="505"/>
      <c r="BB55" s="505"/>
      <c r="BC55" s="505"/>
      <c r="BD55" s="505"/>
      <c r="BE55" s="505"/>
      <c r="BF55" s="505"/>
      <c r="BG55" s="505"/>
      <c r="BH55" s="505"/>
      <c r="BI55" s="505"/>
      <c r="BJ55" s="505"/>
      <c r="BK55" s="505"/>
      <c r="BL55" s="505"/>
      <c r="BM55" s="505"/>
      <c r="BN55" s="505"/>
      <c r="BO55" s="505"/>
    </row>
    <row r="56" spans="1:67" s="438" customFormat="1" ht="11.25" customHeight="1">
      <c r="A56" s="436" t="s">
        <v>120</v>
      </c>
      <c r="B56" s="552" t="s">
        <v>1262</v>
      </c>
      <c r="C56" s="553"/>
      <c r="D56" s="553"/>
      <c r="E56" s="554"/>
      <c r="F56" s="499" t="s">
        <v>963</v>
      </c>
      <c r="G56" s="445">
        <v>11.9</v>
      </c>
      <c r="H56" s="439"/>
      <c r="I56" s="447">
        <v>8.84</v>
      </c>
      <c r="J56" s="444"/>
      <c r="K56" s="445">
        <f t="shared" si="2"/>
        <v>105.196</v>
      </c>
      <c r="L56" s="439"/>
      <c r="M56" s="437"/>
      <c r="N56" s="528"/>
      <c r="O56" s="393" t="s">
        <v>1264</v>
      </c>
      <c r="Q56" s="440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505"/>
      <c r="AD56" s="505"/>
      <c r="AE56" s="505"/>
      <c r="AF56" s="505"/>
      <c r="AG56" s="505"/>
      <c r="AH56" s="505"/>
      <c r="AI56" s="505"/>
      <c r="AJ56" s="505"/>
      <c r="AK56" s="505"/>
      <c r="AL56" s="505"/>
      <c r="AM56" s="505"/>
      <c r="AN56" s="505"/>
      <c r="AO56" s="505"/>
      <c r="AP56" s="505"/>
      <c r="AQ56" s="505"/>
      <c r="AR56" s="505"/>
      <c r="AS56" s="505"/>
      <c r="AT56" s="505"/>
      <c r="AU56" s="505"/>
      <c r="AV56" s="505"/>
      <c r="AW56" s="505"/>
      <c r="AX56" s="505"/>
      <c r="AY56" s="505"/>
      <c r="AZ56" s="505"/>
      <c r="BA56" s="505"/>
      <c r="BB56" s="505"/>
      <c r="BC56" s="505"/>
      <c r="BD56" s="505"/>
      <c r="BE56" s="505"/>
      <c r="BF56" s="505"/>
      <c r="BG56" s="505"/>
      <c r="BH56" s="505"/>
      <c r="BI56" s="505"/>
      <c r="BJ56" s="505"/>
      <c r="BK56" s="505"/>
      <c r="BL56" s="505"/>
      <c r="BM56" s="505"/>
      <c r="BN56" s="505"/>
      <c r="BO56" s="505"/>
    </row>
    <row r="57" spans="1:67" s="438" customFormat="1" ht="10.5" customHeight="1">
      <c r="A57" s="441" t="s">
        <v>121</v>
      </c>
      <c r="B57" s="555" t="s">
        <v>1122</v>
      </c>
      <c r="C57" s="556"/>
      <c r="D57" s="556"/>
      <c r="E57" s="557"/>
      <c r="F57" s="499"/>
      <c r="G57" s="443"/>
      <c r="H57" s="439"/>
      <c r="I57" s="445"/>
      <c r="J57" s="439"/>
      <c r="K57" s="445">
        <f t="shared" si="2"/>
        <v>0</v>
      </c>
      <c r="L57" s="439"/>
      <c r="M57" s="437"/>
      <c r="N57" s="528"/>
      <c r="O57" s="393" t="s">
        <v>1137</v>
      </c>
      <c r="Q57" s="448"/>
      <c r="R57" s="505"/>
      <c r="S57" s="505"/>
      <c r="T57" s="504"/>
      <c r="U57" s="505"/>
      <c r="V57" s="505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05"/>
      <c r="AI57" s="505"/>
      <c r="AJ57" s="505"/>
      <c r="AK57" s="505"/>
      <c r="AL57" s="505"/>
      <c r="AM57" s="505"/>
      <c r="AN57" s="505"/>
      <c r="AO57" s="505"/>
      <c r="AP57" s="505"/>
      <c r="AQ57" s="505"/>
      <c r="AR57" s="505"/>
      <c r="AS57" s="505"/>
      <c r="AT57" s="505"/>
      <c r="AU57" s="505"/>
      <c r="AV57" s="505"/>
      <c r="AW57" s="505"/>
      <c r="AX57" s="505"/>
      <c r="AY57" s="505"/>
      <c r="AZ57" s="505"/>
      <c r="BA57" s="505"/>
      <c r="BB57" s="505"/>
      <c r="BC57" s="505"/>
      <c r="BD57" s="505"/>
      <c r="BE57" s="505"/>
      <c r="BF57" s="505"/>
      <c r="BG57" s="505"/>
      <c r="BH57" s="505"/>
      <c r="BI57" s="505"/>
      <c r="BJ57" s="505"/>
      <c r="BK57" s="505"/>
      <c r="BL57" s="505"/>
      <c r="BM57" s="505"/>
      <c r="BN57" s="505"/>
      <c r="BO57" s="505"/>
    </row>
    <row r="58" spans="1:67" s="438" customFormat="1" ht="11.25" customHeight="1">
      <c r="A58" s="436" t="s">
        <v>123</v>
      </c>
      <c r="B58" s="552" t="s">
        <v>1265</v>
      </c>
      <c r="C58" s="553"/>
      <c r="D58" s="553"/>
      <c r="E58" s="554"/>
      <c r="F58" s="499" t="s">
        <v>1256</v>
      </c>
      <c r="G58" s="445">
        <v>2</v>
      </c>
      <c r="H58" s="439"/>
      <c r="I58" s="447">
        <v>58.24</v>
      </c>
      <c r="J58" s="444"/>
      <c r="K58" s="445">
        <f t="shared" si="2"/>
        <v>116.48</v>
      </c>
      <c r="L58" s="439"/>
      <c r="M58" s="437">
        <f>SUM(K52:K58)</f>
        <v>1109.876</v>
      </c>
      <c r="N58" s="528"/>
      <c r="O58" s="393" t="s">
        <v>1182</v>
      </c>
      <c r="Q58" s="440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505"/>
      <c r="AD58" s="505"/>
      <c r="AE58" s="505"/>
      <c r="AF58" s="505"/>
      <c r="AG58" s="505"/>
      <c r="AH58" s="505"/>
      <c r="AI58" s="505"/>
      <c r="AJ58" s="505"/>
      <c r="AK58" s="505"/>
      <c r="AL58" s="505"/>
      <c r="AM58" s="505"/>
      <c r="AN58" s="505"/>
      <c r="AO58" s="505"/>
      <c r="AP58" s="505"/>
      <c r="AQ58" s="505"/>
      <c r="AR58" s="505"/>
      <c r="AS58" s="505"/>
      <c r="AT58" s="505"/>
      <c r="AU58" s="505"/>
      <c r="AV58" s="505"/>
      <c r="AW58" s="505"/>
      <c r="AX58" s="505"/>
      <c r="AY58" s="505"/>
      <c r="AZ58" s="505"/>
      <c r="BA58" s="505"/>
      <c r="BB58" s="505"/>
      <c r="BC58" s="505"/>
      <c r="BD58" s="505"/>
      <c r="BE58" s="505"/>
      <c r="BF58" s="505"/>
      <c r="BG58" s="505"/>
      <c r="BH58" s="505"/>
      <c r="BI58" s="505"/>
      <c r="BJ58" s="505"/>
      <c r="BK58" s="505"/>
      <c r="BL58" s="505"/>
      <c r="BM58" s="505"/>
      <c r="BN58" s="505"/>
      <c r="BO58" s="505"/>
    </row>
    <row r="59" spans="1:67" s="438" customFormat="1" ht="10.5" customHeight="1">
      <c r="A59" s="441">
        <v>6</v>
      </c>
      <c r="B59" s="555" t="s">
        <v>1266</v>
      </c>
      <c r="C59" s="556"/>
      <c r="D59" s="556"/>
      <c r="E59" s="557"/>
      <c r="F59" s="499"/>
      <c r="G59" s="443"/>
      <c r="H59" s="439"/>
      <c r="I59" s="445"/>
      <c r="J59" s="439"/>
      <c r="K59" s="445">
        <f t="shared" si="2"/>
        <v>0</v>
      </c>
      <c r="L59" s="439"/>
      <c r="M59" s="437"/>
      <c r="N59" s="528"/>
      <c r="O59" s="393" t="s">
        <v>1138</v>
      </c>
      <c r="Q59" s="448"/>
      <c r="R59" s="505"/>
      <c r="S59" s="505"/>
      <c r="T59" s="504"/>
      <c r="U59" s="505"/>
      <c r="V59" s="505"/>
      <c r="W59" s="505"/>
      <c r="X59" s="505"/>
      <c r="Y59" s="505"/>
      <c r="Z59" s="505"/>
      <c r="AA59" s="505"/>
      <c r="AB59" s="505"/>
      <c r="AC59" s="505"/>
      <c r="AD59" s="505"/>
      <c r="AE59" s="505"/>
      <c r="AF59" s="505"/>
      <c r="AG59" s="505"/>
      <c r="AH59" s="505"/>
      <c r="AI59" s="505"/>
      <c r="AJ59" s="505"/>
      <c r="AK59" s="505"/>
      <c r="AL59" s="505"/>
      <c r="AM59" s="505"/>
      <c r="AN59" s="505"/>
      <c r="AO59" s="505"/>
      <c r="AP59" s="505"/>
      <c r="AQ59" s="505"/>
      <c r="AR59" s="505"/>
      <c r="AS59" s="505"/>
      <c r="AT59" s="505"/>
      <c r="AU59" s="505"/>
      <c r="AV59" s="505"/>
      <c r="AW59" s="505"/>
      <c r="AX59" s="505"/>
      <c r="AY59" s="505"/>
      <c r="AZ59" s="505"/>
      <c r="BA59" s="505"/>
      <c r="BB59" s="505"/>
      <c r="BC59" s="505"/>
      <c r="BD59" s="505"/>
      <c r="BE59" s="505"/>
      <c r="BF59" s="505"/>
      <c r="BG59" s="505"/>
      <c r="BH59" s="505"/>
      <c r="BI59" s="505"/>
      <c r="BJ59" s="505"/>
      <c r="BK59" s="505"/>
      <c r="BL59" s="505"/>
      <c r="BM59" s="505"/>
      <c r="BN59" s="505"/>
      <c r="BO59" s="505"/>
    </row>
    <row r="60" spans="1:67" s="438" customFormat="1" ht="10.5" customHeight="1">
      <c r="A60" s="441" t="s">
        <v>149</v>
      </c>
      <c r="B60" s="675" t="s">
        <v>1267</v>
      </c>
      <c r="C60" s="676"/>
      <c r="D60" s="676"/>
      <c r="E60" s="677"/>
      <c r="F60" s="499"/>
      <c r="G60" s="443"/>
      <c r="H60" s="439"/>
      <c r="I60" s="445"/>
      <c r="J60" s="439"/>
      <c r="K60" s="445">
        <f t="shared" si="2"/>
        <v>0</v>
      </c>
      <c r="L60" s="439"/>
      <c r="M60" s="437"/>
      <c r="N60" s="528"/>
      <c r="O60" s="393" t="s">
        <v>1268</v>
      </c>
      <c r="Q60" s="448"/>
      <c r="R60" s="505"/>
      <c r="S60" s="505"/>
      <c r="T60" s="504"/>
      <c r="U60" s="505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05"/>
      <c r="AL60" s="505"/>
      <c r="AM60" s="505"/>
      <c r="AN60" s="505"/>
      <c r="AO60" s="505"/>
      <c r="AP60" s="505"/>
      <c r="AQ60" s="505"/>
      <c r="AR60" s="505"/>
      <c r="AS60" s="505"/>
      <c r="AT60" s="505"/>
      <c r="AU60" s="505"/>
      <c r="AV60" s="505"/>
      <c r="AW60" s="505"/>
      <c r="AX60" s="505"/>
      <c r="AY60" s="505"/>
      <c r="AZ60" s="505"/>
      <c r="BA60" s="505"/>
      <c r="BB60" s="505"/>
      <c r="BC60" s="505"/>
      <c r="BD60" s="505"/>
      <c r="BE60" s="505"/>
      <c r="BF60" s="505"/>
      <c r="BG60" s="505"/>
      <c r="BH60" s="505"/>
      <c r="BI60" s="505"/>
      <c r="BJ60" s="505"/>
      <c r="BK60" s="505"/>
      <c r="BL60" s="505"/>
      <c r="BM60" s="505"/>
      <c r="BN60" s="505"/>
      <c r="BO60" s="505"/>
    </row>
    <row r="61" spans="1:67" s="438" customFormat="1" ht="10.5" customHeight="1">
      <c r="A61" s="442" t="s">
        <v>150</v>
      </c>
      <c r="B61" s="558" t="s">
        <v>1387</v>
      </c>
      <c r="C61" s="556"/>
      <c r="D61" s="556"/>
      <c r="E61" s="557"/>
      <c r="F61" s="499" t="s">
        <v>1127</v>
      </c>
      <c r="G61" s="561">
        <v>2.5</v>
      </c>
      <c r="H61" s="439"/>
      <c r="I61" s="445">
        <v>94.55</v>
      </c>
      <c r="J61" s="439"/>
      <c r="K61" s="445">
        <f t="shared" si="2"/>
        <v>236.375</v>
      </c>
      <c r="L61" s="439"/>
      <c r="M61" s="437"/>
      <c r="N61" s="528"/>
      <c r="O61" s="393"/>
      <c r="Q61" s="448"/>
      <c r="R61" s="505"/>
      <c r="S61" s="505"/>
      <c r="T61" s="504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505"/>
      <c r="AI61" s="505"/>
      <c r="AJ61" s="505"/>
      <c r="AK61" s="505"/>
      <c r="AL61" s="505"/>
      <c r="AM61" s="505"/>
      <c r="AN61" s="505"/>
      <c r="AO61" s="505"/>
      <c r="AP61" s="505"/>
      <c r="AQ61" s="505"/>
      <c r="AR61" s="505"/>
      <c r="AS61" s="505"/>
      <c r="AT61" s="505"/>
      <c r="AU61" s="505"/>
      <c r="AV61" s="505"/>
      <c r="AW61" s="505"/>
      <c r="AX61" s="505"/>
      <c r="AY61" s="505"/>
      <c r="AZ61" s="505"/>
      <c r="BA61" s="505"/>
      <c r="BB61" s="505"/>
      <c r="BC61" s="505"/>
      <c r="BD61" s="505"/>
      <c r="BE61" s="505"/>
      <c r="BF61" s="505"/>
      <c r="BG61" s="505"/>
      <c r="BH61" s="505"/>
      <c r="BI61" s="505"/>
      <c r="BJ61" s="505"/>
      <c r="BK61" s="505"/>
      <c r="BL61" s="505"/>
      <c r="BM61" s="505"/>
      <c r="BN61" s="505"/>
      <c r="BO61" s="505"/>
    </row>
    <row r="62" spans="1:67" s="438" customFormat="1" ht="23.25" customHeight="1">
      <c r="A62" s="442" t="s">
        <v>151</v>
      </c>
      <c r="B62" s="643" t="s">
        <v>1269</v>
      </c>
      <c r="C62" s="644"/>
      <c r="D62" s="644"/>
      <c r="E62" s="645"/>
      <c r="F62" s="499" t="s">
        <v>1127</v>
      </c>
      <c r="G62" s="446">
        <v>1.52</v>
      </c>
      <c r="H62" s="439"/>
      <c r="I62" s="447">
        <v>299.51</v>
      </c>
      <c r="J62" s="439"/>
      <c r="K62" s="445">
        <f t="shared" si="2"/>
        <v>455.2552</v>
      </c>
      <c r="L62" s="439"/>
      <c r="M62" s="437"/>
      <c r="N62" s="528"/>
      <c r="O62" s="393" t="s">
        <v>1271</v>
      </c>
      <c r="Q62" s="440"/>
      <c r="R62" s="505"/>
      <c r="S62" s="505"/>
      <c r="T62" s="504"/>
      <c r="U62" s="505"/>
      <c r="V62" s="505"/>
      <c r="W62" s="505"/>
      <c r="X62" s="505"/>
      <c r="Y62" s="505"/>
      <c r="Z62" s="505"/>
      <c r="AA62" s="505"/>
      <c r="AB62" s="505"/>
      <c r="AC62" s="505"/>
      <c r="AD62" s="505"/>
      <c r="AE62" s="505"/>
      <c r="AF62" s="505"/>
      <c r="AG62" s="505"/>
      <c r="AH62" s="505"/>
      <c r="AI62" s="505"/>
      <c r="AJ62" s="505"/>
      <c r="AK62" s="505"/>
      <c r="AL62" s="505"/>
      <c r="AM62" s="505"/>
      <c r="AN62" s="505"/>
      <c r="AO62" s="505"/>
      <c r="AP62" s="505"/>
      <c r="AQ62" s="505"/>
      <c r="AR62" s="505"/>
      <c r="AS62" s="505"/>
      <c r="AT62" s="505"/>
      <c r="AU62" s="505"/>
      <c r="AV62" s="505"/>
      <c r="AW62" s="505"/>
      <c r="AX62" s="505"/>
      <c r="AY62" s="505"/>
      <c r="AZ62" s="505"/>
      <c r="BA62" s="505"/>
      <c r="BB62" s="505"/>
      <c r="BC62" s="505"/>
      <c r="BD62" s="505"/>
      <c r="BE62" s="505"/>
      <c r="BF62" s="505"/>
      <c r="BG62" s="505"/>
      <c r="BH62" s="505"/>
      <c r="BI62" s="505"/>
      <c r="BJ62" s="505"/>
      <c r="BK62" s="505"/>
      <c r="BL62" s="505"/>
      <c r="BM62" s="505"/>
      <c r="BN62" s="505"/>
      <c r="BO62" s="505"/>
    </row>
    <row r="63" spans="1:67" s="438" customFormat="1" ht="10.5" customHeight="1">
      <c r="A63" s="441" t="s">
        <v>153</v>
      </c>
      <c r="B63" s="675" t="s">
        <v>1270</v>
      </c>
      <c r="C63" s="676"/>
      <c r="D63" s="676"/>
      <c r="E63" s="677"/>
      <c r="F63" s="499"/>
      <c r="G63" s="443"/>
      <c r="H63" s="439"/>
      <c r="I63" s="445"/>
      <c r="J63" s="439"/>
      <c r="K63" s="445">
        <f t="shared" si="2"/>
        <v>0</v>
      </c>
      <c r="L63" s="439"/>
      <c r="M63" s="437"/>
      <c r="N63" s="528"/>
      <c r="O63" s="393" t="s">
        <v>1189</v>
      </c>
      <c r="Q63" s="448"/>
      <c r="R63" s="505"/>
      <c r="S63" s="505"/>
      <c r="T63" s="504"/>
      <c r="U63" s="505"/>
      <c r="V63" s="505"/>
      <c r="W63" s="505"/>
      <c r="X63" s="505"/>
      <c r="Y63" s="505"/>
      <c r="Z63" s="505"/>
      <c r="AA63" s="505"/>
      <c r="AB63" s="505"/>
      <c r="AC63" s="505"/>
      <c r="AD63" s="505"/>
      <c r="AE63" s="505"/>
      <c r="AF63" s="505"/>
      <c r="AG63" s="505"/>
      <c r="AH63" s="505"/>
      <c r="AI63" s="505"/>
      <c r="AJ63" s="505"/>
      <c r="AK63" s="505"/>
      <c r="AL63" s="505"/>
      <c r="AM63" s="505"/>
      <c r="AN63" s="505"/>
      <c r="AO63" s="505"/>
      <c r="AP63" s="505"/>
      <c r="AQ63" s="505"/>
      <c r="AR63" s="505"/>
      <c r="AS63" s="505"/>
      <c r="AT63" s="505"/>
      <c r="AU63" s="505"/>
      <c r="AV63" s="505"/>
      <c r="AW63" s="505"/>
      <c r="AX63" s="505"/>
      <c r="AY63" s="505"/>
      <c r="AZ63" s="505"/>
      <c r="BA63" s="505"/>
      <c r="BB63" s="505"/>
      <c r="BC63" s="505"/>
      <c r="BD63" s="505"/>
      <c r="BE63" s="505"/>
      <c r="BF63" s="505"/>
      <c r="BG63" s="505"/>
      <c r="BH63" s="505"/>
      <c r="BI63" s="505"/>
      <c r="BJ63" s="505"/>
      <c r="BK63" s="505"/>
      <c r="BL63" s="505"/>
      <c r="BM63" s="505"/>
      <c r="BN63" s="505"/>
      <c r="BO63" s="505"/>
    </row>
    <row r="64" spans="1:67" s="438" customFormat="1" ht="11.25" customHeight="1">
      <c r="A64" s="436" t="s">
        <v>154</v>
      </c>
      <c r="B64" s="712" t="s">
        <v>1188</v>
      </c>
      <c r="C64" s="713"/>
      <c r="D64" s="713"/>
      <c r="E64" s="714"/>
      <c r="F64" s="499" t="s">
        <v>1127</v>
      </c>
      <c r="G64" s="445">
        <v>10.2</v>
      </c>
      <c r="H64" s="439"/>
      <c r="I64" s="447">
        <v>18.61</v>
      </c>
      <c r="J64" s="444"/>
      <c r="K64" s="445">
        <f t="shared" si="2"/>
        <v>189.82199999999997</v>
      </c>
      <c r="L64" s="439"/>
      <c r="M64" s="437">
        <f>SUM(K59:K64)</f>
        <v>881.4522000000001</v>
      </c>
      <c r="N64" s="528"/>
      <c r="O64" s="393" t="s">
        <v>1190</v>
      </c>
      <c r="Q64" s="440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5"/>
      <c r="AK64" s="505"/>
      <c r="AL64" s="505"/>
      <c r="AM64" s="505"/>
      <c r="AN64" s="505"/>
      <c r="AO64" s="505"/>
      <c r="AP64" s="505"/>
      <c r="AQ64" s="505"/>
      <c r="AR64" s="505"/>
      <c r="AS64" s="505"/>
      <c r="AT64" s="505"/>
      <c r="AU64" s="505"/>
      <c r="AV64" s="505"/>
      <c r="AW64" s="505"/>
      <c r="AX64" s="505"/>
      <c r="AY64" s="505"/>
      <c r="AZ64" s="505"/>
      <c r="BA64" s="505"/>
      <c r="BB64" s="505"/>
      <c r="BC64" s="505"/>
      <c r="BD64" s="505"/>
      <c r="BE64" s="505"/>
      <c r="BF64" s="505"/>
      <c r="BG64" s="505"/>
      <c r="BH64" s="505"/>
      <c r="BI64" s="505"/>
      <c r="BJ64" s="505"/>
      <c r="BK64" s="505"/>
      <c r="BL64" s="505"/>
      <c r="BM64" s="505"/>
      <c r="BN64" s="505"/>
      <c r="BO64" s="505"/>
    </row>
    <row r="65" spans="1:67" s="438" customFormat="1" ht="12" customHeight="1">
      <c r="A65" s="441">
        <v>7</v>
      </c>
      <c r="B65" s="675" t="s">
        <v>1087</v>
      </c>
      <c r="C65" s="676"/>
      <c r="D65" s="676"/>
      <c r="E65" s="677"/>
      <c r="F65" s="499"/>
      <c r="G65" s="446"/>
      <c r="H65" s="439"/>
      <c r="I65" s="447"/>
      <c r="J65" s="439"/>
      <c r="K65" s="445">
        <f t="shared" si="2"/>
        <v>0</v>
      </c>
      <c r="L65" s="439"/>
      <c r="M65" s="437"/>
      <c r="N65" s="528"/>
      <c r="O65" s="393" t="s">
        <v>1139</v>
      </c>
      <c r="Q65" s="440"/>
      <c r="R65" s="505"/>
      <c r="S65" s="505"/>
      <c r="T65" s="504"/>
      <c r="U65" s="505"/>
      <c r="V65" s="505"/>
      <c r="W65" s="505"/>
      <c r="X65" s="505"/>
      <c r="Y65" s="505"/>
      <c r="Z65" s="505"/>
      <c r="AA65" s="505"/>
      <c r="AB65" s="505"/>
      <c r="AC65" s="505"/>
      <c r="AD65" s="505"/>
      <c r="AE65" s="505"/>
      <c r="AF65" s="505"/>
      <c r="AG65" s="505"/>
      <c r="AH65" s="505"/>
      <c r="AI65" s="505"/>
      <c r="AJ65" s="505"/>
      <c r="AK65" s="505"/>
      <c r="AL65" s="505"/>
      <c r="AM65" s="505"/>
      <c r="AN65" s="505"/>
      <c r="AO65" s="505"/>
      <c r="AP65" s="505"/>
      <c r="AQ65" s="505"/>
      <c r="AR65" s="505"/>
      <c r="AS65" s="505"/>
      <c r="AT65" s="505"/>
      <c r="AU65" s="505"/>
      <c r="AV65" s="505"/>
      <c r="AW65" s="505"/>
      <c r="AX65" s="505"/>
      <c r="AY65" s="505"/>
      <c r="AZ65" s="505"/>
      <c r="BA65" s="505"/>
      <c r="BB65" s="505"/>
      <c r="BC65" s="505"/>
      <c r="BD65" s="505"/>
      <c r="BE65" s="505"/>
      <c r="BF65" s="505"/>
      <c r="BG65" s="505"/>
      <c r="BH65" s="505"/>
      <c r="BI65" s="505"/>
      <c r="BJ65" s="505"/>
      <c r="BK65" s="505"/>
      <c r="BL65" s="505"/>
      <c r="BM65" s="505"/>
      <c r="BN65" s="505"/>
      <c r="BO65" s="505"/>
    </row>
    <row r="66" spans="1:67" s="438" customFormat="1" ht="12" customHeight="1">
      <c r="A66" s="441" t="s">
        <v>180</v>
      </c>
      <c r="B66" s="675" t="s">
        <v>1272</v>
      </c>
      <c r="C66" s="676"/>
      <c r="D66" s="676"/>
      <c r="E66" s="677"/>
      <c r="F66" s="499"/>
      <c r="G66" s="446"/>
      <c r="H66" s="439"/>
      <c r="I66" s="447"/>
      <c r="J66" s="439"/>
      <c r="K66" s="445">
        <f t="shared" si="2"/>
        <v>0</v>
      </c>
      <c r="L66" s="439"/>
      <c r="M66" s="437"/>
      <c r="N66" s="528"/>
      <c r="O66" s="393" t="s">
        <v>1273</v>
      </c>
      <c r="Q66" s="440"/>
      <c r="R66" s="505"/>
      <c r="S66" s="505"/>
      <c r="T66" s="504"/>
      <c r="U66" s="505"/>
      <c r="V66" s="505"/>
      <c r="W66" s="505"/>
      <c r="X66" s="505"/>
      <c r="Y66" s="505"/>
      <c r="Z66" s="505"/>
      <c r="AA66" s="505"/>
      <c r="AB66" s="505"/>
      <c r="AC66" s="505"/>
      <c r="AD66" s="505"/>
      <c r="AE66" s="505"/>
      <c r="AF66" s="505"/>
      <c r="AG66" s="505"/>
      <c r="AH66" s="505"/>
      <c r="AI66" s="505"/>
      <c r="AJ66" s="505"/>
      <c r="AK66" s="505"/>
      <c r="AL66" s="505"/>
      <c r="AM66" s="505"/>
      <c r="AN66" s="505"/>
      <c r="AO66" s="505"/>
      <c r="AP66" s="505"/>
      <c r="AQ66" s="505"/>
      <c r="AR66" s="505"/>
      <c r="AS66" s="505"/>
      <c r="AT66" s="505"/>
      <c r="AU66" s="505"/>
      <c r="AV66" s="505"/>
      <c r="AW66" s="505"/>
      <c r="AX66" s="505"/>
      <c r="AY66" s="505"/>
      <c r="AZ66" s="505"/>
      <c r="BA66" s="505"/>
      <c r="BB66" s="505"/>
      <c r="BC66" s="505"/>
      <c r="BD66" s="505"/>
      <c r="BE66" s="505"/>
      <c r="BF66" s="505"/>
      <c r="BG66" s="505"/>
      <c r="BH66" s="505"/>
      <c r="BI66" s="505"/>
      <c r="BJ66" s="505"/>
      <c r="BK66" s="505"/>
      <c r="BL66" s="505"/>
      <c r="BM66" s="505"/>
      <c r="BN66" s="505"/>
      <c r="BO66" s="505"/>
    </row>
    <row r="67" spans="1:67" s="438" customFormat="1" ht="36" customHeight="1">
      <c r="A67" s="442" t="s">
        <v>181</v>
      </c>
      <c r="B67" s="643" t="s">
        <v>1274</v>
      </c>
      <c r="C67" s="644"/>
      <c r="D67" s="644"/>
      <c r="E67" s="645"/>
      <c r="F67" s="499" t="s">
        <v>1127</v>
      </c>
      <c r="G67" s="443">
        <v>139.43</v>
      </c>
      <c r="H67" s="439"/>
      <c r="I67" s="445">
        <v>229.34</v>
      </c>
      <c r="J67" s="439"/>
      <c r="K67" s="445">
        <f t="shared" si="2"/>
        <v>31976.876200000002</v>
      </c>
      <c r="L67" s="439"/>
      <c r="M67" s="437"/>
      <c r="N67" s="528"/>
      <c r="O67" s="393" t="s">
        <v>1275</v>
      </c>
      <c r="Q67" s="448"/>
      <c r="R67" s="505"/>
      <c r="S67" s="523"/>
      <c r="T67" s="504"/>
      <c r="U67" s="505"/>
      <c r="V67" s="505"/>
      <c r="W67" s="505"/>
      <c r="X67" s="505"/>
      <c r="Y67" s="505"/>
      <c r="Z67" s="505"/>
      <c r="AA67" s="505"/>
      <c r="AB67" s="505"/>
      <c r="AC67" s="505"/>
      <c r="AD67" s="505"/>
      <c r="AE67" s="505"/>
      <c r="AF67" s="505"/>
      <c r="AG67" s="505"/>
      <c r="AH67" s="505"/>
      <c r="AI67" s="505"/>
      <c r="AJ67" s="505"/>
      <c r="AK67" s="505"/>
      <c r="AL67" s="505"/>
      <c r="AM67" s="505"/>
      <c r="AN67" s="505"/>
      <c r="AO67" s="505"/>
      <c r="AP67" s="505"/>
      <c r="AQ67" s="505"/>
      <c r="AR67" s="505"/>
      <c r="AS67" s="505"/>
      <c r="AT67" s="505"/>
      <c r="AU67" s="505"/>
      <c r="AV67" s="505"/>
      <c r="AW67" s="505"/>
      <c r="AX67" s="505"/>
      <c r="AY67" s="505"/>
      <c r="AZ67" s="505"/>
      <c r="BA67" s="505"/>
      <c r="BB67" s="505"/>
      <c r="BC67" s="505"/>
      <c r="BD67" s="505"/>
      <c r="BE67" s="505"/>
      <c r="BF67" s="505"/>
      <c r="BG67" s="505"/>
      <c r="BH67" s="505"/>
      <c r="BI67" s="505"/>
      <c r="BJ67" s="505"/>
      <c r="BK67" s="505"/>
      <c r="BL67" s="505"/>
      <c r="BM67" s="505"/>
      <c r="BN67" s="505"/>
      <c r="BO67" s="505"/>
    </row>
    <row r="68" spans="1:67" s="438" customFormat="1" ht="12" customHeight="1">
      <c r="A68" s="441" t="s">
        <v>184</v>
      </c>
      <c r="B68" s="675" t="s">
        <v>1214</v>
      </c>
      <c r="C68" s="676"/>
      <c r="D68" s="676"/>
      <c r="E68" s="677"/>
      <c r="F68" s="499"/>
      <c r="G68" s="446"/>
      <c r="H68" s="439"/>
      <c r="I68" s="447"/>
      <c r="J68" s="439"/>
      <c r="K68" s="445">
        <f t="shared" si="2"/>
        <v>0</v>
      </c>
      <c r="L68" s="439"/>
      <c r="M68" s="437"/>
      <c r="N68" s="528"/>
      <c r="O68" s="393" t="s">
        <v>1277</v>
      </c>
      <c r="Q68" s="440"/>
      <c r="R68" s="505"/>
      <c r="S68" s="505"/>
      <c r="T68" s="504"/>
      <c r="U68" s="505"/>
      <c r="V68" s="505"/>
      <c r="W68" s="505"/>
      <c r="X68" s="505"/>
      <c r="Y68" s="505"/>
      <c r="Z68" s="505"/>
      <c r="AA68" s="505"/>
      <c r="AB68" s="505"/>
      <c r="AC68" s="505"/>
      <c r="AD68" s="505"/>
      <c r="AE68" s="505"/>
      <c r="AF68" s="505"/>
      <c r="AG68" s="505"/>
      <c r="AH68" s="505"/>
      <c r="AI68" s="505"/>
      <c r="AJ68" s="505"/>
      <c r="AK68" s="505"/>
      <c r="AL68" s="505"/>
      <c r="AM68" s="505"/>
      <c r="AN68" s="505"/>
      <c r="AO68" s="505"/>
      <c r="AP68" s="505"/>
      <c r="AQ68" s="505"/>
      <c r="AR68" s="505"/>
      <c r="AS68" s="505"/>
      <c r="AT68" s="505"/>
      <c r="AU68" s="505"/>
      <c r="AV68" s="505"/>
      <c r="AW68" s="505"/>
      <c r="AX68" s="505"/>
      <c r="AY68" s="505"/>
      <c r="AZ68" s="505"/>
      <c r="BA68" s="505"/>
      <c r="BB68" s="505"/>
      <c r="BC68" s="505"/>
      <c r="BD68" s="505"/>
      <c r="BE68" s="505"/>
      <c r="BF68" s="505"/>
      <c r="BG68" s="505"/>
      <c r="BH68" s="505"/>
      <c r="BI68" s="505"/>
      <c r="BJ68" s="505"/>
      <c r="BK68" s="505"/>
      <c r="BL68" s="505"/>
      <c r="BM68" s="505"/>
      <c r="BN68" s="505"/>
      <c r="BO68" s="505"/>
    </row>
    <row r="69" spans="1:67" s="438" customFormat="1" ht="24.75" customHeight="1">
      <c r="A69" s="436" t="s">
        <v>185</v>
      </c>
      <c r="B69" s="654" t="s">
        <v>1276</v>
      </c>
      <c r="C69" s="655"/>
      <c r="D69" s="655"/>
      <c r="E69" s="656"/>
      <c r="F69" s="498" t="s">
        <v>1127</v>
      </c>
      <c r="G69" s="446">
        <v>139.43</v>
      </c>
      <c r="H69" s="439"/>
      <c r="I69" s="447">
        <v>103.95</v>
      </c>
      <c r="J69" s="444"/>
      <c r="K69" s="445">
        <f t="shared" si="2"/>
        <v>14493.748500000002</v>
      </c>
      <c r="L69" s="439"/>
      <c r="M69" s="437"/>
      <c r="N69" s="528"/>
      <c r="O69" s="393" t="s">
        <v>1278</v>
      </c>
      <c r="Q69" s="440"/>
      <c r="R69" s="505"/>
      <c r="S69" s="505"/>
      <c r="T69" s="505"/>
      <c r="U69" s="505"/>
      <c r="V69" s="505"/>
      <c r="W69" s="505"/>
      <c r="X69" s="505"/>
      <c r="Y69" s="505"/>
      <c r="Z69" s="505"/>
      <c r="AA69" s="505"/>
      <c r="AB69" s="505"/>
      <c r="AC69" s="505"/>
      <c r="AD69" s="505"/>
      <c r="AE69" s="505"/>
      <c r="AF69" s="505"/>
      <c r="AG69" s="505"/>
      <c r="AH69" s="505"/>
      <c r="AI69" s="505"/>
      <c r="AJ69" s="505"/>
      <c r="AK69" s="505"/>
      <c r="AL69" s="505"/>
      <c r="AM69" s="505"/>
      <c r="AN69" s="505"/>
      <c r="AO69" s="505"/>
      <c r="AP69" s="505"/>
      <c r="AQ69" s="505"/>
      <c r="AR69" s="505"/>
      <c r="AS69" s="505"/>
      <c r="AT69" s="505"/>
      <c r="AU69" s="505"/>
      <c r="AV69" s="505"/>
      <c r="AW69" s="505"/>
      <c r="AX69" s="505"/>
      <c r="AY69" s="505"/>
      <c r="AZ69" s="505"/>
      <c r="BA69" s="505"/>
      <c r="BB69" s="505"/>
      <c r="BC69" s="505"/>
      <c r="BD69" s="505"/>
      <c r="BE69" s="505"/>
      <c r="BF69" s="505"/>
      <c r="BG69" s="505"/>
      <c r="BH69" s="505"/>
      <c r="BI69" s="505"/>
      <c r="BJ69" s="505"/>
      <c r="BK69" s="505"/>
      <c r="BL69" s="505"/>
      <c r="BM69" s="505"/>
      <c r="BN69" s="505"/>
      <c r="BO69" s="505"/>
    </row>
    <row r="70" spans="1:67" s="438" customFormat="1" ht="12" customHeight="1">
      <c r="A70" s="441" t="s">
        <v>189</v>
      </c>
      <c r="B70" s="675" t="s">
        <v>1279</v>
      </c>
      <c r="C70" s="676"/>
      <c r="D70" s="676"/>
      <c r="E70" s="677"/>
      <c r="F70" s="499"/>
      <c r="G70" s="446"/>
      <c r="H70" s="439"/>
      <c r="I70" s="447"/>
      <c r="J70" s="439"/>
      <c r="K70" s="445">
        <f t="shared" si="2"/>
        <v>0</v>
      </c>
      <c r="L70" s="439"/>
      <c r="M70" s="437"/>
      <c r="N70" s="528"/>
      <c r="O70" s="393" t="s">
        <v>1280</v>
      </c>
      <c r="Q70" s="440">
        <f>G73*I74</f>
        <v>0</v>
      </c>
      <c r="R70" s="505"/>
      <c r="S70" s="505"/>
      <c r="T70" s="504"/>
      <c r="U70" s="505"/>
      <c r="V70" s="505"/>
      <c r="W70" s="505"/>
      <c r="X70" s="505"/>
      <c r="Y70" s="505"/>
      <c r="Z70" s="505"/>
      <c r="AA70" s="505"/>
      <c r="AB70" s="505"/>
      <c r="AC70" s="505"/>
      <c r="AD70" s="505"/>
      <c r="AE70" s="505"/>
      <c r="AF70" s="505"/>
      <c r="AG70" s="505"/>
      <c r="AH70" s="505"/>
      <c r="AI70" s="505"/>
      <c r="AJ70" s="505"/>
      <c r="AK70" s="505"/>
      <c r="AL70" s="505"/>
      <c r="AM70" s="505"/>
      <c r="AN70" s="505"/>
      <c r="AO70" s="505"/>
      <c r="AP70" s="505"/>
      <c r="AQ70" s="505"/>
      <c r="AR70" s="505"/>
      <c r="AS70" s="505"/>
      <c r="AT70" s="505"/>
      <c r="AU70" s="505"/>
      <c r="AV70" s="505"/>
      <c r="AW70" s="505"/>
      <c r="AX70" s="505"/>
      <c r="AY70" s="505"/>
      <c r="AZ70" s="505"/>
      <c r="BA70" s="505"/>
      <c r="BB70" s="505"/>
      <c r="BC70" s="505"/>
      <c r="BD70" s="505"/>
      <c r="BE70" s="505"/>
      <c r="BF70" s="505"/>
      <c r="BG70" s="505"/>
      <c r="BH70" s="505"/>
      <c r="BI70" s="505"/>
      <c r="BJ70" s="505"/>
      <c r="BK70" s="505"/>
      <c r="BL70" s="505"/>
      <c r="BM70" s="505"/>
      <c r="BN70" s="505"/>
      <c r="BO70" s="505"/>
    </row>
    <row r="71" spans="1:67" s="438" customFormat="1" ht="24.75" customHeight="1" thickBot="1">
      <c r="A71" s="436" t="s">
        <v>190</v>
      </c>
      <c r="B71" s="654" t="s">
        <v>1281</v>
      </c>
      <c r="C71" s="655"/>
      <c r="D71" s="655"/>
      <c r="E71" s="656"/>
      <c r="F71" s="498" t="s">
        <v>963</v>
      </c>
      <c r="G71" s="446">
        <v>14.22</v>
      </c>
      <c r="H71" s="439"/>
      <c r="I71" s="447">
        <v>86.95</v>
      </c>
      <c r="J71" s="444"/>
      <c r="K71" s="445">
        <f t="shared" si="2"/>
        <v>1236.429</v>
      </c>
      <c r="L71" s="439"/>
      <c r="M71" s="437">
        <f>SUM(K65:K71)</f>
        <v>47707.053700000004</v>
      </c>
      <c r="N71" s="528"/>
      <c r="O71" s="393" t="s">
        <v>1282</v>
      </c>
      <c r="Q71" s="440"/>
      <c r="R71" s="505"/>
      <c r="S71" s="505"/>
      <c r="T71" s="505"/>
      <c r="U71" s="505"/>
      <c r="V71" s="505"/>
      <c r="W71" s="505"/>
      <c r="X71" s="505"/>
      <c r="Y71" s="505"/>
      <c r="Z71" s="505"/>
      <c r="AA71" s="505"/>
      <c r="AB71" s="505"/>
      <c r="AC71" s="505"/>
      <c r="AD71" s="505"/>
      <c r="AE71" s="505"/>
      <c r="AF71" s="505"/>
      <c r="AG71" s="505"/>
      <c r="AH71" s="505"/>
      <c r="AI71" s="505"/>
      <c r="AJ71" s="505"/>
      <c r="AK71" s="505"/>
      <c r="AL71" s="505"/>
      <c r="AM71" s="505"/>
      <c r="AN71" s="505"/>
      <c r="AO71" s="505"/>
      <c r="AP71" s="505"/>
      <c r="AQ71" s="505"/>
      <c r="AR71" s="505"/>
      <c r="AS71" s="505"/>
      <c r="AT71" s="505"/>
      <c r="AU71" s="505"/>
      <c r="AV71" s="505"/>
      <c r="AW71" s="505"/>
      <c r="AX71" s="505"/>
      <c r="AY71" s="505"/>
      <c r="AZ71" s="505"/>
      <c r="BA71" s="505"/>
      <c r="BB71" s="505"/>
      <c r="BC71" s="505"/>
      <c r="BD71" s="505"/>
      <c r="BE71" s="505"/>
      <c r="BF71" s="505"/>
      <c r="BG71" s="505"/>
      <c r="BH71" s="505"/>
      <c r="BI71" s="505"/>
      <c r="BJ71" s="505"/>
      <c r="BK71" s="505"/>
      <c r="BL71" s="505"/>
      <c r="BM71" s="505"/>
      <c r="BN71" s="505"/>
      <c r="BO71" s="505"/>
    </row>
    <row r="72" spans="1:17" ht="15.75" customHeight="1" thickTop="1">
      <c r="A72" s="398" t="str">
        <f>A37</f>
        <v>DATA: 19/08/2014</v>
      </c>
      <c r="B72" s="385"/>
      <c r="C72" s="386" t="s">
        <v>941</v>
      </c>
      <c r="D72" s="385"/>
      <c r="E72" s="387"/>
      <c r="F72" s="493" t="s">
        <v>952</v>
      </c>
      <c r="G72" s="387"/>
      <c r="H72" s="385" t="s">
        <v>1125</v>
      </c>
      <c r="I72" s="387"/>
      <c r="J72" s="385"/>
      <c r="K72" s="426">
        <f>SUM(K43:K71)</f>
        <v>72329.1864</v>
      </c>
      <c r="L72" s="385"/>
      <c r="M72" s="521">
        <f>SUM(M43:M71)</f>
        <v>72329.1864</v>
      </c>
      <c r="N72" s="520"/>
      <c r="O72" s="411"/>
      <c r="Q72" s="400"/>
    </row>
    <row r="73" spans="1:17" ht="15.75" customHeight="1" thickBot="1">
      <c r="A73" s="427"/>
      <c r="B73" s="388"/>
      <c r="C73" s="389"/>
      <c r="D73" s="390"/>
      <c r="E73" s="391"/>
      <c r="F73" s="494"/>
      <c r="G73" s="391"/>
      <c r="H73" s="390" t="s">
        <v>960</v>
      </c>
      <c r="I73" s="391"/>
      <c r="J73" s="390"/>
      <c r="K73" s="428"/>
      <c r="L73" s="390"/>
      <c r="M73" s="429"/>
      <c r="N73" s="520"/>
      <c r="O73" s="411"/>
      <c r="Q73" s="400"/>
    </row>
    <row r="74" ht="18" customHeight="1" thickBot="1" thickTop="1">
      <c r="E74" s="371" t="s">
        <v>953</v>
      </c>
    </row>
    <row r="75" spans="1:15" ht="18" customHeight="1" thickTop="1">
      <c r="A75" s="397"/>
      <c r="B75" s="372" t="s">
        <v>944</v>
      </c>
      <c r="C75" s="373"/>
      <c r="D75" s="374" t="str">
        <f>D2</f>
        <v>OBRA/SERVIÇO: REFORMA DA ESCOLA ÁGUA PRETA</v>
      </c>
      <c r="E75" s="374"/>
      <c r="F75" s="493"/>
      <c r="G75" s="374"/>
      <c r="H75" s="663" t="s">
        <v>1121</v>
      </c>
      <c r="I75" s="664"/>
      <c r="J75" s="664"/>
      <c r="K75" s="665"/>
      <c r="L75" s="398"/>
      <c r="M75" s="399" t="s">
        <v>942</v>
      </c>
      <c r="N75" s="524"/>
      <c r="O75" s="400"/>
    </row>
    <row r="76" spans="1:15" ht="18" customHeight="1" thickBot="1">
      <c r="A76" s="401"/>
      <c r="B76" s="375" t="s">
        <v>945</v>
      </c>
      <c r="C76" s="376"/>
      <c r="D76" s="377"/>
      <c r="E76" s="377"/>
      <c r="G76" s="377"/>
      <c r="H76" s="671" t="s">
        <v>1124</v>
      </c>
      <c r="I76" s="672"/>
      <c r="J76" s="672"/>
      <c r="K76" s="673"/>
      <c r="L76" s="402"/>
      <c r="M76" s="403" t="s">
        <v>1455</v>
      </c>
      <c r="N76" s="525"/>
      <c r="O76" s="404"/>
    </row>
    <row r="77" spans="1:15" ht="18" customHeight="1" thickTop="1">
      <c r="A77" s="401"/>
      <c r="B77" s="378" t="s">
        <v>946</v>
      </c>
      <c r="C77" s="376"/>
      <c r="D77" s="377" t="str">
        <f>D4</f>
        <v>LOCAL: LOCALIDADE DE ÁGUA PRETA - PRESIDENTE KENNEDY - ES</v>
      </c>
      <c r="E77" s="377"/>
      <c r="G77" s="377"/>
      <c r="H77" s="401" t="s">
        <v>947</v>
      </c>
      <c r="J77" s="401"/>
      <c r="L77" s="401"/>
      <c r="M77" s="405"/>
      <c r="N77" s="526"/>
      <c r="O77" s="406"/>
    </row>
    <row r="78" spans="1:15" ht="18" customHeight="1" thickBot="1">
      <c r="A78" s="407"/>
      <c r="B78" s="379"/>
      <c r="C78" s="380"/>
      <c r="D78" s="381"/>
      <c r="E78" s="381"/>
      <c r="F78" s="494"/>
      <c r="G78" s="381"/>
      <c r="H78" s="407" t="s">
        <v>948</v>
      </c>
      <c r="I78" s="390"/>
      <c r="J78" s="407"/>
      <c r="K78" s="408">
        <f>K72</f>
        <v>72329.1864</v>
      </c>
      <c r="L78" s="409"/>
      <c r="M78" s="408">
        <f>M72</f>
        <v>72329.1864</v>
      </c>
      <c r="N78" s="520"/>
      <c r="O78" s="411"/>
    </row>
    <row r="79" spans="1:15" ht="15" customHeight="1" thickTop="1">
      <c r="A79" s="412"/>
      <c r="B79" s="382"/>
      <c r="C79" s="382"/>
      <c r="D79" s="382"/>
      <c r="E79" s="382"/>
      <c r="F79" s="495"/>
      <c r="G79" s="413"/>
      <c r="H79" s="414"/>
      <c r="I79" s="415"/>
      <c r="J79" s="415" t="s">
        <v>955</v>
      </c>
      <c r="K79" s="415"/>
      <c r="L79" s="415"/>
      <c r="M79" s="416"/>
      <c r="N79" s="425"/>
      <c r="O79" s="393"/>
    </row>
    <row r="80" spans="1:16" ht="15" customHeight="1">
      <c r="A80" s="412" t="str">
        <f>A45</f>
        <v>ITEM</v>
      </c>
      <c r="B80" s="382"/>
      <c r="C80" s="383" t="s">
        <v>950</v>
      </c>
      <c r="D80" s="382"/>
      <c r="E80" s="382"/>
      <c r="F80" s="496" t="s">
        <v>18</v>
      </c>
      <c r="G80" s="413" t="s">
        <v>956</v>
      </c>
      <c r="H80" s="417" t="s">
        <v>957</v>
      </c>
      <c r="I80" s="417"/>
      <c r="J80" s="660" t="s">
        <v>462</v>
      </c>
      <c r="K80" s="661"/>
      <c r="L80" s="517" t="s">
        <v>943</v>
      </c>
      <c r="M80" s="518"/>
      <c r="N80" s="529"/>
      <c r="O80" s="418"/>
      <c r="P80" s="419"/>
    </row>
    <row r="81" spans="1:16" ht="9.75" customHeight="1" thickBot="1">
      <c r="A81" s="420"/>
      <c r="B81" s="384"/>
      <c r="C81" s="384"/>
      <c r="D81" s="384"/>
      <c r="E81" s="384"/>
      <c r="F81" s="497"/>
      <c r="G81" s="422"/>
      <c r="H81" s="384"/>
      <c r="I81" s="384"/>
      <c r="J81" s="421"/>
      <c r="K81" s="423"/>
      <c r="L81" s="384"/>
      <c r="M81" s="424"/>
      <c r="N81" s="425"/>
      <c r="O81" s="425"/>
      <c r="P81" s="419"/>
    </row>
    <row r="82" spans="1:67" s="438" customFormat="1" ht="10.5" customHeight="1" thickTop="1">
      <c r="A82" s="441">
        <v>8</v>
      </c>
      <c r="B82" s="555" t="s">
        <v>1283</v>
      </c>
      <c r="C82" s="556"/>
      <c r="D82" s="556"/>
      <c r="E82" s="557"/>
      <c r="F82" s="499"/>
      <c r="G82" s="446"/>
      <c r="H82" s="439"/>
      <c r="I82" s="447"/>
      <c r="J82" s="439"/>
      <c r="K82" s="445">
        <f aca="true" t="shared" si="3" ref="K82:K97">G82*I82</f>
        <v>0</v>
      </c>
      <c r="L82" s="439"/>
      <c r="M82" s="437"/>
      <c r="N82" s="528"/>
      <c r="O82" s="393" t="s">
        <v>1284</v>
      </c>
      <c r="Q82" s="440"/>
      <c r="R82" s="505"/>
      <c r="S82" s="505"/>
      <c r="T82" s="504"/>
      <c r="U82" s="505"/>
      <c r="V82" s="505"/>
      <c r="W82" s="505"/>
      <c r="X82" s="505"/>
      <c r="Y82" s="505"/>
      <c r="Z82" s="505"/>
      <c r="AA82" s="505"/>
      <c r="AB82" s="505"/>
      <c r="AC82" s="505"/>
      <c r="AD82" s="505"/>
      <c r="AE82" s="505"/>
      <c r="AF82" s="505"/>
      <c r="AG82" s="505"/>
      <c r="AH82" s="505"/>
      <c r="AI82" s="505"/>
      <c r="AJ82" s="505"/>
      <c r="AK82" s="505"/>
      <c r="AL82" s="505"/>
      <c r="AM82" s="505"/>
      <c r="AN82" s="505"/>
      <c r="AO82" s="505"/>
      <c r="AP82" s="505"/>
      <c r="AQ82" s="505"/>
      <c r="AR82" s="505"/>
      <c r="AS82" s="505"/>
      <c r="AT82" s="505"/>
      <c r="AU82" s="505"/>
      <c r="AV82" s="505"/>
      <c r="AW82" s="505"/>
      <c r="AX82" s="505"/>
      <c r="AY82" s="505"/>
      <c r="AZ82" s="505"/>
      <c r="BA82" s="505"/>
      <c r="BB82" s="505"/>
      <c r="BC82" s="505"/>
      <c r="BD82" s="505"/>
      <c r="BE82" s="505"/>
      <c r="BF82" s="505"/>
      <c r="BG82" s="505"/>
      <c r="BH82" s="505"/>
      <c r="BI82" s="505"/>
      <c r="BJ82" s="505"/>
      <c r="BK82" s="505"/>
      <c r="BL82" s="505"/>
      <c r="BM82" s="505"/>
      <c r="BN82" s="505"/>
      <c r="BO82" s="505"/>
    </row>
    <row r="83" spans="1:67" s="438" customFormat="1" ht="8.25" customHeight="1">
      <c r="A83" s="441" t="s">
        <v>211</v>
      </c>
      <c r="B83" s="555" t="s">
        <v>1285</v>
      </c>
      <c r="C83" s="556"/>
      <c r="D83" s="556"/>
      <c r="E83" s="557"/>
      <c r="F83" s="499"/>
      <c r="G83" s="446"/>
      <c r="H83" s="439"/>
      <c r="I83" s="447"/>
      <c r="J83" s="439"/>
      <c r="K83" s="445">
        <f t="shared" si="3"/>
        <v>0</v>
      </c>
      <c r="L83" s="439"/>
      <c r="M83" s="437"/>
      <c r="N83" s="528"/>
      <c r="O83" s="393" t="s">
        <v>1191</v>
      </c>
      <c r="Q83" s="440"/>
      <c r="R83" s="505"/>
      <c r="S83" s="505"/>
      <c r="T83" s="504"/>
      <c r="U83" s="505"/>
      <c r="V83" s="505"/>
      <c r="W83" s="505"/>
      <c r="X83" s="505"/>
      <c r="Y83" s="505"/>
      <c r="Z83" s="505"/>
      <c r="AA83" s="505"/>
      <c r="AB83" s="505"/>
      <c r="AC83" s="505"/>
      <c r="AD83" s="505"/>
      <c r="AE83" s="505"/>
      <c r="AF83" s="505"/>
      <c r="AG83" s="505"/>
      <c r="AH83" s="505"/>
      <c r="AI83" s="505"/>
      <c r="AJ83" s="505"/>
      <c r="AK83" s="505"/>
      <c r="AL83" s="505"/>
      <c r="AM83" s="505"/>
      <c r="AN83" s="505"/>
      <c r="AO83" s="505"/>
      <c r="AP83" s="505"/>
      <c r="AQ83" s="505"/>
      <c r="AR83" s="505"/>
      <c r="AS83" s="505"/>
      <c r="AT83" s="505"/>
      <c r="AU83" s="505"/>
      <c r="AV83" s="505"/>
      <c r="AW83" s="505"/>
      <c r="AX83" s="505"/>
      <c r="AY83" s="505"/>
      <c r="AZ83" s="505"/>
      <c r="BA83" s="505"/>
      <c r="BB83" s="505"/>
      <c r="BC83" s="505"/>
      <c r="BD83" s="505"/>
      <c r="BE83" s="505"/>
      <c r="BF83" s="505"/>
      <c r="BG83" s="505"/>
      <c r="BH83" s="505"/>
      <c r="BI83" s="505"/>
      <c r="BJ83" s="505"/>
      <c r="BK83" s="505"/>
      <c r="BL83" s="505"/>
      <c r="BM83" s="505"/>
      <c r="BN83" s="505"/>
      <c r="BO83" s="505"/>
    </row>
    <row r="84" spans="1:67" s="438" customFormat="1" ht="33.75" customHeight="1">
      <c r="A84" s="442" t="s">
        <v>212</v>
      </c>
      <c r="B84" s="643" t="s">
        <v>1286</v>
      </c>
      <c r="C84" s="644"/>
      <c r="D84" s="644"/>
      <c r="E84" s="645"/>
      <c r="F84" s="499" t="s">
        <v>1127</v>
      </c>
      <c r="G84" s="443">
        <v>14.87</v>
      </c>
      <c r="H84" s="439"/>
      <c r="I84" s="445">
        <v>104.77</v>
      </c>
      <c r="J84" s="439"/>
      <c r="K84" s="445">
        <f t="shared" si="3"/>
        <v>1557.9298999999999</v>
      </c>
      <c r="L84" s="439"/>
      <c r="M84" s="437">
        <f>SUM(K82:K84)</f>
        <v>1557.9298999999999</v>
      </c>
      <c r="N84" s="528"/>
      <c r="O84" s="393" t="s">
        <v>1138</v>
      </c>
      <c r="Q84" s="448">
        <f>G83*I84</f>
        <v>0</v>
      </c>
      <c r="R84" s="505"/>
      <c r="S84" s="523"/>
      <c r="T84" s="504"/>
      <c r="U84" s="505"/>
      <c r="V84" s="505"/>
      <c r="W84" s="505"/>
      <c r="X84" s="505"/>
      <c r="Y84" s="505"/>
      <c r="Z84" s="505"/>
      <c r="AA84" s="505"/>
      <c r="AB84" s="505"/>
      <c r="AC84" s="505"/>
      <c r="AD84" s="505"/>
      <c r="AE84" s="505"/>
      <c r="AF84" s="505"/>
      <c r="AG84" s="505"/>
      <c r="AH84" s="505"/>
      <c r="AI84" s="505"/>
      <c r="AJ84" s="505"/>
      <c r="AK84" s="505"/>
      <c r="AL84" s="505"/>
      <c r="AM84" s="505"/>
      <c r="AN84" s="505"/>
      <c r="AO84" s="505"/>
      <c r="AP84" s="505"/>
      <c r="AQ84" s="505"/>
      <c r="AR84" s="505"/>
      <c r="AS84" s="505"/>
      <c r="AT84" s="505"/>
      <c r="AU84" s="505"/>
      <c r="AV84" s="505"/>
      <c r="AW84" s="505"/>
      <c r="AX84" s="505"/>
      <c r="AY84" s="505"/>
      <c r="AZ84" s="505"/>
      <c r="BA84" s="505"/>
      <c r="BB84" s="505"/>
      <c r="BC84" s="505"/>
      <c r="BD84" s="505"/>
      <c r="BE84" s="505"/>
      <c r="BF84" s="505"/>
      <c r="BG84" s="505"/>
      <c r="BH84" s="505"/>
      <c r="BI84" s="505"/>
      <c r="BJ84" s="505"/>
      <c r="BK84" s="505"/>
      <c r="BL84" s="505"/>
      <c r="BM84" s="505"/>
      <c r="BN84" s="505"/>
      <c r="BO84" s="505"/>
    </row>
    <row r="85" spans="1:67" s="438" customFormat="1" ht="8.25" customHeight="1">
      <c r="A85" s="441">
        <v>9</v>
      </c>
      <c r="B85" s="555" t="s">
        <v>1073</v>
      </c>
      <c r="C85" s="556"/>
      <c r="D85" s="556"/>
      <c r="E85" s="557"/>
      <c r="F85" s="499"/>
      <c r="G85" s="446"/>
      <c r="H85" s="439"/>
      <c r="I85" s="447"/>
      <c r="J85" s="439"/>
      <c r="K85" s="445">
        <f t="shared" si="3"/>
        <v>0</v>
      </c>
      <c r="L85" s="439"/>
      <c r="M85" s="437"/>
      <c r="N85" s="528"/>
      <c r="O85" s="393" t="s">
        <v>1140</v>
      </c>
      <c r="Q85" s="440"/>
      <c r="R85" s="505"/>
      <c r="S85" s="505"/>
      <c r="T85" s="504"/>
      <c r="U85" s="505"/>
      <c r="V85" s="505"/>
      <c r="W85" s="505"/>
      <c r="X85" s="505"/>
      <c r="Y85" s="505"/>
      <c r="Z85" s="505"/>
      <c r="AA85" s="505"/>
      <c r="AB85" s="505"/>
      <c r="AC85" s="505"/>
      <c r="AD85" s="505"/>
      <c r="AE85" s="505"/>
      <c r="AF85" s="505"/>
      <c r="AG85" s="505"/>
      <c r="AH85" s="505"/>
      <c r="AI85" s="505"/>
      <c r="AJ85" s="505"/>
      <c r="AK85" s="505"/>
      <c r="AL85" s="505"/>
      <c r="AM85" s="505"/>
      <c r="AN85" s="505"/>
      <c r="AO85" s="505"/>
      <c r="AP85" s="505"/>
      <c r="AQ85" s="505"/>
      <c r="AR85" s="505"/>
      <c r="AS85" s="505"/>
      <c r="AT85" s="505"/>
      <c r="AU85" s="505"/>
      <c r="AV85" s="505"/>
      <c r="AW85" s="505"/>
      <c r="AX85" s="505"/>
      <c r="AY85" s="505"/>
      <c r="AZ85" s="505"/>
      <c r="BA85" s="505"/>
      <c r="BB85" s="505"/>
      <c r="BC85" s="505"/>
      <c r="BD85" s="505"/>
      <c r="BE85" s="505"/>
      <c r="BF85" s="505"/>
      <c r="BG85" s="505"/>
      <c r="BH85" s="505"/>
      <c r="BI85" s="505"/>
      <c r="BJ85" s="505"/>
      <c r="BK85" s="505"/>
      <c r="BL85" s="505"/>
      <c r="BM85" s="505"/>
      <c r="BN85" s="505"/>
      <c r="BO85" s="505"/>
    </row>
    <row r="86" spans="1:67" s="438" customFormat="1" ht="8.25" customHeight="1">
      <c r="A86" s="441" t="s">
        <v>247</v>
      </c>
      <c r="B86" s="555" t="s">
        <v>1287</v>
      </c>
      <c r="C86" s="556"/>
      <c r="D86" s="556"/>
      <c r="E86" s="557"/>
      <c r="F86" s="499"/>
      <c r="G86" s="446"/>
      <c r="H86" s="439"/>
      <c r="I86" s="447"/>
      <c r="J86" s="439"/>
      <c r="K86" s="445">
        <f t="shared" si="3"/>
        <v>0</v>
      </c>
      <c r="L86" s="439"/>
      <c r="M86" s="437"/>
      <c r="N86" s="528"/>
      <c r="O86" s="393" t="s">
        <v>1192</v>
      </c>
      <c r="Q86" s="440"/>
      <c r="R86" s="505"/>
      <c r="S86" s="505"/>
      <c r="T86" s="504"/>
      <c r="U86" s="505"/>
      <c r="V86" s="505"/>
      <c r="W86" s="505"/>
      <c r="X86" s="505"/>
      <c r="Y86" s="505"/>
      <c r="Z86" s="505"/>
      <c r="AA86" s="505"/>
      <c r="AB86" s="505"/>
      <c r="AC86" s="505"/>
      <c r="AD86" s="505"/>
      <c r="AE86" s="505"/>
      <c r="AF86" s="505"/>
      <c r="AG86" s="505"/>
      <c r="AH86" s="505"/>
      <c r="AI86" s="505"/>
      <c r="AJ86" s="505"/>
      <c r="AK86" s="505"/>
      <c r="AL86" s="505"/>
      <c r="AM86" s="505"/>
      <c r="AN86" s="505"/>
      <c r="AO86" s="505"/>
      <c r="AP86" s="505"/>
      <c r="AQ86" s="505"/>
      <c r="AR86" s="505"/>
      <c r="AS86" s="505"/>
      <c r="AT86" s="505"/>
      <c r="AU86" s="505"/>
      <c r="AV86" s="505"/>
      <c r="AW86" s="505"/>
      <c r="AX86" s="505"/>
      <c r="AY86" s="505"/>
      <c r="AZ86" s="505"/>
      <c r="BA86" s="505"/>
      <c r="BB86" s="505"/>
      <c r="BC86" s="505"/>
      <c r="BD86" s="505"/>
      <c r="BE86" s="505"/>
      <c r="BF86" s="505"/>
      <c r="BG86" s="505"/>
      <c r="BH86" s="505"/>
      <c r="BI86" s="505"/>
      <c r="BJ86" s="505"/>
      <c r="BK86" s="505"/>
      <c r="BL86" s="505"/>
      <c r="BM86" s="505"/>
      <c r="BN86" s="505"/>
      <c r="BO86" s="505"/>
    </row>
    <row r="87" spans="1:67" s="438" customFormat="1" ht="9.75" customHeight="1">
      <c r="A87" s="442" t="s">
        <v>248</v>
      </c>
      <c r="B87" s="558" t="s">
        <v>1288</v>
      </c>
      <c r="C87" s="559"/>
      <c r="D87" s="559"/>
      <c r="E87" s="560"/>
      <c r="F87" s="498" t="s">
        <v>1127</v>
      </c>
      <c r="G87" s="446">
        <v>86.82</v>
      </c>
      <c r="H87" s="439"/>
      <c r="I87" s="445">
        <v>46.4</v>
      </c>
      <c r="J87" s="439"/>
      <c r="K87" s="445">
        <f t="shared" si="3"/>
        <v>4028.4479999999994</v>
      </c>
      <c r="L87" s="439"/>
      <c r="M87" s="437">
        <f>SUM(K85:K87)</f>
        <v>4028.4479999999994</v>
      </c>
      <c r="N87" s="528"/>
      <c r="O87" s="393" t="s">
        <v>1192</v>
      </c>
      <c r="Q87" s="448"/>
      <c r="R87" s="505"/>
      <c r="S87" s="505"/>
      <c r="T87" s="504"/>
      <c r="U87" s="505"/>
      <c r="V87" s="505"/>
      <c r="W87" s="505"/>
      <c r="X87" s="505"/>
      <c r="Y87" s="505"/>
      <c r="Z87" s="505"/>
      <c r="AA87" s="505"/>
      <c r="AB87" s="505"/>
      <c r="AC87" s="505"/>
      <c r="AD87" s="505"/>
      <c r="AE87" s="505"/>
      <c r="AF87" s="505"/>
      <c r="AG87" s="505"/>
      <c r="AH87" s="505"/>
      <c r="AI87" s="505"/>
      <c r="AJ87" s="505"/>
      <c r="AK87" s="505"/>
      <c r="AL87" s="505"/>
      <c r="AM87" s="505"/>
      <c r="AN87" s="505"/>
      <c r="AO87" s="505"/>
      <c r="AP87" s="505"/>
      <c r="AQ87" s="505"/>
      <c r="AR87" s="505"/>
      <c r="AS87" s="505"/>
      <c r="AT87" s="505"/>
      <c r="AU87" s="505"/>
      <c r="AV87" s="505"/>
      <c r="AW87" s="505"/>
      <c r="AX87" s="505"/>
      <c r="AY87" s="505"/>
      <c r="AZ87" s="505"/>
      <c r="BA87" s="505"/>
      <c r="BB87" s="505"/>
      <c r="BC87" s="505"/>
      <c r="BD87" s="505"/>
      <c r="BE87" s="505"/>
      <c r="BF87" s="505"/>
      <c r="BG87" s="505"/>
      <c r="BH87" s="505"/>
      <c r="BI87" s="505"/>
      <c r="BJ87" s="505"/>
      <c r="BK87" s="505"/>
      <c r="BL87" s="505"/>
      <c r="BM87" s="505"/>
      <c r="BN87" s="505"/>
      <c r="BO87" s="505"/>
    </row>
    <row r="88" spans="1:67" s="438" customFormat="1" ht="8.25" customHeight="1">
      <c r="A88" s="441">
        <v>10</v>
      </c>
      <c r="B88" s="555" t="s">
        <v>1289</v>
      </c>
      <c r="C88" s="556"/>
      <c r="D88" s="556"/>
      <c r="E88" s="557"/>
      <c r="F88" s="499"/>
      <c r="G88" s="446"/>
      <c r="H88" s="439"/>
      <c r="I88" s="447"/>
      <c r="J88" s="439"/>
      <c r="K88" s="445">
        <f t="shared" si="3"/>
        <v>0</v>
      </c>
      <c r="L88" s="439"/>
      <c r="M88" s="437"/>
      <c r="N88" s="528"/>
      <c r="O88" s="393" t="s">
        <v>1141</v>
      </c>
      <c r="Q88" s="440"/>
      <c r="R88" s="505"/>
      <c r="S88" s="505"/>
      <c r="T88" s="504"/>
      <c r="U88" s="505"/>
      <c r="V88" s="505"/>
      <c r="W88" s="505"/>
      <c r="X88" s="505"/>
      <c r="Y88" s="505"/>
      <c r="Z88" s="505"/>
      <c r="AA88" s="505"/>
      <c r="AB88" s="505"/>
      <c r="AC88" s="505"/>
      <c r="AD88" s="505"/>
      <c r="AE88" s="505"/>
      <c r="AF88" s="505"/>
      <c r="AG88" s="505"/>
      <c r="AH88" s="505"/>
      <c r="AI88" s="505"/>
      <c r="AJ88" s="505"/>
      <c r="AK88" s="505"/>
      <c r="AL88" s="505"/>
      <c r="AM88" s="505"/>
      <c r="AN88" s="505"/>
      <c r="AO88" s="505"/>
      <c r="AP88" s="505"/>
      <c r="AQ88" s="505"/>
      <c r="AR88" s="505"/>
      <c r="AS88" s="505"/>
      <c r="AT88" s="505"/>
      <c r="AU88" s="505"/>
      <c r="AV88" s="505"/>
      <c r="AW88" s="505"/>
      <c r="AX88" s="505"/>
      <c r="AY88" s="505"/>
      <c r="AZ88" s="505"/>
      <c r="BA88" s="505"/>
      <c r="BB88" s="505"/>
      <c r="BC88" s="505"/>
      <c r="BD88" s="505"/>
      <c r="BE88" s="505"/>
      <c r="BF88" s="505"/>
      <c r="BG88" s="505"/>
      <c r="BH88" s="505"/>
      <c r="BI88" s="505"/>
      <c r="BJ88" s="505"/>
      <c r="BK88" s="505"/>
      <c r="BL88" s="505"/>
      <c r="BM88" s="505"/>
      <c r="BN88" s="505"/>
      <c r="BO88" s="505"/>
    </row>
    <row r="89" spans="1:67" s="438" customFormat="1" ht="8.25" customHeight="1">
      <c r="A89" s="441" t="s">
        <v>285</v>
      </c>
      <c r="B89" s="555" t="s">
        <v>1290</v>
      </c>
      <c r="C89" s="556"/>
      <c r="D89" s="556"/>
      <c r="E89" s="557"/>
      <c r="F89" s="499"/>
      <c r="G89" s="446"/>
      <c r="H89" s="439"/>
      <c r="I89" s="447"/>
      <c r="J89" s="439"/>
      <c r="K89" s="445">
        <f t="shared" si="3"/>
        <v>0</v>
      </c>
      <c r="L89" s="439"/>
      <c r="M89" s="437"/>
      <c r="N89" s="528"/>
      <c r="O89" s="393" t="s">
        <v>1142</v>
      </c>
      <c r="Q89" s="440"/>
      <c r="R89" s="505"/>
      <c r="S89" s="505"/>
      <c r="T89" s="504"/>
      <c r="U89" s="505"/>
      <c r="V89" s="505"/>
      <c r="W89" s="505"/>
      <c r="X89" s="505"/>
      <c r="Y89" s="505"/>
      <c r="Z89" s="505"/>
      <c r="AA89" s="505"/>
      <c r="AB89" s="505"/>
      <c r="AC89" s="505"/>
      <c r="AD89" s="505"/>
      <c r="AE89" s="505"/>
      <c r="AF89" s="505"/>
      <c r="AG89" s="505"/>
      <c r="AH89" s="505"/>
      <c r="AI89" s="505"/>
      <c r="AJ89" s="505"/>
      <c r="AK89" s="505"/>
      <c r="AL89" s="505"/>
      <c r="AM89" s="505"/>
      <c r="AN89" s="505"/>
      <c r="AO89" s="505"/>
      <c r="AP89" s="505"/>
      <c r="AQ89" s="505"/>
      <c r="AR89" s="505"/>
      <c r="AS89" s="505"/>
      <c r="AT89" s="505"/>
      <c r="AU89" s="505"/>
      <c r="AV89" s="505"/>
      <c r="AW89" s="505"/>
      <c r="AX89" s="505"/>
      <c r="AY89" s="505"/>
      <c r="AZ89" s="505"/>
      <c r="BA89" s="505"/>
      <c r="BB89" s="505"/>
      <c r="BC89" s="505"/>
      <c r="BD89" s="505"/>
      <c r="BE89" s="505"/>
      <c r="BF89" s="505"/>
      <c r="BG89" s="505"/>
      <c r="BH89" s="505"/>
      <c r="BI89" s="505"/>
      <c r="BJ89" s="505"/>
      <c r="BK89" s="505"/>
      <c r="BL89" s="505"/>
      <c r="BM89" s="505"/>
      <c r="BN89" s="505"/>
      <c r="BO89" s="505"/>
    </row>
    <row r="90" spans="1:67" s="438" customFormat="1" ht="21" customHeight="1">
      <c r="A90" s="436" t="s">
        <v>286</v>
      </c>
      <c r="B90" s="654" t="s">
        <v>1291</v>
      </c>
      <c r="C90" s="655"/>
      <c r="D90" s="655"/>
      <c r="E90" s="656"/>
      <c r="F90" s="498" t="s">
        <v>1127</v>
      </c>
      <c r="G90" s="446">
        <v>10</v>
      </c>
      <c r="H90" s="439"/>
      <c r="I90" s="447">
        <v>51.83</v>
      </c>
      <c r="J90" s="444"/>
      <c r="K90" s="445">
        <f t="shared" si="3"/>
        <v>518.3</v>
      </c>
      <c r="L90" s="439"/>
      <c r="M90" s="437"/>
      <c r="N90" s="528"/>
      <c r="O90" s="393" t="s">
        <v>1292</v>
      </c>
      <c r="Q90" s="440"/>
      <c r="R90" s="505"/>
      <c r="S90" s="505"/>
      <c r="T90" s="505"/>
      <c r="U90" s="505"/>
      <c r="V90" s="505"/>
      <c r="W90" s="505"/>
      <c r="X90" s="505"/>
      <c r="Y90" s="505"/>
      <c r="Z90" s="505"/>
      <c r="AA90" s="505"/>
      <c r="AB90" s="505"/>
      <c r="AC90" s="505"/>
      <c r="AD90" s="505"/>
      <c r="AE90" s="505"/>
      <c r="AF90" s="505"/>
      <c r="AG90" s="505"/>
      <c r="AH90" s="505"/>
      <c r="AI90" s="505"/>
      <c r="AJ90" s="505"/>
      <c r="AK90" s="505"/>
      <c r="AL90" s="505"/>
      <c r="AM90" s="505"/>
      <c r="AN90" s="505"/>
      <c r="AO90" s="505"/>
      <c r="AP90" s="505"/>
      <c r="AQ90" s="505"/>
      <c r="AR90" s="505"/>
      <c r="AS90" s="505"/>
      <c r="AT90" s="505"/>
      <c r="AU90" s="505"/>
      <c r="AV90" s="505"/>
      <c r="AW90" s="505"/>
      <c r="AX90" s="505"/>
      <c r="AY90" s="505"/>
      <c r="AZ90" s="505"/>
      <c r="BA90" s="505"/>
      <c r="BB90" s="505"/>
      <c r="BC90" s="505"/>
      <c r="BD90" s="505"/>
      <c r="BE90" s="505"/>
      <c r="BF90" s="505"/>
      <c r="BG90" s="505"/>
      <c r="BH90" s="505"/>
      <c r="BI90" s="505"/>
      <c r="BJ90" s="505"/>
      <c r="BK90" s="505"/>
      <c r="BL90" s="505"/>
      <c r="BM90" s="505"/>
      <c r="BN90" s="505"/>
      <c r="BO90" s="505"/>
    </row>
    <row r="91" spans="1:67" s="438" customFormat="1" ht="9.75" customHeight="1">
      <c r="A91" s="442" t="s">
        <v>287</v>
      </c>
      <c r="B91" s="558" t="s">
        <v>1293</v>
      </c>
      <c r="C91" s="559"/>
      <c r="D91" s="559"/>
      <c r="E91" s="560"/>
      <c r="F91" s="498" t="s">
        <v>1127</v>
      </c>
      <c r="G91" s="446">
        <v>10</v>
      </c>
      <c r="H91" s="439"/>
      <c r="I91" s="445">
        <v>12.24</v>
      </c>
      <c r="J91" s="439"/>
      <c r="K91" s="445">
        <f t="shared" si="3"/>
        <v>122.4</v>
      </c>
      <c r="L91" s="439"/>
      <c r="M91" s="437"/>
      <c r="N91" s="528"/>
      <c r="O91" s="393" t="s">
        <v>1294</v>
      </c>
      <c r="Q91" s="448"/>
      <c r="R91" s="505"/>
      <c r="S91" s="505"/>
      <c r="T91" s="504"/>
      <c r="U91" s="505"/>
      <c r="V91" s="505"/>
      <c r="W91" s="505"/>
      <c r="X91" s="505"/>
      <c r="Y91" s="505"/>
      <c r="Z91" s="505"/>
      <c r="AA91" s="505"/>
      <c r="AB91" s="505"/>
      <c r="AC91" s="505"/>
      <c r="AD91" s="505"/>
      <c r="AE91" s="505"/>
      <c r="AF91" s="505"/>
      <c r="AG91" s="505"/>
      <c r="AH91" s="505"/>
      <c r="AI91" s="505"/>
      <c r="AJ91" s="505"/>
      <c r="AK91" s="505"/>
      <c r="AL91" s="505"/>
      <c r="AM91" s="505"/>
      <c r="AN91" s="505"/>
      <c r="AO91" s="505"/>
      <c r="AP91" s="505"/>
      <c r="AQ91" s="505"/>
      <c r="AR91" s="505"/>
      <c r="AS91" s="505"/>
      <c r="AT91" s="505"/>
      <c r="AU91" s="505"/>
      <c r="AV91" s="505"/>
      <c r="AW91" s="505"/>
      <c r="AX91" s="505"/>
      <c r="AY91" s="505"/>
      <c r="AZ91" s="505"/>
      <c r="BA91" s="505"/>
      <c r="BB91" s="505"/>
      <c r="BC91" s="505"/>
      <c r="BD91" s="505"/>
      <c r="BE91" s="505"/>
      <c r="BF91" s="505"/>
      <c r="BG91" s="505"/>
      <c r="BH91" s="505"/>
      <c r="BI91" s="505"/>
      <c r="BJ91" s="505"/>
      <c r="BK91" s="505"/>
      <c r="BL91" s="505"/>
      <c r="BM91" s="505"/>
      <c r="BN91" s="505"/>
      <c r="BO91" s="505"/>
    </row>
    <row r="92" spans="1:67" s="438" customFormat="1" ht="8.25" customHeight="1">
      <c r="A92" s="441" t="s">
        <v>290</v>
      </c>
      <c r="B92" s="555" t="s">
        <v>1295</v>
      </c>
      <c r="C92" s="556"/>
      <c r="D92" s="556"/>
      <c r="E92" s="557"/>
      <c r="F92" s="499"/>
      <c r="G92" s="446"/>
      <c r="H92" s="439"/>
      <c r="I92" s="447"/>
      <c r="J92" s="439"/>
      <c r="K92" s="445">
        <f t="shared" si="3"/>
        <v>0</v>
      </c>
      <c r="L92" s="439"/>
      <c r="M92" s="437"/>
      <c r="N92" s="528"/>
      <c r="O92" s="393" t="s">
        <v>1296</v>
      </c>
      <c r="Q92" s="440"/>
      <c r="R92" s="505"/>
      <c r="S92" s="505"/>
      <c r="T92" s="504"/>
      <c r="U92" s="505"/>
      <c r="V92" s="505"/>
      <c r="W92" s="505"/>
      <c r="X92" s="505"/>
      <c r="Y92" s="505"/>
      <c r="Z92" s="505"/>
      <c r="AA92" s="505"/>
      <c r="AB92" s="505"/>
      <c r="AC92" s="505"/>
      <c r="AD92" s="505"/>
      <c r="AE92" s="505"/>
      <c r="AF92" s="505"/>
      <c r="AG92" s="505"/>
      <c r="AH92" s="505"/>
      <c r="AI92" s="505"/>
      <c r="AJ92" s="505"/>
      <c r="AK92" s="505"/>
      <c r="AL92" s="505"/>
      <c r="AM92" s="505"/>
      <c r="AN92" s="505"/>
      <c r="AO92" s="505"/>
      <c r="AP92" s="505"/>
      <c r="AQ92" s="505"/>
      <c r="AR92" s="505"/>
      <c r="AS92" s="505"/>
      <c r="AT92" s="505"/>
      <c r="AU92" s="505"/>
      <c r="AV92" s="505"/>
      <c r="AW92" s="505"/>
      <c r="AX92" s="505"/>
      <c r="AY92" s="505"/>
      <c r="AZ92" s="505"/>
      <c r="BA92" s="505"/>
      <c r="BB92" s="505"/>
      <c r="BC92" s="505"/>
      <c r="BD92" s="505"/>
      <c r="BE92" s="505"/>
      <c r="BF92" s="505"/>
      <c r="BG92" s="505"/>
      <c r="BH92" s="505"/>
      <c r="BI92" s="505"/>
      <c r="BJ92" s="505"/>
      <c r="BK92" s="505"/>
      <c r="BL92" s="505"/>
      <c r="BM92" s="505"/>
      <c r="BN92" s="505"/>
      <c r="BO92" s="505"/>
    </row>
    <row r="93" spans="1:67" s="438" customFormat="1" ht="21" customHeight="1">
      <c r="A93" s="436" t="s">
        <v>291</v>
      </c>
      <c r="B93" s="654" t="s">
        <v>1297</v>
      </c>
      <c r="C93" s="655"/>
      <c r="D93" s="655"/>
      <c r="E93" s="656"/>
      <c r="F93" s="498" t="s">
        <v>1127</v>
      </c>
      <c r="G93" s="446">
        <v>46.02</v>
      </c>
      <c r="H93" s="439"/>
      <c r="I93" s="447">
        <v>24.5</v>
      </c>
      <c r="J93" s="444"/>
      <c r="K93" s="445">
        <f t="shared" si="3"/>
        <v>1127.49</v>
      </c>
      <c r="L93" s="439"/>
      <c r="M93" s="437"/>
      <c r="N93" s="528"/>
      <c r="O93" s="393" t="s">
        <v>1298</v>
      </c>
      <c r="Q93" s="440"/>
      <c r="R93" s="505"/>
      <c r="S93" s="505"/>
      <c r="T93" s="505"/>
      <c r="U93" s="505"/>
      <c r="V93" s="505"/>
      <c r="W93" s="505"/>
      <c r="X93" s="505"/>
      <c r="Y93" s="505"/>
      <c r="Z93" s="505"/>
      <c r="AA93" s="505"/>
      <c r="AB93" s="505"/>
      <c r="AC93" s="505"/>
      <c r="AD93" s="505"/>
      <c r="AE93" s="505"/>
      <c r="AF93" s="505"/>
      <c r="AG93" s="505"/>
      <c r="AH93" s="505"/>
      <c r="AI93" s="505"/>
      <c r="AJ93" s="505"/>
      <c r="AK93" s="505"/>
      <c r="AL93" s="505"/>
      <c r="AM93" s="505"/>
      <c r="AN93" s="505"/>
      <c r="AO93" s="505"/>
      <c r="AP93" s="505"/>
      <c r="AQ93" s="505"/>
      <c r="AR93" s="505"/>
      <c r="AS93" s="505"/>
      <c r="AT93" s="505"/>
      <c r="AU93" s="505"/>
      <c r="AV93" s="505"/>
      <c r="AW93" s="505"/>
      <c r="AX93" s="505"/>
      <c r="AY93" s="505"/>
      <c r="AZ93" s="505"/>
      <c r="BA93" s="505"/>
      <c r="BB93" s="505"/>
      <c r="BC93" s="505"/>
      <c r="BD93" s="505"/>
      <c r="BE93" s="505"/>
      <c r="BF93" s="505"/>
      <c r="BG93" s="505"/>
      <c r="BH93" s="505"/>
      <c r="BI93" s="505"/>
      <c r="BJ93" s="505"/>
      <c r="BK93" s="505"/>
      <c r="BL93" s="505"/>
      <c r="BM93" s="505"/>
      <c r="BN93" s="505"/>
      <c r="BO93" s="505"/>
    </row>
    <row r="94" spans="1:67" s="438" customFormat="1" ht="21" customHeight="1">
      <c r="A94" s="436" t="s">
        <v>292</v>
      </c>
      <c r="B94" s="654" t="s">
        <v>1299</v>
      </c>
      <c r="C94" s="655"/>
      <c r="D94" s="655"/>
      <c r="E94" s="656"/>
      <c r="F94" s="498" t="s">
        <v>1127</v>
      </c>
      <c r="G94" s="446">
        <v>46.02</v>
      </c>
      <c r="H94" s="439"/>
      <c r="I94" s="447">
        <v>17.38</v>
      </c>
      <c r="J94" s="444"/>
      <c r="K94" s="445">
        <f t="shared" si="3"/>
        <v>799.8276</v>
      </c>
      <c r="L94" s="439"/>
      <c r="M94" s="437"/>
      <c r="N94" s="528"/>
      <c r="O94" s="393" t="s">
        <v>1300</v>
      </c>
      <c r="Q94" s="440"/>
      <c r="R94" s="505"/>
      <c r="S94" s="505"/>
      <c r="T94" s="505"/>
      <c r="U94" s="505"/>
      <c r="V94" s="505"/>
      <c r="W94" s="505"/>
      <c r="X94" s="505"/>
      <c r="Y94" s="505"/>
      <c r="Z94" s="505"/>
      <c r="AA94" s="505"/>
      <c r="AB94" s="505"/>
      <c r="AC94" s="505"/>
      <c r="AD94" s="505"/>
      <c r="AE94" s="505"/>
      <c r="AF94" s="505"/>
      <c r="AG94" s="505"/>
      <c r="AH94" s="505"/>
      <c r="AI94" s="505"/>
      <c r="AJ94" s="505"/>
      <c r="AK94" s="505"/>
      <c r="AL94" s="505"/>
      <c r="AM94" s="505"/>
      <c r="AN94" s="505"/>
      <c r="AO94" s="505"/>
      <c r="AP94" s="505"/>
      <c r="AQ94" s="505"/>
      <c r="AR94" s="505"/>
      <c r="AS94" s="505"/>
      <c r="AT94" s="505"/>
      <c r="AU94" s="505"/>
      <c r="AV94" s="505"/>
      <c r="AW94" s="505"/>
      <c r="AX94" s="505"/>
      <c r="AY94" s="505"/>
      <c r="AZ94" s="505"/>
      <c r="BA94" s="505"/>
      <c r="BB94" s="505"/>
      <c r="BC94" s="505"/>
      <c r="BD94" s="505"/>
      <c r="BE94" s="505"/>
      <c r="BF94" s="505"/>
      <c r="BG94" s="505"/>
      <c r="BH94" s="505"/>
      <c r="BI94" s="505"/>
      <c r="BJ94" s="505"/>
      <c r="BK94" s="505"/>
      <c r="BL94" s="505"/>
      <c r="BM94" s="505"/>
      <c r="BN94" s="505"/>
      <c r="BO94" s="505"/>
    </row>
    <row r="95" spans="1:67" s="438" customFormat="1" ht="21" customHeight="1">
      <c r="A95" s="436" t="s">
        <v>293</v>
      </c>
      <c r="B95" s="654" t="s">
        <v>1301</v>
      </c>
      <c r="C95" s="655"/>
      <c r="D95" s="655"/>
      <c r="E95" s="656"/>
      <c r="F95" s="498" t="s">
        <v>1127</v>
      </c>
      <c r="G95" s="446">
        <v>46.02</v>
      </c>
      <c r="H95" s="439"/>
      <c r="I95" s="447">
        <v>5.61</v>
      </c>
      <c r="J95" s="444"/>
      <c r="K95" s="445">
        <f t="shared" si="3"/>
        <v>258.17220000000003</v>
      </c>
      <c r="L95" s="439"/>
      <c r="M95" s="437">
        <f>SUM(K88:K95)</f>
        <v>2826.1898</v>
      </c>
      <c r="N95" s="528"/>
      <c r="O95" s="393" t="s">
        <v>1304</v>
      </c>
      <c r="Q95" s="440"/>
      <c r="R95" s="505"/>
      <c r="S95" s="505"/>
      <c r="T95" s="505"/>
      <c r="U95" s="505"/>
      <c r="V95" s="505"/>
      <c r="W95" s="505"/>
      <c r="X95" s="505"/>
      <c r="Y95" s="505"/>
      <c r="Z95" s="505"/>
      <c r="AA95" s="505"/>
      <c r="AB95" s="505"/>
      <c r="AC95" s="505"/>
      <c r="AD95" s="505"/>
      <c r="AE95" s="505"/>
      <c r="AF95" s="505"/>
      <c r="AG95" s="505"/>
      <c r="AH95" s="505"/>
      <c r="AI95" s="505"/>
      <c r="AJ95" s="505"/>
      <c r="AK95" s="505"/>
      <c r="AL95" s="505"/>
      <c r="AM95" s="505"/>
      <c r="AN95" s="505"/>
      <c r="AO95" s="505"/>
      <c r="AP95" s="505"/>
      <c r="AQ95" s="505"/>
      <c r="AR95" s="505"/>
      <c r="AS95" s="505"/>
      <c r="AT95" s="505"/>
      <c r="AU95" s="505"/>
      <c r="AV95" s="505"/>
      <c r="AW95" s="505"/>
      <c r="AX95" s="505"/>
      <c r="AY95" s="505"/>
      <c r="AZ95" s="505"/>
      <c r="BA95" s="505"/>
      <c r="BB95" s="505"/>
      <c r="BC95" s="505"/>
      <c r="BD95" s="505"/>
      <c r="BE95" s="505"/>
      <c r="BF95" s="505"/>
      <c r="BG95" s="505"/>
      <c r="BH95" s="505"/>
      <c r="BI95" s="505"/>
      <c r="BJ95" s="505"/>
      <c r="BK95" s="505"/>
      <c r="BL95" s="505"/>
      <c r="BM95" s="505"/>
      <c r="BN95" s="505"/>
      <c r="BO95" s="505"/>
    </row>
    <row r="96" spans="1:67" s="438" customFormat="1" ht="8.25" customHeight="1">
      <c r="A96" s="441" t="s">
        <v>322</v>
      </c>
      <c r="B96" s="555" t="s">
        <v>1302</v>
      </c>
      <c r="C96" s="556"/>
      <c r="D96" s="556"/>
      <c r="E96" s="557"/>
      <c r="F96" s="499"/>
      <c r="G96" s="446"/>
      <c r="H96" s="439"/>
      <c r="I96" s="447"/>
      <c r="J96" s="439"/>
      <c r="K96" s="445">
        <f t="shared" si="3"/>
        <v>0</v>
      </c>
      <c r="L96" s="439"/>
      <c r="M96" s="437"/>
      <c r="N96" s="528"/>
      <c r="O96" s="393" t="s">
        <v>1143</v>
      </c>
      <c r="Q96" s="440"/>
      <c r="R96" s="505"/>
      <c r="S96" s="505"/>
      <c r="T96" s="504"/>
      <c r="U96" s="505"/>
      <c r="V96" s="505"/>
      <c r="W96" s="505"/>
      <c r="X96" s="505"/>
      <c r="Y96" s="505"/>
      <c r="Z96" s="505"/>
      <c r="AA96" s="505"/>
      <c r="AB96" s="505"/>
      <c r="AC96" s="505"/>
      <c r="AD96" s="505"/>
      <c r="AE96" s="505"/>
      <c r="AF96" s="505"/>
      <c r="AG96" s="505"/>
      <c r="AH96" s="505"/>
      <c r="AI96" s="505"/>
      <c r="AJ96" s="505"/>
      <c r="AK96" s="505"/>
      <c r="AL96" s="505"/>
      <c r="AM96" s="505"/>
      <c r="AN96" s="505"/>
      <c r="AO96" s="505"/>
      <c r="AP96" s="505"/>
      <c r="AQ96" s="505"/>
      <c r="AR96" s="505"/>
      <c r="AS96" s="505"/>
      <c r="AT96" s="505"/>
      <c r="AU96" s="505"/>
      <c r="AV96" s="505"/>
      <c r="AW96" s="505"/>
      <c r="AX96" s="505"/>
      <c r="AY96" s="505"/>
      <c r="AZ96" s="505"/>
      <c r="BA96" s="505"/>
      <c r="BB96" s="505"/>
      <c r="BC96" s="505"/>
      <c r="BD96" s="505"/>
      <c r="BE96" s="505"/>
      <c r="BF96" s="505"/>
      <c r="BG96" s="505"/>
      <c r="BH96" s="505"/>
      <c r="BI96" s="505"/>
      <c r="BJ96" s="505"/>
      <c r="BK96" s="505"/>
      <c r="BL96" s="505"/>
      <c r="BM96" s="505"/>
      <c r="BN96" s="505"/>
      <c r="BO96" s="505"/>
    </row>
    <row r="97" spans="1:67" s="438" customFormat="1" ht="8.25" customHeight="1">
      <c r="A97" s="441" t="s">
        <v>323</v>
      </c>
      <c r="B97" s="555" t="s">
        <v>1303</v>
      </c>
      <c r="C97" s="556"/>
      <c r="D97" s="556"/>
      <c r="E97" s="557"/>
      <c r="F97" s="499"/>
      <c r="G97" s="446"/>
      <c r="H97" s="439"/>
      <c r="I97" s="447"/>
      <c r="J97" s="439"/>
      <c r="K97" s="445">
        <f t="shared" si="3"/>
        <v>0</v>
      </c>
      <c r="L97" s="439"/>
      <c r="M97" s="437"/>
      <c r="N97" s="528"/>
      <c r="O97" s="393" t="s">
        <v>1144</v>
      </c>
      <c r="Q97" s="440"/>
      <c r="R97" s="505"/>
      <c r="S97" s="505"/>
      <c r="T97" s="504"/>
      <c r="U97" s="505"/>
      <c r="V97" s="505"/>
      <c r="W97" s="505"/>
      <c r="X97" s="505"/>
      <c r="Y97" s="505"/>
      <c r="Z97" s="505"/>
      <c r="AA97" s="505"/>
      <c r="AB97" s="505"/>
      <c r="AC97" s="505"/>
      <c r="AD97" s="505"/>
      <c r="AE97" s="505"/>
      <c r="AF97" s="505"/>
      <c r="AG97" s="505"/>
      <c r="AH97" s="505"/>
      <c r="AI97" s="505"/>
      <c r="AJ97" s="505"/>
      <c r="AK97" s="505"/>
      <c r="AL97" s="505"/>
      <c r="AM97" s="505"/>
      <c r="AN97" s="505"/>
      <c r="AO97" s="505"/>
      <c r="AP97" s="505"/>
      <c r="AQ97" s="505"/>
      <c r="AR97" s="505"/>
      <c r="AS97" s="505"/>
      <c r="AT97" s="505"/>
      <c r="AU97" s="505"/>
      <c r="AV97" s="505"/>
      <c r="AW97" s="505"/>
      <c r="AX97" s="505"/>
      <c r="AY97" s="505"/>
      <c r="AZ97" s="505"/>
      <c r="BA97" s="505"/>
      <c r="BB97" s="505"/>
      <c r="BC97" s="505"/>
      <c r="BD97" s="505"/>
      <c r="BE97" s="505"/>
      <c r="BF97" s="505"/>
      <c r="BG97" s="505"/>
      <c r="BH97" s="505"/>
      <c r="BI97" s="505"/>
      <c r="BJ97" s="505"/>
      <c r="BK97" s="505"/>
      <c r="BL97" s="505"/>
      <c r="BM97" s="505"/>
      <c r="BN97" s="505"/>
      <c r="BO97" s="505"/>
    </row>
    <row r="98" spans="1:67" s="438" customFormat="1" ht="21" customHeight="1">
      <c r="A98" s="436" t="s">
        <v>324</v>
      </c>
      <c r="B98" s="654" t="s">
        <v>1305</v>
      </c>
      <c r="C98" s="655"/>
      <c r="D98" s="655"/>
      <c r="E98" s="656"/>
      <c r="F98" s="498" t="s">
        <v>1127</v>
      </c>
      <c r="G98" s="446">
        <v>10</v>
      </c>
      <c r="H98" s="439"/>
      <c r="I98" s="447">
        <v>27.11</v>
      </c>
      <c r="J98" s="444"/>
      <c r="K98" s="445">
        <f aca="true" t="shared" si="4" ref="K98:K104">G98*I98</f>
        <v>271.1</v>
      </c>
      <c r="L98" s="439"/>
      <c r="M98" s="437"/>
      <c r="N98" s="528"/>
      <c r="O98" s="393" t="s">
        <v>1306</v>
      </c>
      <c r="Q98" s="440"/>
      <c r="R98" s="505"/>
      <c r="S98" s="505"/>
      <c r="T98" s="505"/>
      <c r="U98" s="505"/>
      <c r="V98" s="505"/>
      <c r="W98" s="505"/>
      <c r="X98" s="505"/>
      <c r="Y98" s="505"/>
      <c r="Z98" s="505"/>
      <c r="AA98" s="505"/>
      <c r="AB98" s="505"/>
      <c r="AC98" s="505"/>
      <c r="AD98" s="505"/>
      <c r="AE98" s="505"/>
      <c r="AF98" s="505"/>
      <c r="AG98" s="505"/>
      <c r="AH98" s="505"/>
      <c r="AI98" s="505"/>
      <c r="AJ98" s="505"/>
      <c r="AK98" s="505"/>
      <c r="AL98" s="505"/>
      <c r="AM98" s="505"/>
      <c r="AN98" s="505"/>
      <c r="AO98" s="505"/>
      <c r="AP98" s="505"/>
      <c r="AQ98" s="505"/>
      <c r="AR98" s="505"/>
      <c r="AS98" s="505"/>
      <c r="AT98" s="505"/>
      <c r="AU98" s="505"/>
      <c r="AV98" s="505"/>
      <c r="AW98" s="505"/>
      <c r="AX98" s="505"/>
      <c r="AY98" s="505"/>
      <c r="AZ98" s="505"/>
      <c r="BA98" s="505"/>
      <c r="BB98" s="505"/>
      <c r="BC98" s="505"/>
      <c r="BD98" s="505"/>
      <c r="BE98" s="505"/>
      <c r="BF98" s="505"/>
      <c r="BG98" s="505"/>
      <c r="BH98" s="505"/>
      <c r="BI98" s="505"/>
      <c r="BJ98" s="505"/>
      <c r="BK98" s="505"/>
      <c r="BL98" s="505"/>
      <c r="BM98" s="505"/>
      <c r="BN98" s="505"/>
      <c r="BO98" s="505"/>
    </row>
    <row r="99" spans="1:67" s="438" customFormat="1" ht="9.75" customHeight="1">
      <c r="A99" s="442" t="s">
        <v>325</v>
      </c>
      <c r="B99" s="558" t="s">
        <v>1307</v>
      </c>
      <c r="C99" s="559"/>
      <c r="D99" s="559"/>
      <c r="E99" s="560"/>
      <c r="F99" s="498" t="s">
        <v>1127</v>
      </c>
      <c r="G99" s="446">
        <v>24.7</v>
      </c>
      <c r="H99" s="439"/>
      <c r="I99" s="445">
        <v>54.8</v>
      </c>
      <c r="J99" s="439"/>
      <c r="K99" s="445">
        <f t="shared" si="4"/>
        <v>1353.56</v>
      </c>
      <c r="L99" s="439"/>
      <c r="M99" s="437"/>
      <c r="N99" s="528"/>
      <c r="O99" s="393" t="s">
        <v>1308</v>
      </c>
      <c r="Q99" s="448"/>
      <c r="R99" s="505"/>
      <c r="S99" s="505"/>
      <c r="T99" s="504"/>
      <c r="U99" s="505"/>
      <c r="V99" s="505"/>
      <c r="W99" s="505"/>
      <c r="X99" s="505"/>
      <c r="Y99" s="505"/>
      <c r="Z99" s="505"/>
      <c r="AA99" s="505"/>
      <c r="AB99" s="505"/>
      <c r="AC99" s="505"/>
      <c r="AD99" s="505"/>
      <c r="AE99" s="505"/>
      <c r="AF99" s="505"/>
      <c r="AG99" s="505"/>
      <c r="AH99" s="505"/>
      <c r="AI99" s="505"/>
      <c r="AJ99" s="505"/>
      <c r="AK99" s="505"/>
      <c r="AL99" s="505"/>
      <c r="AM99" s="505"/>
      <c r="AN99" s="505"/>
      <c r="AO99" s="505"/>
      <c r="AP99" s="505"/>
      <c r="AQ99" s="505"/>
      <c r="AR99" s="505"/>
      <c r="AS99" s="505"/>
      <c r="AT99" s="505"/>
      <c r="AU99" s="505"/>
      <c r="AV99" s="505"/>
      <c r="AW99" s="505"/>
      <c r="AX99" s="505"/>
      <c r="AY99" s="505"/>
      <c r="AZ99" s="505"/>
      <c r="BA99" s="505"/>
      <c r="BB99" s="505"/>
      <c r="BC99" s="505"/>
      <c r="BD99" s="505"/>
      <c r="BE99" s="505"/>
      <c r="BF99" s="505"/>
      <c r="BG99" s="505"/>
      <c r="BH99" s="505"/>
      <c r="BI99" s="505"/>
      <c r="BJ99" s="505"/>
      <c r="BK99" s="505"/>
      <c r="BL99" s="505"/>
      <c r="BM99" s="505"/>
      <c r="BN99" s="505"/>
      <c r="BO99" s="505"/>
    </row>
    <row r="100" spans="1:67" s="438" customFormat="1" ht="8.25" customHeight="1">
      <c r="A100" s="441" t="s">
        <v>328</v>
      </c>
      <c r="B100" s="555" t="s">
        <v>1290</v>
      </c>
      <c r="C100" s="556"/>
      <c r="D100" s="556"/>
      <c r="E100" s="557"/>
      <c r="F100" s="499"/>
      <c r="G100" s="446"/>
      <c r="H100" s="439"/>
      <c r="I100" s="447"/>
      <c r="J100" s="439"/>
      <c r="K100" s="445">
        <f t="shared" si="4"/>
        <v>0</v>
      </c>
      <c r="L100" s="439"/>
      <c r="M100" s="437"/>
      <c r="N100" s="528"/>
      <c r="O100" s="393" t="s">
        <v>1309</v>
      </c>
      <c r="Q100" s="440"/>
      <c r="R100" s="505"/>
      <c r="S100" s="505"/>
      <c r="T100" s="504"/>
      <c r="U100" s="505"/>
      <c r="V100" s="505"/>
      <c r="W100" s="505"/>
      <c r="X100" s="505"/>
      <c r="Y100" s="505"/>
      <c r="Z100" s="505"/>
      <c r="AA100" s="505"/>
      <c r="AB100" s="505"/>
      <c r="AC100" s="505"/>
      <c r="AD100" s="505"/>
      <c r="AE100" s="505"/>
      <c r="AF100" s="505"/>
      <c r="AG100" s="505"/>
      <c r="AH100" s="505"/>
      <c r="AI100" s="505"/>
      <c r="AJ100" s="505"/>
      <c r="AK100" s="505"/>
      <c r="AL100" s="505"/>
      <c r="AM100" s="505"/>
      <c r="AN100" s="505"/>
      <c r="AO100" s="505"/>
      <c r="AP100" s="505"/>
      <c r="AQ100" s="505"/>
      <c r="AR100" s="505"/>
      <c r="AS100" s="505"/>
      <c r="AT100" s="505"/>
      <c r="AU100" s="505"/>
      <c r="AV100" s="505"/>
      <c r="AW100" s="505"/>
      <c r="AX100" s="505"/>
      <c r="AY100" s="505"/>
      <c r="AZ100" s="505"/>
      <c r="BA100" s="505"/>
      <c r="BB100" s="505"/>
      <c r="BC100" s="505"/>
      <c r="BD100" s="505"/>
      <c r="BE100" s="505"/>
      <c r="BF100" s="505"/>
      <c r="BG100" s="505"/>
      <c r="BH100" s="505"/>
      <c r="BI100" s="505"/>
      <c r="BJ100" s="505"/>
      <c r="BK100" s="505"/>
      <c r="BL100" s="505"/>
      <c r="BM100" s="505"/>
      <c r="BN100" s="505"/>
      <c r="BO100" s="505"/>
    </row>
    <row r="101" spans="1:67" s="438" customFormat="1" ht="9.75" customHeight="1">
      <c r="A101" s="442" t="s">
        <v>329</v>
      </c>
      <c r="B101" s="558" t="s">
        <v>1310</v>
      </c>
      <c r="C101" s="559"/>
      <c r="D101" s="559"/>
      <c r="E101" s="560"/>
      <c r="F101" s="498" t="s">
        <v>1127</v>
      </c>
      <c r="G101" s="446">
        <v>24.7</v>
      </c>
      <c r="H101" s="439"/>
      <c r="I101" s="445">
        <v>53.24</v>
      </c>
      <c r="J101" s="439"/>
      <c r="K101" s="445">
        <f t="shared" si="4"/>
        <v>1315.028</v>
      </c>
      <c r="L101" s="439"/>
      <c r="M101" s="437"/>
      <c r="N101" s="528"/>
      <c r="O101" s="393" t="s">
        <v>1196</v>
      </c>
      <c r="Q101" s="448"/>
      <c r="R101" s="505"/>
      <c r="S101" s="505"/>
      <c r="T101" s="504"/>
      <c r="U101" s="505"/>
      <c r="V101" s="505"/>
      <c r="W101" s="505"/>
      <c r="X101" s="505"/>
      <c r="Y101" s="505"/>
      <c r="Z101" s="505"/>
      <c r="AA101" s="505"/>
      <c r="AB101" s="505"/>
      <c r="AC101" s="505"/>
      <c r="AD101" s="505"/>
      <c r="AE101" s="505"/>
      <c r="AF101" s="505"/>
      <c r="AG101" s="505"/>
      <c r="AH101" s="505"/>
      <c r="AI101" s="505"/>
      <c r="AJ101" s="505"/>
      <c r="AK101" s="505"/>
      <c r="AL101" s="505"/>
      <c r="AM101" s="505"/>
      <c r="AN101" s="505"/>
      <c r="AO101" s="505"/>
      <c r="AP101" s="505"/>
      <c r="AQ101" s="505"/>
      <c r="AR101" s="505"/>
      <c r="AS101" s="505"/>
      <c r="AT101" s="505"/>
      <c r="AU101" s="505"/>
      <c r="AV101" s="505"/>
      <c r="AW101" s="505"/>
      <c r="AX101" s="505"/>
      <c r="AY101" s="505"/>
      <c r="AZ101" s="505"/>
      <c r="BA101" s="505"/>
      <c r="BB101" s="505"/>
      <c r="BC101" s="505"/>
      <c r="BD101" s="505"/>
      <c r="BE101" s="505"/>
      <c r="BF101" s="505"/>
      <c r="BG101" s="505"/>
      <c r="BH101" s="505"/>
      <c r="BI101" s="505"/>
      <c r="BJ101" s="505"/>
      <c r="BK101" s="505"/>
      <c r="BL101" s="505"/>
      <c r="BM101" s="505"/>
      <c r="BN101" s="505"/>
      <c r="BO101" s="505"/>
    </row>
    <row r="102" spans="1:67" s="438" customFormat="1" ht="21" customHeight="1">
      <c r="A102" s="436" t="s">
        <v>330</v>
      </c>
      <c r="B102" s="654" t="s">
        <v>1311</v>
      </c>
      <c r="C102" s="655"/>
      <c r="D102" s="655"/>
      <c r="E102" s="656"/>
      <c r="F102" s="498" t="s">
        <v>1127</v>
      </c>
      <c r="G102" s="446">
        <v>20</v>
      </c>
      <c r="H102" s="439"/>
      <c r="I102" s="447">
        <v>61.11</v>
      </c>
      <c r="J102" s="444"/>
      <c r="K102" s="445">
        <f t="shared" si="4"/>
        <v>1222.2</v>
      </c>
      <c r="L102" s="439"/>
      <c r="M102" s="437"/>
      <c r="N102" s="528"/>
      <c r="O102" s="393" t="s">
        <v>1312</v>
      </c>
      <c r="Q102" s="440"/>
      <c r="R102" s="505"/>
      <c r="S102" s="505"/>
      <c r="T102" s="505"/>
      <c r="U102" s="505"/>
      <c r="V102" s="505"/>
      <c r="W102" s="505"/>
      <c r="X102" s="505"/>
      <c r="Y102" s="505"/>
      <c r="Z102" s="505"/>
      <c r="AA102" s="505"/>
      <c r="AB102" s="505"/>
      <c r="AC102" s="505"/>
      <c r="AD102" s="505"/>
      <c r="AE102" s="505"/>
      <c r="AF102" s="505"/>
      <c r="AG102" s="505"/>
      <c r="AH102" s="505"/>
      <c r="AI102" s="505"/>
      <c r="AJ102" s="505"/>
      <c r="AK102" s="505"/>
      <c r="AL102" s="505"/>
      <c r="AM102" s="505"/>
      <c r="AN102" s="505"/>
      <c r="AO102" s="505"/>
      <c r="AP102" s="505"/>
      <c r="AQ102" s="505"/>
      <c r="AR102" s="505"/>
      <c r="AS102" s="505"/>
      <c r="AT102" s="505"/>
      <c r="AU102" s="505"/>
      <c r="AV102" s="505"/>
      <c r="AW102" s="505"/>
      <c r="AX102" s="505"/>
      <c r="AY102" s="505"/>
      <c r="AZ102" s="505"/>
      <c r="BA102" s="505"/>
      <c r="BB102" s="505"/>
      <c r="BC102" s="505"/>
      <c r="BD102" s="505"/>
      <c r="BE102" s="505"/>
      <c r="BF102" s="505"/>
      <c r="BG102" s="505"/>
      <c r="BH102" s="505"/>
      <c r="BI102" s="505"/>
      <c r="BJ102" s="505"/>
      <c r="BK102" s="505"/>
      <c r="BL102" s="505"/>
      <c r="BM102" s="505"/>
      <c r="BN102" s="505"/>
      <c r="BO102" s="505"/>
    </row>
    <row r="103" spans="1:67" s="438" customFormat="1" ht="33.75" customHeight="1">
      <c r="A103" s="442" t="s">
        <v>331</v>
      </c>
      <c r="B103" s="643" t="s">
        <v>1313</v>
      </c>
      <c r="C103" s="644"/>
      <c r="D103" s="644"/>
      <c r="E103" s="645"/>
      <c r="F103" s="499" t="s">
        <v>1127</v>
      </c>
      <c r="G103" s="443">
        <v>101.69</v>
      </c>
      <c r="H103" s="439"/>
      <c r="I103" s="445">
        <v>94.07</v>
      </c>
      <c r="J103" s="439"/>
      <c r="K103" s="445">
        <f t="shared" si="4"/>
        <v>9565.978299999999</v>
      </c>
      <c r="L103" s="439"/>
      <c r="M103" s="437"/>
      <c r="N103" s="528"/>
      <c r="O103" s="393" t="s">
        <v>1314</v>
      </c>
      <c r="Q103" s="448"/>
      <c r="R103" s="505"/>
      <c r="S103" s="523"/>
      <c r="T103" s="504"/>
      <c r="U103" s="505"/>
      <c r="V103" s="505"/>
      <c r="W103" s="505"/>
      <c r="X103" s="505"/>
      <c r="Y103" s="505"/>
      <c r="Z103" s="505"/>
      <c r="AA103" s="505"/>
      <c r="AB103" s="505"/>
      <c r="AC103" s="505"/>
      <c r="AD103" s="505"/>
      <c r="AE103" s="505"/>
      <c r="AF103" s="505"/>
      <c r="AG103" s="505"/>
      <c r="AH103" s="505"/>
      <c r="AI103" s="505"/>
      <c r="AJ103" s="505"/>
      <c r="AK103" s="505"/>
      <c r="AL103" s="505"/>
      <c r="AM103" s="505"/>
      <c r="AN103" s="505"/>
      <c r="AO103" s="505"/>
      <c r="AP103" s="505"/>
      <c r="AQ103" s="505"/>
      <c r="AR103" s="505"/>
      <c r="AS103" s="505"/>
      <c r="AT103" s="505"/>
      <c r="AU103" s="505"/>
      <c r="AV103" s="505"/>
      <c r="AW103" s="505"/>
      <c r="AX103" s="505"/>
      <c r="AY103" s="505"/>
      <c r="AZ103" s="505"/>
      <c r="BA103" s="505"/>
      <c r="BB103" s="505"/>
      <c r="BC103" s="505"/>
      <c r="BD103" s="505"/>
      <c r="BE103" s="505"/>
      <c r="BF103" s="505"/>
      <c r="BG103" s="505"/>
      <c r="BH103" s="505"/>
      <c r="BI103" s="505"/>
      <c r="BJ103" s="505"/>
      <c r="BK103" s="505"/>
      <c r="BL103" s="505"/>
      <c r="BM103" s="505"/>
      <c r="BN103" s="505"/>
      <c r="BO103" s="505"/>
    </row>
    <row r="104" spans="1:67" s="438" customFormat="1" ht="9.75" customHeight="1">
      <c r="A104" s="442" t="s">
        <v>332</v>
      </c>
      <c r="B104" s="558" t="s">
        <v>1391</v>
      </c>
      <c r="C104" s="559"/>
      <c r="D104" s="559"/>
      <c r="E104" s="560"/>
      <c r="F104" s="498" t="s">
        <v>1127</v>
      </c>
      <c r="G104" s="446">
        <v>129.1</v>
      </c>
      <c r="H104" s="439"/>
      <c r="I104" s="445">
        <v>55.13</v>
      </c>
      <c r="J104" s="439"/>
      <c r="K104" s="445">
        <f t="shared" si="4"/>
        <v>7117.283</v>
      </c>
      <c r="L104" s="439"/>
      <c r="M104" s="437"/>
      <c r="N104" s="528"/>
      <c r="O104" s="551"/>
      <c r="Q104" s="448"/>
      <c r="R104" s="505"/>
      <c r="S104" s="505"/>
      <c r="T104" s="504"/>
      <c r="U104" s="505"/>
      <c r="V104" s="505"/>
      <c r="W104" s="505"/>
      <c r="X104" s="505"/>
      <c r="Y104" s="505"/>
      <c r="Z104" s="505"/>
      <c r="AA104" s="505"/>
      <c r="AB104" s="505"/>
      <c r="AC104" s="505"/>
      <c r="AD104" s="505"/>
      <c r="AE104" s="505"/>
      <c r="AF104" s="505"/>
      <c r="AG104" s="505"/>
      <c r="AH104" s="505"/>
      <c r="AI104" s="505"/>
      <c r="AJ104" s="505"/>
      <c r="AK104" s="505"/>
      <c r="AL104" s="505"/>
      <c r="AM104" s="505"/>
      <c r="AN104" s="505"/>
      <c r="AO104" s="505"/>
      <c r="AP104" s="505"/>
      <c r="AQ104" s="505"/>
      <c r="AR104" s="505"/>
      <c r="AS104" s="505"/>
      <c r="AT104" s="505"/>
      <c r="AU104" s="505"/>
      <c r="AV104" s="505"/>
      <c r="AW104" s="505"/>
      <c r="AX104" s="505"/>
      <c r="AY104" s="505"/>
      <c r="AZ104" s="505"/>
      <c r="BA104" s="505"/>
      <c r="BB104" s="505"/>
      <c r="BC104" s="505"/>
      <c r="BD104" s="505"/>
      <c r="BE104" s="505"/>
      <c r="BF104" s="505"/>
      <c r="BG104" s="505"/>
      <c r="BH104" s="505"/>
      <c r="BI104" s="505"/>
      <c r="BJ104" s="505"/>
      <c r="BK104" s="505"/>
      <c r="BL104" s="505"/>
      <c r="BM104" s="505"/>
      <c r="BN104" s="505"/>
      <c r="BO104" s="505"/>
    </row>
    <row r="105" spans="1:67" s="438" customFormat="1" ht="8.25" customHeight="1">
      <c r="A105" s="441" t="s">
        <v>333</v>
      </c>
      <c r="B105" s="555" t="s">
        <v>1315</v>
      </c>
      <c r="C105" s="556"/>
      <c r="D105" s="556"/>
      <c r="E105" s="557"/>
      <c r="F105" s="499"/>
      <c r="G105" s="446"/>
      <c r="H105" s="439"/>
      <c r="I105" s="447"/>
      <c r="J105" s="439"/>
      <c r="K105" s="445"/>
      <c r="L105" s="439"/>
      <c r="M105" s="437"/>
      <c r="N105" s="528"/>
      <c r="O105" s="393" t="s">
        <v>1194</v>
      </c>
      <c r="Q105" s="440"/>
      <c r="R105" s="505"/>
      <c r="S105" s="505"/>
      <c r="T105" s="504"/>
      <c r="U105" s="505"/>
      <c r="V105" s="505"/>
      <c r="W105" s="505"/>
      <c r="X105" s="505"/>
      <c r="Y105" s="505"/>
      <c r="Z105" s="505"/>
      <c r="AA105" s="505"/>
      <c r="AB105" s="505"/>
      <c r="AC105" s="505"/>
      <c r="AD105" s="505"/>
      <c r="AE105" s="505"/>
      <c r="AF105" s="505"/>
      <c r="AG105" s="505"/>
      <c r="AH105" s="505"/>
      <c r="AI105" s="505"/>
      <c r="AJ105" s="505"/>
      <c r="AK105" s="505"/>
      <c r="AL105" s="505"/>
      <c r="AM105" s="505"/>
      <c r="AN105" s="505"/>
      <c r="AO105" s="505"/>
      <c r="AP105" s="505"/>
      <c r="AQ105" s="505"/>
      <c r="AR105" s="505"/>
      <c r="AS105" s="505"/>
      <c r="AT105" s="505"/>
      <c r="AU105" s="505"/>
      <c r="AV105" s="505"/>
      <c r="AW105" s="505"/>
      <c r="AX105" s="505"/>
      <c r="AY105" s="505"/>
      <c r="AZ105" s="505"/>
      <c r="BA105" s="505"/>
      <c r="BB105" s="505"/>
      <c r="BC105" s="505"/>
      <c r="BD105" s="505"/>
      <c r="BE105" s="505"/>
      <c r="BF105" s="505"/>
      <c r="BG105" s="505"/>
      <c r="BH105" s="505"/>
      <c r="BI105" s="505"/>
      <c r="BJ105" s="505"/>
      <c r="BK105" s="505"/>
      <c r="BL105" s="505"/>
      <c r="BM105" s="505"/>
      <c r="BN105" s="505"/>
      <c r="BO105" s="505"/>
    </row>
    <row r="106" spans="1:67" s="438" customFormat="1" ht="21" customHeight="1">
      <c r="A106" s="436" t="s">
        <v>334</v>
      </c>
      <c r="B106" s="654" t="s">
        <v>1390</v>
      </c>
      <c r="C106" s="655"/>
      <c r="D106" s="655"/>
      <c r="E106" s="656"/>
      <c r="F106" s="498" t="s">
        <v>963</v>
      </c>
      <c r="G106" s="446">
        <v>129.1</v>
      </c>
      <c r="H106" s="439"/>
      <c r="I106" s="447">
        <v>37.73</v>
      </c>
      <c r="J106" s="444"/>
      <c r="K106" s="445">
        <f aca="true" t="shared" si="5" ref="K106:K112">G106*I106</f>
        <v>4870.942999999999</v>
      </c>
      <c r="L106" s="439"/>
      <c r="M106" s="437"/>
      <c r="N106" s="528"/>
      <c r="O106" s="393" t="s">
        <v>1196</v>
      </c>
      <c r="Q106" s="440"/>
      <c r="R106" s="505"/>
      <c r="S106" s="505"/>
      <c r="T106" s="505"/>
      <c r="U106" s="505"/>
      <c r="V106" s="505"/>
      <c r="W106" s="505"/>
      <c r="X106" s="505"/>
      <c r="Y106" s="505"/>
      <c r="Z106" s="505"/>
      <c r="AA106" s="505"/>
      <c r="AB106" s="505"/>
      <c r="AC106" s="505"/>
      <c r="AD106" s="505"/>
      <c r="AE106" s="505"/>
      <c r="AF106" s="505"/>
      <c r="AG106" s="505"/>
      <c r="AH106" s="505"/>
      <c r="AI106" s="505"/>
      <c r="AJ106" s="505"/>
      <c r="AK106" s="505"/>
      <c r="AL106" s="505"/>
      <c r="AM106" s="505"/>
      <c r="AN106" s="505"/>
      <c r="AO106" s="505"/>
      <c r="AP106" s="505"/>
      <c r="AQ106" s="505"/>
      <c r="AR106" s="505"/>
      <c r="AS106" s="505"/>
      <c r="AT106" s="505"/>
      <c r="AU106" s="505"/>
      <c r="AV106" s="505"/>
      <c r="AW106" s="505"/>
      <c r="AX106" s="505"/>
      <c r="AY106" s="505"/>
      <c r="AZ106" s="505"/>
      <c r="BA106" s="505"/>
      <c r="BB106" s="505"/>
      <c r="BC106" s="505"/>
      <c r="BD106" s="505"/>
      <c r="BE106" s="505"/>
      <c r="BF106" s="505"/>
      <c r="BG106" s="505"/>
      <c r="BH106" s="505"/>
      <c r="BI106" s="505"/>
      <c r="BJ106" s="505"/>
      <c r="BK106" s="505"/>
      <c r="BL106" s="505"/>
      <c r="BM106" s="505"/>
      <c r="BN106" s="505"/>
      <c r="BO106" s="505"/>
    </row>
    <row r="107" spans="1:67" s="438" customFormat="1" ht="9.75" customHeight="1">
      <c r="A107" s="442" t="s">
        <v>1316</v>
      </c>
      <c r="B107" s="558" t="s">
        <v>1388</v>
      </c>
      <c r="C107" s="559"/>
      <c r="D107" s="559"/>
      <c r="E107" s="560"/>
      <c r="F107" s="498" t="s">
        <v>963</v>
      </c>
      <c r="G107" s="446">
        <v>129.1</v>
      </c>
      <c r="H107" s="439"/>
      <c r="I107" s="445">
        <v>40.78</v>
      </c>
      <c r="J107" s="439"/>
      <c r="K107" s="445">
        <f t="shared" si="5"/>
        <v>5264.698</v>
      </c>
      <c r="L107" s="439"/>
      <c r="M107" s="437"/>
      <c r="N107" s="528"/>
      <c r="O107" s="393" t="s">
        <v>1317</v>
      </c>
      <c r="Q107" s="448"/>
      <c r="R107" s="505"/>
      <c r="S107" s="505"/>
      <c r="T107" s="504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5"/>
      <c r="AE107" s="505"/>
      <c r="AF107" s="505"/>
      <c r="AG107" s="505"/>
      <c r="AH107" s="505"/>
      <c r="AI107" s="505"/>
      <c r="AJ107" s="505"/>
      <c r="AK107" s="505"/>
      <c r="AL107" s="505"/>
      <c r="AM107" s="505"/>
      <c r="AN107" s="505"/>
      <c r="AO107" s="505"/>
      <c r="AP107" s="505"/>
      <c r="AQ107" s="505"/>
      <c r="AR107" s="505"/>
      <c r="AS107" s="505"/>
      <c r="AT107" s="505"/>
      <c r="AU107" s="505"/>
      <c r="AV107" s="505"/>
      <c r="AW107" s="505"/>
      <c r="AX107" s="505"/>
      <c r="AY107" s="505"/>
      <c r="AZ107" s="505"/>
      <c r="BA107" s="505"/>
      <c r="BB107" s="505"/>
      <c r="BC107" s="505"/>
      <c r="BD107" s="505"/>
      <c r="BE107" s="505"/>
      <c r="BF107" s="505"/>
      <c r="BG107" s="505"/>
      <c r="BH107" s="505"/>
      <c r="BI107" s="505"/>
      <c r="BJ107" s="505"/>
      <c r="BK107" s="505"/>
      <c r="BL107" s="505"/>
      <c r="BM107" s="505"/>
      <c r="BN107" s="505"/>
      <c r="BO107" s="505"/>
    </row>
    <row r="108" spans="1:67" s="438" customFormat="1" ht="9.75" customHeight="1">
      <c r="A108" s="442" t="s">
        <v>1393</v>
      </c>
      <c r="B108" s="558" t="s">
        <v>1389</v>
      </c>
      <c r="C108" s="559"/>
      <c r="D108" s="559"/>
      <c r="E108" s="560"/>
      <c r="F108" s="498" t="s">
        <v>963</v>
      </c>
      <c r="G108" s="446">
        <v>4.2</v>
      </c>
      <c r="H108" s="439"/>
      <c r="I108" s="445">
        <v>42.05</v>
      </c>
      <c r="J108" s="439"/>
      <c r="K108" s="445">
        <f t="shared" si="5"/>
        <v>176.60999999999999</v>
      </c>
      <c r="L108" s="439"/>
      <c r="M108" s="437">
        <f>SUM(K96:K108)</f>
        <v>31157.400299999998</v>
      </c>
      <c r="N108" s="528"/>
      <c r="O108" s="393"/>
      <c r="Q108" s="448"/>
      <c r="R108" s="505"/>
      <c r="S108" s="505"/>
      <c r="T108" s="504"/>
      <c r="U108" s="505"/>
      <c r="V108" s="505"/>
      <c r="W108" s="505"/>
      <c r="X108" s="505"/>
      <c r="Y108" s="505"/>
      <c r="Z108" s="505"/>
      <c r="AA108" s="505"/>
      <c r="AB108" s="505"/>
      <c r="AC108" s="505"/>
      <c r="AD108" s="505"/>
      <c r="AE108" s="505"/>
      <c r="AF108" s="505"/>
      <c r="AG108" s="505"/>
      <c r="AH108" s="505"/>
      <c r="AI108" s="505"/>
      <c r="AJ108" s="505"/>
      <c r="AK108" s="505"/>
      <c r="AL108" s="505"/>
      <c r="AM108" s="505"/>
      <c r="AN108" s="505"/>
      <c r="AO108" s="505"/>
      <c r="AP108" s="505"/>
      <c r="AQ108" s="505"/>
      <c r="AR108" s="505"/>
      <c r="AS108" s="505"/>
      <c r="AT108" s="505"/>
      <c r="AU108" s="505"/>
      <c r="AV108" s="505"/>
      <c r="AW108" s="505"/>
      <c r="AX108" s="505"/>
      <c r="AY108" s="505"/>
      <c r="AZ108" s="505"/>
      <c r="BA108" s="505"/>
      <c r="BB108" s="505"/>
      <c r="BC108" s="505"/>
      <c r="BD108" s="505"/>
      <c r="BE108" s="505"/>
      <c r="BF108" s="505"/>
      <c r="BG108" s="505"/>
      <c r="BH108" s="505"/>
      <c r="BI108" s="505"/>
      <c r="BJ108" s="505"/>
      <c r="BK108" s="505"/>
      <c r="BL108" s="505"/>
      <c r="BM108" s="505"/>
      <c r="BN108" s="505"/>
      <c r="BO108" s="505"/>
    </row>
    <row r="109" spans="1:67" s="438" customFormat="1" ht="8.25" customHeight="1">
      <c r="A109" s="441" t="s">
        <v>360</v>
      </c>
      <c r="B109" s="555" t="s">
        <v>1318</v>
      </c>
      <c r="C109" s="556"/>
      <c r="D109" s="556"/>
      <c r="E109" s="557"/>
      <c r="F109" s="499"/>
      <c r="G109" s="446"/>
      <c r="H109" s="439"/>
      <c r="I109" s="447"/>
      <c r="J109" s="439"/>
      <c r="K109" s="445">
        <f t="shared" si="5"/>
        <v>0</v>
      </c>
      <c r="L109" s="439"/>
      <c r="M109" s="437"/>
      <c r="N109" s="528"/>
      <c r="O109" s="393" t="s">
        <v>1193</v>
      </c>
      <c r="Q109" s="440"/>
      <c r="R109" s="505"/>
      <c r="S109" s="505"/>
      <c r="T109" s="504"/>
      <c r="U109" s="505"/>
      <c r="V109" s="505"/>
      <c r="W109" s="505"/>
      <c r="X109" s="505"/>
      <c r="Y109" s="505"/>
      <c r="Z109" s="505"/>
      <c r="AA109" s="505"/>
      <c r="AB109" s="505"/>
      <c r="AC109" s="505"/>
      <c r="AD109" s="505"/>
      <c r="AE109" s="505"/>
      <c r="AF109" s="505"/>
      <c r="AG109" s="505"/>
      <c r="AH109" s="505"/>
      <c r="AI109" s="505"/>
      <c r="AJ109" s="505"/>
      <c r="AK109" s="505"/>
      <c r="AL109" s="505"/>
      <c r="AM109" s="505"/>
      <c r="AN109" s="505"/>
      <c r="AO109" s="505"/>
      <c r="AP109" s="505"/>
      <c r="AQ109" s="505"/>
      <c r="AR109" s="505"/>
      <c r="AS109" s="505"/>
      <c r="AT109" s="505"/>
      <c r="AU109" s="505"/>
      <c r="AV109" s="505"/>
      <c r="AW109" s="505"/>
      <c r="AX109" s="505"/>
      <c r="AY109" s="505"/>
      <c r="AZ109" s="505"/>
      <c r="BA109" s="505"/>
      <c r="BB109" s="505"/>
      <c r="BC109" s="505"/>
      <c r="BD109" s="505"/>
      <c r="BE109" s="505"/>
      <c r="BF109" s="505"/>
      <c r="BG109" s="505"/>
      <c r="BH109" s="505"/>
      <c r="BI109" s="505"/>
      <c r="BJ109" s="505"/>
      <c r="BK109" s="505"/>
      <c r="BL109" s="505"/>
      <c r="BM109" s="505"/>
      <c r="BN109" s="505"/>
      <c r="BO109" s="505"/>
    </row>
    <row r="110" spans="1:67" s="438" customFormat="1" ht="8.25" customHeight="1">
      <c r="A110" s="441" t="s">
        <v>361</v>
      </c>
      <c r="B110" s="555" t="s">
        <v>1129</v>
      </c>
      <c r="C110" s="556"/>
      <c r="D110" s="556"/>
      <c r="E110" s="557"/>
      <c r="F110" s="499"/>
      <c r="G110" s="446"/>
      <c r="H110" s="439"/>
      <c r="I110" s="447"/>
      <c r="J110" s="439"/>
      <c r="K110" s="445">
        <f t="shared" si="5"/>
        <v>0</v>
      </c>
      <c r="L110" s="439"/>
      <c r="M110" s="437"/>
      <c r="N110" s="528"/>
      <c r="O110" s="393" t="s">
        <v>1195</v>
      </c>
      <c r="Q110" s="440"/>
      <c r="R110" s="505"/>
      <c r="S110" s="505"/>
      <c r="T110" s="504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5"/>
      <c r="AE110" s="505"/>
      <c r="AF110" s="505"/>
      <c r="AG110" s="505"/>
      <c r="AH110" s="505"/>
      <c r="AI110" s="505"/>
      <c r="AJ110" s="505"/>
      <c r="AK110" s="505"/>
      <c r="AL110" s="505"/>
      <c r="AM110" s="505"/>
      <c r="AN110" s="505"/>
      <c r="AO110" s="505"/>
      <c r="AP110" s="505"/>
      <c r="AQ110" s="505"/>
      <c r="AR110" s="505"/>
      <c r="AS110" s="505"/>
      <c r="AT110" s="505"/>
      <c r="AU110" s="505"/>
      <c r="AV110" s="505"/>
      <c r="AW110" s="505"/>
      <c r="AX110" s="505"/>
      <c r="AY110" s="505"/>
      <c r="AZ110" s="505"/>
      <c r="BA110" s="505"/>
      <c r="BB110" s="505"/>
      <c r="BC110" s="505"/>
      <c r="BD110" s="505"/>
      <c r="BE110" s="505"/>
      <c r="BF110" s="505"/>
      <c r="BG110" s="505"/>
      <c r="BH110" s="505"/>
      <c r="BI110" s="505"/>
      <c r="BJ110" s="505"/>
      <c r="BK110" s="505"/>
      <c r="BL110" s="505"/>
      <c r="BM110" s="505"/>
      <c r="BN110" s="505"/>
      <c r="BO110" s="505"/>
    </row>
    <row r="111" spans="1:67" s="438" customFormat="1" ht="9.75" customHeight="1">
      <c r="A111" s="442" t="s">
        <v>362</v>
      </c>
      <c r="B111" s="558" t="s">
        <v>1197</v>
      </c>
      <c r="C111" s="559"/>
      <c r="D111" s="559"/>
      <c r="E111" s="560"/>
      <c r="F111" s="498" t="s">
        <v>1256</v>
      </c>
      <c r="G111" s="446">
        <v>5</v>
      </c>
      <c r="H111" s="439"/>
      <c r="I111" s="445">
        <v>15.56</v>
      </c>
      <c r="J111" s="439"/>
      <c r="K111" s="445">
        <f t="shared" si="5"/>
        <v>77.8</v>
      </c>
      <c r="L111" s="439"/>
      <c r="M111" s="437"/>
      <c r="N111" s="528"/>
      <c r="O111" s="393"/>
      <c r="Q111" s="448"/>
      <c r="R111" s="505"/>
      <c r="S111" s="505"/>
      <c r="T111" s="504"/>
      <c r="U111" s="505"/>
      <c r="V111" s="505"/>
      <c r="W111" s="505"/>
      <c r="X111" s="505"/>
      <c r="Y111" s="505"/>
      <c r="Z111" s="505"/>
      <c r="AA111" s="505"/>
      <c r="AB111" s="505"/>
      <c r="AC111" s="505"/>
      <c r="AD111" s="505"/>
      <c r="AE111" s="505"/>
      <c r="AF111" s="505"/>
      <c r="AG111" s="505"/>
      <c r="AH111" s="505"/>
      <c r="AI111" s="505"/>
      <c r="AJ111" s="505"/>
      <c r="AK111" s="505"/>
      <c r="AL111" s="505"/>
      <c r="AM111" s="505"/>
      <c r="AN111" s="505"/>
      <c r="AO111" s="505"/>
      <c r="AP111" s="505"/>
      <c r="AQ111" s="505"/>
      <c r="AR111" s="505"/>
      <c r="AS111" s="505"/>
      <c r="AT111" s="505"/>
      <c r="AU111" s="505"/>
      <c r="AV111" s="505"/>
      <c r="AW111" s="505"/>
      <c r="AX111" s="505"/>
      <c r="AY111" s="505"/>
      <c r="AZ111" s="505"/>
      <c r="BA111" s="505"/>
      <c r="BB111" s="505"/>
      <c r="BC111" s="505"/>
      <c r="BD111" s="505"/>
      <c r="BE111" s="505"/>
      <c r="BF111" s="505"/>
      <c r="BG111" s="505"/>
      <c r="BH111" s="505"/>
      <c r="BI111" s="505"/>
      <c r="BJ111" s="505"/>
      <c r="BK111" s="505"/>
      <c r="BL111" s="505"/>
      <c r="BM111" s="505"/>
      <c r="BN111" s="505"/>
      <c r="BO111" s="505"/>
    </row>
    <row r="112" spans="1:67" s="438" customFormat="1" ht="9.75" customHeight="1">
      <c r="A112" s="442" t="s">
        <v>363</v>
      </c>
      <c r="B112" s="558" t="s">
        <v>1198</v>
      </c>
      <c r="C112" s="559"/>
      <c r="D112" s="559"/>
      <c r="E112" s="560"/>
      <c r="F112" s="498" t="s">
        <v>1256</v>
      </c>
      <c r="G112" s="446">
        <v>2</v>
      </c>
      <c r="H112" s="439"/>
      <c r="I112" s="445">
        <v>21.79</v>
      </c>
      <c r="J112" s="439"/>
      <c r="K112" s="445">
        <f t="shared" si="5"/>
        <v>43.58</v>
      </c>
      <c r="L112" s="439"/>
      <c r="M112" s="437"/>
      <c r="N112" s="528"/>
      <c r="O112" s="393"/>
      <c r="Q112" s="448"/>
      <c r="R112" s="505"/>
      <c r="S112" s="505"/>
      <c r="T112" s="504"/>
      <c r="U112" s="505"/>
      <c r="V112" s="505"/>
      <c r="W112" s="505"/>
      <c r="X112" s="505"/>
      <c r="Y112" s="505"/>
      <c r="Z112" s="505"/>
      <c r="AA112" s="505"/>
      <c r="AB112" s="505"/>
      <c r="AC112" s="505"/>
      <c r="AD112" s="505"/>
      <c r="AE112" s="505"/>
      <c r="AF112" s="505"/>
      <c r="AG112" s="505"/>
      <c r="AH112" s="505"/>
      <c r="AI112" s="505"/>
      <c r="AJ112" s="505"/>
      <c r="AK112" s="505"/>
      <c r="AL112" s="505"/>
      <c r="AM112" s="505"/>
      <c r="AN112" s="505"/>
      <c r="AO112" s="505"/>
      <c r="AP112" s="505"/>
      <c r="AQ112" s="505"/>
      <c r="AR112" s="505"/>
      <c r="AS112" s="505"/>
      <c r="AT112" s="505"/>
      <c r="AU112" s="505"/>
      <c r="AV112" s="505"/>
      <c r="AW112" s="505"/>
      <c r="AX112" s="505"/>
      <c r="AY112" s="505"/>
      <c r="AZ112" s="505"/>
      <c r="BA112" s="505"/>
      <c r="BB112" s="505"/>
      <c r="BC112" s="505"/>
      <c r="BD112" s="505"/>
      <c r="BE112" s="505"/>
      <c r="BF112" s="505"/>
      <c r="BG112" s="505"/>
      <c r="BH112" s="505"/>
      <c r="BI112" s="505"/>
      <c r="BJ112" s="505"/>
      <c r="BK112" s="505"/>
      <c r="BL112" s="505"/>
      <c r="BM112" s="505"/>
      <c r="BN112" s="505"/>
      <c r="BO112" s="505"/>
    </row>
    <row r="113" spans="1:67" s="438" customFormat="1" ht="9.75" customHeight="1" thickBot="1">
      <c r="A113" s="442" t="s">
        <v>364</v>
      </c>
      <c r="B113" s="558" t="s">
        <v>1199</v>
      </c>
      <c r="C113" s="559"/>
      <c r="D113" s="559"/>
      <c r="E113" s="560"/>
      <c r="F113" s="498" t="s">
        <v>1256</v>
      </c>
      <c r="G113" s="446">
        <v>5</v>
      </c>
      <c r="H113" s="439"/>
      <c r="I113" s="445">
        <v>13.13</v>
      </c>
      <c r="J113" s="439"/>
      <c r="K113" s="445">
        <f>G113*I113</f>
        <v>65.65</v>
      </c>
      <c r="L113" s="439"/>
      <c r="M113" s="437">
        <f>SUM(K109:K113)</f>
        <v>187.03</v>
      </c>
      <c r="N113" s="528"/>
      <c r="O113" s="393" t="s">
        <v>1145</v>
      </c>
      <c r="Q113" s="448"/>
      <c r="R113" s="505"/>
      <c r="S113" s="505"/>
      <c r="T113" s="504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505"/>
      <c r="AK113" s="505"/>
      <c r="AL113" s="505"/>
      <c r="AM113" s="505"/>
      <c r="AN113" s="505"/>
      <c r="AO113" s="505"/>
      <c r="AP113" s="505"/>
      <c r="AQ113" s="505"/>
      <c r="AR113" s="505"/>
      <c r="AS113" s="505"/>
      <c r="AT113" s="505"/>
      <c r="AU113" s="505"/>
      <c r="AV113" s="505"/>
      <c r="AW113" s="505"/>
      <c r="AX113" s="505"/>
      <c r="AY113" s="505"/>
      <c r="AZ113" s="505"/>
      <c r="BA113" s="505"/>
      <c r="BB113" s="505"/>
      <c r="BC113" s="505"/>
      <c r="BD113" s="505"/>
      <c r="BE113" s="505"/>
      <c r="BF113" s="505"/>
      <c r="BG113" s="505"/>
      <c r="BH113" s="505"/>
      <c r="BI113" s="505"/>
      <c r="BJ113" s="505"/>
      <c r="BK113" s="505"/>
      <c r="BL113" s="505"/>
      <c r="BM113" s="505"/>
      <c r="BN113" s="505"/>
      <c r="BO113" s="505"/>
    </row>
    <row r="114" spans="1:17" ht="18" customHeight="1" thickTop="1">
      <c r="A114" s="398" t="str">
        <f>A37</f>
        <v>DATA: 19/08/2014</v>
      </c>
      <c r="B114" s="385"/>
      <c r="C114" s="386" t="s">
        <v>941</v>
      </c>
      <c r="D114" s="385"/>
      <c r="E114" s="387"/>
      <c r="F114" s="493" t="s">
        <v>952</v>
      </c>
      <c r="G114" s="387"/>
      <c r="H114" s="385" t="s">
        <v>1125</v>
      </c>
      <c r="I114" s="387"/>
      <c r="J114" s="385"/>
      <c r="K114" s="426">
        <f>SUM(K78:K113)</f>
        <v>112086.18440000003</v>
      </c>
      <c r="L114" s="385"/>
      <c r="M114" s="426">
        <f>SUM(M78:M113)</f>
        <v>112086.18440000001</v>
      </c>
      <c r="N114" s="520"/>
      <c r="O114" s="411"/>
      <c r="Q114" s="400"/>
    </row>
    <row r="115" spans="1:17" ht="18" customHeight="1" thickBot="1">
      <c r="A115" s="427"/>
      <c r="B115" s="388"/>
      <c r="C115" s="389"/>
      <c r="D115" s="390"/>
      <c r="E115" s="391"/>
      <c r="F115" s="494"/>
      <c r="G115" s="391"/>
      <c r="H115" s="390" t="s">
        <v>960</v>
      </c>
      <c r="I115" s="391"/>
      <c r="J115" s="390"/>
      <c r="K115" s="428"/>
      <c r="L115" s="390"/>
      <c r="M115" s="429"/>
      <c r="N115" s="520"/>
      <c r="O115" s="411"/>
      <c r="Q115" s="400"/>
    </row>
    <row r="116" spans="5:17" ht="16.5" customHeight="1" thickBot="1" thickTop="1">
      <c r="E116" s="371" t="s">
        <v>953</v>
      </c>
      <c r="Q116" s="503"/>
    </row>
    <row r="117" spans="1:15" ht="18" customHeight="1" thickTop="1">
      <c r="A117" s="397"/>
      <c r="B117" s="372" t="s">
        <v>944</v>
      </c>
      <c r="C117" s="373"/>
      <c r="D117" s="374" t="str">
        <f>D75</f>
        <v>OBRA/SERVIÇO: REFORMA DA ESCOLA ÁGUA PRETA</v>
      </c>
      <c r="E117" s="374"/>
      <c r="F117" s="493"/>
      <c r="G117" s="374"/>
      <c r="H117" s="663" t="s">
        <v>1121</v>
      </c>
      <c r="I117" s="664"/>
      <c r="J117" s="664"/>
      <c r="K117" s="665"/>
      <c r="L117" s="398"/>
      <c r="M117" s="399" t="s">
        <v>942</v>
      </c>
      <c r="N117" s="524"/>
      <c r="O117" s="400"/>
    </row>
    <row r="118" spans="1:17" ht="18" customHeight="1" thickBot="1">
      <c r="A118" s="401"/>
      <c r="B118" s="375" t="s">
        <v>945</v>
      </c>
      <c r="C118" s="376"/>
      <c r="D118" s="377"/>
      <c r="E118" s="377"/>
      <c r="G118" s="377"/>
      <c r="H118" s="671" t="s">
        <v>1124</v>
      </c>
      <c r="I118" s="672"/>
      <c r="J118" s="672"/>
      <c r="K118" s="673"/>
      <c r="L118" s="402"/>
      <c r="M118" s="403" t="s">
        <v>1456</v>
      </c>
      <c r="N118" s="525"/>
      <c r="O118" s="404"/>
      <c r="Q118" s="393">
        <f>16.65+33.06</f>
        <v>49.71</v>
      </c>
    </row>
    <row r="119" spans="1:17" ht="18" customHeight="1" thickTop="1">
      <c r="A119" s="401"/>
      <c r="B119" s="378" t="s">
        <v>946</v>
      </c>
      <c r="C119" s="376"/>
      <c r="D119" s="377" t="str">
        <f>D77</f>
        <v>LOCAL: LOCALIDADE DE ÁGUA PRETA - PRESIDENTE KENNEDY - ES</v>
      </c>
      <c r="E119" s="377"/>
      <c r="G119" s="377"/>
      <c r="H119" s="401" t="s">
        <v>947</v>
      </c>
      <c r="J119" s="401"/>
      <c r="L119" s="401"/>
      <c r="M119" s="405"/>
      <c r="N119" s="526"/>
      <c r="O119" s="406"/>
      <c r="Q119" s="519"/>
    </row>
    <row r="120" spans="1:15" ht="14.25" customHeight="1" thickBot="1">
      <c r="A120" s="407"/>
      <c r="B120" s="379"/>
      <c r="C120" s="380"/>
      <c r="D120" s="381"/>
      <c r="E120" s="381"/>
      <c r="F120" s="494"/>
      <c r="G120" s="381"/>
      <c r="H120" s="435" t="s">
        <v>948</v>
      </c>
      <c r="I120" s="381"/>
      <c r="J120" s="435"/>
      <c r="K120" s="433">
        <f>K114</f>
        <v>112086.18440000003</v>
      </c>
      <c r="L120" s="434"/>
      <c r="M120" s="433">
        <f>M114</f>
        <v>112086.18440000001</v>
      </c>
      <c r="N120" s="530"/>
      <c r="O120" s="411"/>
    </row>
    <row r="121" spans="1:15" ht="12.75" customHeight="1" thickTop="1">
      <c r="A121" s="412"/>
      <c r="B121" s="382"/>
      <c r="C121" s="382"/>
      <c r="D121" s="382"/>
      <c r="E121" s="382"/>
      <c r="F121" s="495"/>
      <c r="G121" s="413"/>
      <c r="H121" s="414"/>
      <c r="I121" s="415"/>
      <c r="J121" s="415" t="s">
        <v>955</v>
      </c>
      <c r="K121" s="415"/>
      <c r="L121" s="415"/>
      <c r="M121" s="416"/>
      <c r="N121" s="425"/>
      <c r="O121" s="393"/>
    </row>
    <row r="122" spans="1:16" ht="15" customHeight="1">
      <c r="A122" s="412" t="str">
        <f>A80</f>
        <v>ITEM</v>
      </c>
      <c r="B122" s="382"/>
      <c r="C122" s="383" t="s">
        <v>950</v>
      </c>
      <c r="D122" s="382"/>
      <c r="E122" s="382"/>
      <c r="F122" s="496" t="s">
        <v>18</v>
      </c>
      <c r="G122" s="413" t="s">
        <v>956</v>
      </c>
      <c r="H122" s="417" t="s">
        <v>957</v>
      </c>
      <c r="I122" s="417"/>
      <c r="J122" s="660" t="s">
        <v>462</v>
      </c>
      <c r="K122" s="661"/>
      <c r="L122" s="517" t="s">
        <v>943</v>
      </c>
      <c r="M122" s="518"/>
      <c r="N122" s="529"/>
      <c r="O122" s="418"/>
      <c r="P122" s="419"/>
    </row>
    <row r="123" spans="1:16" ht="5.25" customHeight="1" thickBot="1">
      <c r="A123" s="420"/>
      <c r="B123" s="384"/>
      <c r="C123" s="384"/>
      <c r="D123" s="384"/>
      <c r="E123" s="384"/>
      <c r="F123" s="497"/>
      <c r="G123" s="422"/>
      <c r="H123" s="384"/>
      <c r="I123" s="384"/>
      <c r="J123" s="421"/>
      <c r="K123" s="423"/>
      <c r="L123" s="384"/>
      <c r="M123" s="424"/>
      <c r="N123" s="425"/>
      <c r="O123" s="425"/>
      <c r="P123" s="419"/>
    </row>
    <row r="124" spans="1:67" s="562" customFormat="1" ht="12.75" customHeight="1" thickTop="1">
      <c r="A124" s="565">
        <v>13</v>
      </c>
      <c r="B124" s="570" t="s">
        <v>999</v>
      </c>
      <c r="C124" s="573"/>
      <c r="D124" s="573"/>
      <c r="E124" s="574"/>
      <c r="F124" s="499"/>
      <c r="G124" s="568"/>
      <c r="H124" s="563"/>
      <c r="I124" s="447"/>
      <c r="J124" s="563"/>
      <c r="K124" s="567">
        <v>0</v>
      </c>
      <c r="L124" s="563"/>
      <c r="M124" s="437"/>
      <c r="N124" s="528"/>
      <c r="O124" s="393"/>
      <c r="Q124" s="564">
        <v>0</v>
      </c>
      <c r="R124" s="505">
        <v>0</v>
      </c>
      <c r="S124" s="505"/>
      <c r="T124" s="504"/>
      <c r="U124" s="505"/>
      <c r="V124" s="505"/>
      <c r="W124" s="505"/>
      <c r="X124" s="505"/>
      <c r="Y124" s="505"/>
      <c r="Z124" s="505"/>
      <c r="AA124" s="505"/>
      <c r="AB124" s="505"/>
      <c r="AC124" s="505"/>
      <c r="AD124" s="505"/>
      <c r="AE124" s="505"/>
      <c r="AF124" s="505"/>
      <c r="AG124" s="505"/>
      <c r="AH124" s="505"/>
      <c r="AI124" s="505"/>
      <c r="AJ124" s="505"/>
      <c r="AK124" s="505"/>
      <c r="AL124" s="505"/>
      <c r="AM124" s="505"/>
      <c r="AN124" s="505"/>
      <c r="AO124" s="505"/>
      <c r="AP124" s="505"/>
      <c r="AQ124" s="505"/>
      <c r="AR124" s="505"/>
      <c r="AS124" s="505"/>
      <c r="AT124" s="505"/>
      <c r="AU124" s="505"/>
      <c r="AV124" s="505"/>
      <c r="AW124" s="505"/>
      <c r="AX124" s="505"/>
      <c r="AY124" s="505"/>
      <c r="AZ124" s="505"/>
      <c r="BA124" s="505"/>
      <c r="BB124" s="505"/>
      <c r="BC124" s="505"/>
      <c r="BD124" s="505"/>
      <c r="BE124" s="505"/>
      <c r="BF124" s="505"/>
      <c r="BG124" s="505"/>
      <c r="BH124" s="505"/>
      <c r="BI124" s="505"/>
      <c r="BJ124" s="505"/>
      <c r="BK124" s="505"/>
      <c r="BL124" s="505"/>
      <c r="BM124" s="505"/>
      <c r="BN124" s="505"/>
      <c r="BO124" s="505"/>
    </row>
    <row r="125" spans="1:67" s="562" customFormat="1" ht="13.5" customHeight="1">
      <c r="A125" s="565" t="s">
        <v>399</v>
      </c>
      <c r="B125" s="570" t="s">
        <v>1394</v>
      </c>
      <c r="C125" s="573"/>
      <c r="D125" s="573"/>
      <c r="E125" s="574"/>
      <c r="F125" s="499"/>
      <c r="G125" s="568"/>
      <c r="H125" s="563"/>
      <c r="I125" s="447"/>
      <c r="J125" s="563"/>
      <c r="K125" s="567"/>
      <c r="L125" s="563"/>
      <c r="M125" s="437"/>
      <c r="N125" s="528"/>
      <c r="O125" s="393"/>
      <c r="Q125" s="564"/>
      <c r="R125" s="505"/>
      <c r="S125" s="505"/>
      <c r="T125" s="504"/>
      <c r="U125" s="505"/>
      <c r="V125" s="505"/>
      <c r="W125" s="505"/>
      <c r="X125" s="505"/>
      <c r="Y125" s="505"/>
      <c r="Z125" s="505"/>
      <c r="AA125" s="505"/>
      <c r="AB125" s="505"/>
      <c r="AC125" s="505"/>
      <c r="AD125" s="505"/>
      <c r="AE125" s="505"/>
      <c r="AF125" s="505"/>
      <c r="AG125" s="505"/>
      <c r="AH125" s="505"/>
      <c r="AI125" s="505"/>
      <c r="AJ125" s="505"/>
      <c r="AK125" s="505"/>
      <c r="AL125" s="505"/>
      <c r="AM125" s="505"/>
      <c r="AN125" s="505"/>
      <c r="AO125" s="505"/>
      <c r="AP125" s="505"/>
      <c r="AQ125" s="505"/>
      <c r="AR125" s="505"/>
      <c r="AS125" s="505"/>
      <c r="AT125" s="505"/>
      <c r="AU125" s="505"/>
      <c r="AV125" s="505"/>
      <c r="AW125" s="505"/>
      <c r="AX125" s="505"/>
      <c r="AY125" s="505"/>
      <c r="AZ125" s="505"/>
      <c r="BA125" s="505"/>
      <c r="BB125" s="505"/>
      <c r="BC125" s="505"/>
      <c r="BD125" s="505"/>
      <c r="BE125" s="505"/>
      <c r="BF125" s="505"/>
      <c r="BG125" s="505"/>
      <c r="BH125" s="505"/>
      <c r="BI125" s="505"/>
      <c r="BJ125" s="505"/>
      <c r="BK125" s="505"/>
      <c r="BL125" s="505"/>
      <c r="BM125" s="505"/>
      <c r="BN125" s="505"/>
      <c r="BO125" s="505"/>
    </row>
    <row r="126" spans="1:67" s="562" customFormat="1" ht="14.25" customHeight="1">
      <c r="A126" s="442" t="s">
        <v>400</v>
      </c>
      <c r="B126" s="575" t="s">
        <v>1395</v>
      </c>
      <c r="C126" s="571"/>
      <c r="D126" s="571"/>
      <c r="E126" s="572"/>
      <c r="F126" s="569" t="s">
        <v>1123</v>
      </c>
      <c r="G126" s="568">
        <v>1</v>
      </c>
      <c r="H126" s="563"/>
      <c r="I126" s="567">
        <v>286.65</v>
      </c>
      <c r="J126" s="563"/>
      <c r="K126" s="567">
        <v>286.65</v>
      </c>
      <c r="L126" s="563"/>
      <c r="M126" s="437"/>
      <c r="N126" s="528">
        <v>150306</v>
      </c>
      <c r="O126" s="393"/>
      <c r="Q126" s="448">
        <v>0</v>
      </c>
      <c r="R126" s="505">
        <v>0</v>
      </c>
      <c r="S126" s="505"/>
      <c r="T126" s="504"/>
      <c r="U126" s="505"/>
      <c r="V126" s="505"/>
      <c r="W126" s="505"/>
      <c r="X126" s="505"/>
      <c r="Y126" s="505"/>
      <c r="Z126" s="505"/>
      <c r="AA126" s="505"/>
      <c r="AB126" s="505"/>
      <c r="AC126" s="505"/>
      <c r="AD126" s="505"/>
      <c r="AE126" s="505"/>
      <c r="AF126" s="505"/>
      <c r="AG126" s="505"/>
      <c r="AH126" s="505"/>
      <c r="AI126" s="505"/>
      <c r="AJ126" s="505"/>
      <c r="AK126" s="505"/>
      <c r="AL126" s="505"/>
      <c r="AM126" s="505"/>
      <c r="AN126" s="505"/>
      <c r="AO126" s="505"/>
      <c r="AP126" s="505"/>
      <c r="AQ126" s="505"/>
      <c r="AR126" s="505"/>
      <c r="AS126" s="505"/>
      <c r="AT126" s="505"/>
      <c r="AU126" s="505"/>
      <c r="AV126" s="505"/>
      <c r="AW126" s="505"/>
      <c r="AX126" s="505"/>
      <c r="AY126" s="505"/>
      <c r="AZ126" s="505"/>
      <c r="BA126" s="505"/>
      <c r="BB126" s="505"/>
      <c r="BC126" s="505"/>
      <c r="BD126" s="505"/>
      <c r="BE126" s="505"/>
      <c r="BF126" s="505"/>
      <c r="BG126" s="505"/>
      <c r="BH126" s="505"/>
      <c r="BI126" s="505"/>
      <c r="BJ126" s="505"/>
      <c r="BK126" s="505"/>
      <c r="BL126" s="505"/>
      <c r="BM126" s="505"/>
      <c r="BN126" s="505"/>
      <c r="BO126" s="505"/>
    </row>
    <row r="127" spans="1:67" s="562" customFormat="1" ht="13.5" customHeight="1">
      <c r="A127" s="565" t="s">
        <v>404</v>
      </c>
      <c r="B127" s="570" t="s">
        <v>1396</v>
      </c>
      <c r="C127" s="573"/>
      <c r="D127" s="573"/>
      <c r="E127" s="574"/>
      <c r="F127" s="499"/>
      <c r="G127" s="568"/>
      <c r="H127" s="563"/>
      <c r="I127" s="447"/>
      <c r="J127" s="563"/>
      <c r="K127" s="567"/>
      <c r="L127" s="563"/>
      <c r="M127" s="437"/>
      <c r="N127" s="528"/>
      <c r="O127" s="393"/>
      <c r="Q127" s="564">
        <v>0</v>
      </c>
      <c r="R127" s="505">
        <v>0</v>
      </c>
      <c r="S127" s="505"/>
      <c r="T127" s="504"/>
      <c r="U127" s="505"/>
      <c r="V127" s="505"/>
      <c r="W127" s="505"/>
      <c r="X127" s="505"/>
      <c r="Y127" s="505"/>
      <c r="Z127" s="505"/>
      <c r="AA127" s="505"/>
      <c r="AB127" s="505"/>
      <c r="AC127" s="505"/>
      <c r="AD127" s="505"/>
      <c r="AE127" s="505"/>
      <c r="AF127" s="505"/>
      <c r="AG127" s="505"/>
      <c r="AH127" s="505"/>
      <c r="AI127" s="505"/>
      <c r="AJ127" s="505"/>
      <c r="AK127" s="505"/>
      <c r="AL127" s="505"/>
      <c r="AM127" s="505"/>
      <c r="AN127" s="505"/>
      <c r="AO127" s="505"/>
      <c r="AP127" s="505"/>
      <c r="AQ127" s="505"/>
      <c r="AR127" s="505"/>
      <c r="AS127" s="505"/>
      <c r="AT127" s="505"/>
      <c r="AU127" s="505"/>
      <c r="AV127" s="505"/>
      <c r="AW127" s="505"/>
      <c r="AX127" s="505"/>
      <c r="AY127" s="505"/>
      <c r="AZ127" s="505"/>
      <c r="BA127" s="505"/>
      <c r="BB127" s="505"/>
      <c r="BC127" s="505"/>
      <c r="BD127" s="505"/>
      <c r="BE127" s="505"/>
      <c r="BF127" s="505"/>
      <c r="BG127" s="505"/>
      <c r="BH127" s="505"/>
      <c r="BI127" s="505"/>
      <c r="BJ127" s="505"/>
      <c r="BK127" s="505"/>
      <c r="BL127" s="505"/>
      <c r="BM127" s="505"/>
      <c r="BN127" s="505"/>
      <c r="BO127" s="505"/>
    </row>
    <row r="128" spans="1:67" s="438" customFormat="1" ht="27.75" customHeight="1">
      <c r="A128" s="632" t="s">
        <v>405</v>
      </c>
      <c r="B128" s="715" t="s">
        <v>1397</v>
      </c>
      <c r="C128" s="716"/>
      <c r="D128" s="716"/>
      <c r="E128" s="717"/>
      <c r="F128" s="585" t="s">
        <v>1123</v>
      </c>
      <c r="G128" s="582">
        <v>8</v>
      </c>
      <c r="H128" s="577"/>
      <c r="I128" s="584">
        <v>135.58</v>
      </c>
      <c r="J128" s="586"/>
      <c r="K128" s="583">
        <v>1084.64</v>
      </c>
      <c r="L128" s="577"/>
      <c r="M128" s="588"/>
      <c r="N128" s="594">
        <v>1511801</v>
      </c>
      <c r="O128" s="589"/>
      <c r="P128" s="578"/>
      <c r="Q128" s="590">
        <v>0</v>
      </c>
      <c r="R128" s="591"/>
      <c r="S128" s="593"/>
      <c r="T128" s="504"/>
      <c r="U128" s="505"/>
      <c r="V128" s="505"/>
      <c r="W128" s="505"/>
      <c r="X128" s="505"/>
      <c r="Y128" s="505"/>
      <c r="Z128" s="505"/>
      <c r="AA128" s="505"/>
      <c r="AB128" s="505"/>
      <c r="AC128" s="505"/>
      <c r="AD128" s="505"/>
      <c r="AE128" s="505"/>
      <c r="AF128" s="505"/>
      <c r="AG128" s="505"/>
      <c r="AH128" s="505"/>
      <c r="AI128" s="505"/>
      <c r="AJ128" s="505"/>
      <c r="AK128" s="505"/>
      <c r="AL128" s="505"/>
      <c r="AM128" s="505"/>
      <c r="AN128" s="505"/>
      <c r="AO128" s="505"/>
      <c r="AP128" s="505"/>
      <c r="AQ128" s="505"/>
      <c r="AR128" s="505"/>
      <c r="AS128" s="505"/>
      <c r="AT128" s="505"/>
      <c r="AU128" s="505"/>
      <c r="AV128" s="505"/>
      <c r="AW128" s="505"/>
      <c r="AX128" s="505"/>
      <c r="AY128" s="505"/>
      <c r="AZ128" s="505"/>
      <c r="BA128" s="505"/>
      <c r="BB128" s="505"/>
      <c r="BC128" s="505"/>
      <c r="BD128" s="505"/>
      <c r="BE128" s="505"/>
      <c r="BF128" s="505"/>
      <c r="BG128" s="505"/>
      <c r="BH128" s="505"/>
      <c r="BI128" s="505"/>
      <c r="BJ128" s="505"/>
      <c r="BK128" s="505"/>
      <c r="BL128" s="505"/>
      <c r="BM128" s="505"/>
      <c r="BN128" s="505"/>
      <c r="BO128" s="505"/>
    </row>
    <row r="129" spans="1:67" s="562" customFormat="1" ht="25.5" customHeight="1">
      <c r="A129" s="632" t="s">
        <v>406</v>
      </c>
      <c r="B129" s="715" t="s">
        <v>1398</v>
      </c>
      <c r="C129" s="716"/>
      <c r="D129" s="716"/>
      <c r="E129" s="717"/>
      <c r="F129" s="585" t="s">
        <v>1123</v>
      </c>
      <c r="G129" s="582">
        <v>6</v>
      </c>
      <c r="H129" s="577"/>
      <c r="I129" s="584">
        <v>568.19</v>
      </c>
      <c r="J129" s="586"/>
      <c r="K129" s="583">
        <v>3409.1400000000003</v>
      </c>
      <c r="L129" s="577"/>
      <c r="M129" s="588"/>
      <c r="N129" s="594">
        <v>1511801</v>
      </c>
      <c r="O129" s="589"/>
      <c r="P129" s="578"/>
      <c r="Q129" s="590">
        <v>0</v>
      </c>
      <c r="R129" s="591">
        <v>0</v>
      </c>
      <c r="S129" s="593"/>
      <c r="T129" s="504"/>
      <c r="U129" s="505"/>
      <c r="V129" s="505"/>
      <c r="W129" s="505"/>
      <c r="X129" s="505"/>
      <c r="Y129" s="505"/>
      <c r="Z129" s="505"/>
      <c r="AA129" s="505"/>
      <c r="AB129" s="505"/>
      <c r="AC129" s="505"/>
      <c r="AD129" s="505"/>
      <c r="AE129" s="505"/>
      <c r="AF129" s="505"/>
      <c r="AG129" s="505"/>
      <c r="AH129" s="505"/>
      <c r="AI129" s="505"/>
      <c r="AJ129" s="505"/>
      <c r="AK129" s="505"/>
      <c r="AL129" s="505"/>
      <c r="AM129" s="505"/>
      <c r="AN129" s="505"/>
      <c r="AO129" s="505"/>
      <c r="AP129" s="505"/>
      <c r="AQ129" s="505"/>
      <c r="AR129" s="505"/>
      <c r="AS129" s="505"/>
      <c r="AT129" s="505"/>
      <c r="AU129" s="505"/>
      <c r="AV129" s="505"/>
      <c r="AW129" s="505"/>
      <c r="AX129" s="505"/>
      <c r="AY129" s="505"/>
      <c r="AZ129" s="505"/>
      <c r="BA129" s="505"/>
      <c r="BB129" s="505"/>
      <c r="BC129" s="505"/>
      <c r="BD129" s="505"/>
      <c r="BE129" s="505"/>
      <c r="BF129" s="505"/>
      <c r="BG129" s="505"/>
      <c r="BH129" s="505"/>
      <c r="BI129" s="505"/>
      <c r="BJ129" s="505"/>
      <c r="BK129" s="505"/>
      <c r="BL129" s="505"/>
      <c r="BM129" s="505"/>
      <c r="BN129" s="505"/>
      <c r="BO129" s="505"/>
    </row>
    <row r="130" spans="1:67" s="562" customFormat="1" ht="35.25" customHeight="1">
      <c r="A130" s="632" t="s">
        <v>407</v>
      </c>
      <c r="B130" s="715" t="s">
        <v>1399</v>
      </c>
      <c r="C130" s="716"/>
      <c r="D130" s="716"/>
      <c r="E130" s="717"/>
      <c r="F130" s="585" t="s">
        <v>1123</v>
      </c>
      <c r="G130" s="582">
        <v>6</v>
      </c>
      <c r="H130" s="577"/>
      <c r="I130" s="584">
        <v>232.32</v>
      </c>
      <c r="J130" s="586"/>
      <c r="K130" s="583">
        <v>1393.92</v>
      </c>
      <c r="L130" s="577"/>
      <c r="M130" s="588"/>
      <c r="N130" s="594">
        <v>151810</v>
      </c>
      <c r="O130" s="589"/>
      <c r="P130" s="578"/>
      <c r="Q130" s="590"/>
      <c r="R130" s="591"/>
      <c r="S130" s="593"/>
      <c r="T130" s="504"/>
      <c r="U130" s="505"/>
      <c r="V130" s="505"/>
      <c r="W130" s="505"/>
      <c r="X130" s="505"/>
      <c r="Y130" s="505"/>
      <c r="Z130" s="505"/>
      <c r="AA130" s="505"/>
      <c r="AB130" s="505"/>
      <c r="AC130" s="505"/>
      <c r="AD130" s="505"/>
      <c r="AE130" s="505"/>
      <c r="AF130" s="505"/>
      <c r="AG130" s="505"/>
      <c r="AH130" s="505"/>
      <c r="AI130" s="505"/>
      <c r="AJ130" s="505"/>
      <c r="AK130" s="505"/>
      <c r="AL130" s="505"/>
      <c r="AM130" s="505"/>
      <c r="AN130" s="505"/>
      <c r="AO130" s="505"/>
      <c r="AP130" s="505"/>
      <c r="AQ130" s="505"/>
      <c r="AR130" s="505"/>
      <c r="AS130" s="505"/>
      <c r="AT130" s="505"/>
      <c r="AU130" s="505"/>
      <c r="AV130" s="505"/>
      <c r="AW130" s="505"/>
      <c r="AX130" s="505"/>
      <c r="AY130" s="505"/>
      <c r="AZ130" s="505"/>
      <c r="BA130" s="505"/>
      <c r="BB130" s="505"/>
      <c r="BC130" s="505"/>
      <c r="BD130" s="505"/>
      <c r="BE130" s="505"/>
      <c r="BF130" s="505"/>
      <c r="BG130" s="505"/>
      <c r="BH130" s="505"/>
      <c r="BI130" s="505"/>
      <c r="BJ130" s="505"/>
      <c r="BK130" s="505"/>
      <c r="BL130" s="505"/>
      <c r="BM130" s="505"/>
      <c r="BN130" s="505"/>
      <c r="BO130" s="505"/>
    </row>
    <row r="131" spans="1:67" s="438" customFormat="1" ht="36" customHeight="1">
      <c r="A131" s="632" t="s">
        <v>408</v>
      </c>
      <c r="B131" s="715" t="s">
        <v>1414</v>
      </c>
      <c r="C131" s="718"/>
      <c r="D131" s="718"/>
      <c r="E131" s="719"/>
      <c r="F131" s="585" t="s">
        <v>1123</v>
      </c>
      <c r="G131" s="582">
        <v>4</v>
      </c>
      <c r="H131" s="577"/>
      <c r="I131" s="584">
        <v>191.59</v>
      </c>
      <c r="J131" s="586"/>
      <c r="K131" s="583">
        <v>766.36</v>
      </c>
      <c r="L131" s="577"/>
      <c r="M131" s="588"/>
      <c r="N131" s="594">
        <v>151806</v>
      </c>
      <c r="O131" s="589"/>
      <c r="P131" s="578"/>
      <c r="Q131" s="590"/>
      <c r="R131" s="591"/>
      <c r="S131" s="593"/>
      <c r="T131" s="504"/>
      <c r="U131" s="505"/>
      <c r="V131" s="505"/>
      <c r="W131" s="505"/>
      <c r="X131" s="505"/>
      <c r="Y131" s="505"/>
      <c r="Z131" s="505"/>
      <c r="AA131" s="505"/>
      <c r="AB131" s="505"/>
      <c r="AC131" s="505"/>
      <c r="AD131" s="505"/>
      <c r="AE131" s="505"/>
      <c r="AF131" s="505"/>
      <c r="AG131" s="505"/>
      <c r="AH131" s="505"/>
      <c r="AI131" s="505"/>
      <c r="AJ131" s="505"/>
      <c r="AK131" s="505"/>
      <c r="AL131" s="505"/>
      <c r="AM131" s="505"/>
      <c r="AN131" s="505"/>
      <c r="AO131" s="505"/>
      <c r="AP131" s="505"/>
      <c r="AQ131" s="505"/>
      <c r="AR131" s="505"/>
      <c r="AS131" s="505"/>
      <c r="AT131" s="505"/>
      <c r="AU131" s="505"/>
      <c r="AV131" s="505"/>
      <c r="AW131" s="505"/>
      <c r="AX131" s="505"/>
      <c r="AY131" s="505"/>
      <c r="AZ131" s="505"/>
      <c r="BA131" s="505"/>
      <c r="BB131" s="505"/>
      <c r="BC131" s="505"/>
      <c r="BD131" s="505"/>
      <c r="BE131" s="505"/>
      <c r="BF131" s="505"/>
      <c r="BG131" s="505"/>
      <c r="BH131" s="505"/>
      <c r="BI131" s="505"/>
      <c r="BJ131" s="505"/>
      <c r="BK131" s="505"/>
      <c r="BL131" s="505"/>
      <c r="BM131" s="505"/>
      <c r="BN131" s="505"/>
      <c r="BO131" s="505"/>
    </row>
    <row r="132" spans="1:67" s="438" customFormat="1" ht="13.5" customHeight="1">
      <c r="A132" s="632" t="s">
        <v>1441</v>
      </c>
      <c r="B132" s="696" t="s">
        <v>1400</v>
      </c>
      <c r="C132" s="697"/>
      <c r="D132" s="697"/>
      <c r="E132" s="698"/>
      <c r="F132" s="587" t="s">
        <v>1123</v>
      </c>
      <c r="G132" s="582">
        <v>18</v>
      </c>
      <c r="H132" s="577"/>
      <c r="I132" s="584">
        <v>138.94</v>
      </c>
      <c r="J132" s="580"/>
      <c r="K132" s="581">
        <v>2500.92</v>
      </c>
      <c r="L132" s="577"/>
      <c r="M132" s="588"/>
      <c r="N132" s="594">
        <v>151803</v>
      </c>
      <c r="O132" s="589"/>
      <c r="P132" s="578"/>
      <c r="Q132" s="590"/>
      <c r="R132" s="591"/>
      <c r="S132" s="589"/>
      <c r="T132" s="504"/>
      <c r="U132" s="505"/>
      <c r="V132" s="505"/>
      <c r="W132" s="505"/>
      <c r="X132" s="505"/>
      <c r="Y132" s="505"/>
      <c r="Z132" s="505"/>
      <c r="AA132" s="505"/>
      <c r="AB132" s="505"/>
      <c r="AC132" s="505"/>
      <c r="AD132" s="505"/>
      <c r="AE132" s="505"/>
      <c r="AF132" s="505"/>
      <c r="AG132" s="505"/>
      <c r="AH132" s="505"/>
      <c r="AI132" s="505"/>
      <c r="AJ132" s="505"/>
      <c r="AK132" s="505"/>
      <c r="AL132" s="505"/>
      <c r="AM132" s="505"/>
      <c r="AN132" s="505"/>
      <c r="AO132" s="505"/>
      <c r="AP132" s="505"/>
      <c r="AQ132" s="505"/>
      <c r="AR132" s="505"/>
      <c r="AS132" s="505"/>
      <c r="AT132" s="505"/>
      <c r="AU132" s="505"/>
      <c r="AV132" s="505"/>
      <c r="AW132" s="505"/>
      <c r="AX132" s="505"/>
      <c r="AY132" s="505"/>
      <c r="AZ132" s="505"/>
      <c r="BA132" s="505"/>
      <c r="BB132" s="505"/>
      <c r="BC132" s="505"/>
      <c r="BD132" s="505"/>
      <c r="BE132" s="505"/>
      <c r="BF132" s="505"/>
      <c r="BG132" s="505"/>
      <c r="BH132" s="505"/>
      <c r="BI132" s="505"/>
      <c r="BJ132" s="505"/>
      <c r="BK132" s="505"/>
      <c r="BL132" s="505"/>
      <c r="BM132" s="505"/>
      <c r="BN132" s="505"/>
      <c r="BO132" s="505"/>
    </row>
    <row r="133" spans="1:67" s="438" customFormat="1" ht="33.75" customHeight="1">
      <c r="A133" s="632" t="s">
        <v>1442</v>
      </c>
      <c r="B133" s="696" t="s">
        <v>1401</v>
      </c>
      <c r="C133" s="697"/>
      <c r="D133" s="697"/>
      <c r="E133" s="698"/>
      <c r="F133" s="585" t="s">
        <v>1123</v>
      </c>
      <c r="G133" s="583">
        <v>2</v>
      </c>
      <c r="H133" s="577"/>
      <c r="I133" s="584">
        <v>320.3</v>
      </c>
      <c r="J133" s="577"/>
      <c r="K133" s="581">
        <v>640.6</v>
      </c>
      <c r="L133" s="577"/>
      <c r="M133" s="588"/>
      <c r="N133" s="594"/>
      <c r="O133" s="589"/>
      <c r="P133" s="578"/>
      <c r="Q133" s="590"/>
      <c r="R133" s="591"/>
      <c r="S133" s="592"/>
      <c r="T133" s="505"/>
      <c r="U133" s="505"/>
      <c r="V133" s="505"/>
      <c r="W133" s="505"/>
      <c r="X133" s="505"/>
      <c r="Y133" s="505"/>
      <c r="Z133" s="505"/>
      <c r="AA133" s="505"/>
      <c r="AB133" s="505"/>
      <c r="AC133" s="505"/>
      <c r="AD133" s="505"/>
      <c r="AE133" s="505"/>
      <c r="AF133" s="505"/>
      <c r="AG133" s="505"/>
      <c r="AH133" s="505"/>
      <c r="AI133" s="505"/>
      <c r="AJ133" s="505"/>
      <c r="AK133" s="505"/>
      <c r="AL133" s="505"/>
      <c r="AM133" s="505"/>
      <c r="AN133" s="505"/>
      <c r="AO133" s="505"/>
      <c r="AP133" s="505"/>
      <c r="AQ133" s="505"/>
      <c r="AR133" s="505"/>
      <c r="AS133" s="505"/>
      <c r="AT133" s="505"/>
      <c r="AU133" s="505"/>
      <c r="AV133" s="505"/>
      <c r="AW133" s="505"/>
      <c r="AX133" s="505"/>
      <c r="AY133" s="505"/>
      <c r="AZ133" s="505"/>
      <c r="BA133" s="505"/>
      <c r="BB133" s="505"/>
      <c r="BC133" s="505"/>
      <c r="BD133" s="505"/>
      <c r="BE133" s="505"/>
      <c r="BF133" s="505"/>
      <c r="BG133" s="505"/>
      <c r="BH133" s="505"/>
      <c r="BI133" s="505"/>
      <c r="BJ133" s="505"/>
      <c r="BK133" s="505"/>
      <c r="BL133" s="505"/>
      <c r="BM133" s="505"/>
      <c r="BN133" s="505"/>
      <c r="BO133" s="505"/>
    </row>
    <row r="134" spans="1:67" s="438" customFormat="1" ht="15" customHeight="1">
      <c r="A134" s="579" t="s">
        <v>409</v>
      </c>
      <c r="B134" s="699" t="s">
        <v>1402</v>
      </c>
      <c r="C134" s="700"/>
      <c r="D134" s="700"/>
      <c r="E134" s="701"/>
      <c r="F134" s="585"/>
      <c r="G134" s="582"/>
      <c r="H134" s="577"/>
      <c r="I134" s="584"/>
      <c r="J134" s="586"/>
      <c r="K134" s="583"/>
      <c r="L134" s="577"/>
      <c r="M134" s="588"/>
      <c r="N134" s="594"/>
      <c r="O134" s="589"/>
      <c r="P134" s="578"/>
      <c r="Q134" s="590"/>
      <c r="R134" s="591"/>
      <c r="S134" s="592"/>
      <c r="T134" s="504"/>
      <c r="U134" s="505"/>
      <c r="V134" s="505"/>
      <c r="W134" s="505"/>
      <c r="X134" s="505"/>
      <c r="Y134" s="505"/>
      <c r="Z134" s="505"/>
      <c r="AA134" s="505"/>
      <c r="AB134" s="505"/>
      <c r="AC134" s="505"/>
      <c r="AD134" s="505"/>
      <c r="AE134" s="505"/>
      <c r="AF134" s="505"/>
      <c r="AG134" s="505"/>
      <c r="AH134" s="505"/>
      <c r="AI134" s="505"/>
      <c r="AJ134" s="505"/>
      <c r="AK134" s="505"/>
      <c r="AL134" s="505"/>
      <c r="AM134" s="505"/>
      <c r="AN134" s="505"/>
      <c r="AO134" s="505"/>
      <c r="AP134" s="505"/>
      <c r="AQ134" s="505"/>
      <c r="AR134" s="505"/>
      <c r="AS134" s="505"/>
      <c r="AT134" s="505"/>
      <c r="AU134" s="505"/>
      <c r="AV134" s="505"/>
      <c r="AW134" s="505"/>
      <c r="AX134" s="505"/>
      <c r="AY134" s="505"/>
      <c r="AZ134" s="505"/>
      <c r="BA134" s="505"/>
      <c r="BB134" s="505"/>
      <c r="BC134" s="505"/>
      <c r="BD134" s="505"/>
      <c r="BE134" s="505"/>
      <c r="BF134" s="505"/>
      <c r="BG134" s="505"/>
      <c r="BH134" s="505"/>
      <c r="BI134" s="505"/>
      <c r="BJ134" s="505"/>
      <c r="BK134" s="505"/>
      <c r="BL134" s="505"/>
      <c r="BM134" s="505"/>
      <c r="BN134" s="505"/>
      <c r="BO134" s="505"/>
    </row>
    <row r="135" spans="1:67" s="562" customFormat="1" ht="14.25" customHeight="1">
      <c r="A135" s="442" t="s">
        <v>400</v>
      </c>
      <c r="B135" s="575" t="s">
        <v>1403</v>
      </c>
      <c r="C135" s="571"/>
      <c r="D135" s="571"/>
      <c r="E135" s="572"/>
      <c r="F135" s="569" t="s">
        <v>1123</v>
      </c>
      <c r="G135" s="568">
        <v>12</v>
      </c>
      <c r="H135" s="563"/>
      <c r="I135" s="567">
        <v>47.22</v>
      </c>
      <c r="J135" s="563"/>
      <c r="K135" s="567">
        <v>566.64</v>
      </c>
      <c r="L135" s="563"/>
      <c r="M135" s="437"/>
      <c r="N135" s="528"/>
      <c r="O135" s="393"/>
      <c r="Q135" s="448"/>
      <c r="R135" s="505"/>
      <c r="S135" s="505"/>
      <c r="T135" s="504"/>
      <c r="U135" s="505"/>
      <c r="V135" s="505"/>
      <c r="W135" s="505"/>
      <c r="X135" s="505"/>
      <c r="Y135" s="505"/>
      <c r="Z135" s="505"/>
      <c r="AA135" s="505"/>
      <c r="AB135" s="505"/>
      <c r="AC135" s="505"/>
      <c r="AD135" s="505"/>
      <c r="AE135" s="505"/>
      <c r="AF135" s="505"/>
      <c r="AG135" s="505"/>
      <c r="AH135" s="505"/>
      <c r="AI135" s="505"/>
      <c r="AJ135" s="505"/>
      <c r="AK135" s="505"/>
      <c r="AL135" s="505"/>
      <c r="AM135" s="505"/>
      <c r="AN135" s="505"/>
      <c r="AO135" s="505"/>
      <c r="AP135" s="505"/>
      <c r="AQ135" s="505"/>
      <c r="AR135" s="505"/>
      <c r="AS135" s="505"/>
      <c r="AT135" s="505"/>
      <c r="AU135" s="505"/>
      <c r="AV135" s="505"/>
      <c r="AW135" s="505"/>
      <c r="AX135" s="505"/>
      <c r="AY135" s="505"/>
      <c r="AZ135" s="505"/>
      <c r="BA135" s="505"/>
      <c r="BB135" s="505"/>
      <c r="BC135" s="505"/>
      <c r="BD135" s="505"/>
      <c r="BE135" s="505"/>
      <c r="BF135" s="505"/>
      <c r="BG135" s="505"/>
      <c r="BH135" s="505"/>
      <c r="BI135" s="505"/>
      <c r="BJ135" s="505"/>
      <c r="BK135" s="505"/>
      <c r="BL135" s="505"/>
      <c r="BM135" s="505"/>
      <c r="BN135" s="505"/>
      <c r="BO135" s="505"/>
    </row>
    <row r="136" spans="1:67" s="562" customFormat="1" ht="14.25" customHeight="1">
      <c r="A136" s="442" t="s">
        <v>401</v>
      </c>
      <c r="B136" s="575" t="s">
        <v>1404</v>
      </c>
      <c r="C136" s="571"/>
      <c r="D136" s="571"/>
      <c r="E136" s="572"/>
      <c r="F136" s="569" t="s">
        <v>1123</v>
      </c>
      <c r="G136" s="568">
        <v>10</v>
      </c>
      <c r="H136" s="563"/>
      <c r="I136" s="567">
        <v>90.05</v>
      </c>
      <c r="J136" s="563"/>
      <c r="K136" s="567">
        <v>900.5</v>
      </c>
      <c r="L136" s="563"/>
      <c r="M136" s="437"/>
      <c r="N136" s="528">
        <v>180102</v>
      </c>
      <c r="O136" s="393"/>
      <c r="Q136" s="448"/>
      <c r="R136" s="505"/>
      <c r="S136" s="505"/>
      <c r="T136" s="504"/>
      <c r="U136" s="505"/>
      <c r="V136" s="505"/>
      <c r="W136" s="505"/>
      <c r="X136" s="505"/>
      <c r="Y136" s="505"/>
      <c r="Z136" s="505"/>
      <c r="AA136" s="505"/>
      <c r="AB136" s="505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  <c r="AM136" s="505"/>
      <c r="AN136" s="505"/>
      <c r="AO136" s="505"/>
      <c r="AP136" s="505"/>
      <c r="AQ136" s="505"/>
      <c r="AR136" s="505"/>
      <c r="AS136" s="505"/>
      <c r="AT136" s="505"/>
      <c r="AU136" s="505"/>
      <c r="AV136" s="505"/>
      <c r="AW136" s="505"/>
      <c r="AX136" s="505"/>
      <c r="AY136" s="505"/>
      <c r="AZ136" s="505"/>
      <c r="BA136" s="505"/>
      <c r="BB136" s="505"/>
      <c r="BC136" s="505"/>
      <c r="BD136" s="505"/>
      <c r="BE136" s="505"/>
      <c r="BF136" s="505"/>
      <c r="BG136" s="505"/>
      <c r="BH136" s="505"/>
      <c r="BI136" s="505"/>
      <c r="BJ136" s="505"/>
      <c r="BK136" s="505"/>
      <c r="BL136" s="505"/>
      <c r="BM136" s="505"/>
      <c r="BN136" s="505"/>
      <c r="BO136" s="505"/>
    </row>
    <row r="137" spans="1:67" s="562" customFormat="1" ht="14.25" customHeight="1">
      <c r="A137" s="442" t="s">
        <v>402</v>
      </c>
      <c r="B137" s="575" t="s">
        <v>1405</v>
      </c>
      <c r="C137" s="571"/>
      <c r="D137" s="571"/>
      <c r="E137" s="572"/>
      <c r="F137" s="569" t="s">
        <v>1123</v>
      </c>
      <c r="G137" s="568">
        <v>4</v>
      </c>
      <c r="H137" s="563"/>
      <c r="I137" s="567">
        <v>50.71</v>
      </c>
      <c r="J137" s="563"/>
      <c r="K137" s="567">
        <v>202.84</v>
      </c>
      <c r="L137" s="563"/>
      <c r="M137" s="437"/>
      <c r="N137" s="528">
        <v>180105</v>
      </c>
      <c r="O137" s="393"/>
      <c r="Q137" s="448"/>
      <c r="R137" s="505"/>
      <c r="S137" s="505"/>
      <c r="T137" s="504"/>
      <c r="U137" s="505"/>
      <c r="V137" s="505"/>
      <c r="W137" s="505"/>
      <c r="X137" s="505"/>
      <c r="Y137" s="505"/>
      <c r="Z137" s="505"/>
      <c r="AA137" s="505"/>
      <c r="AB137" s="505"/>
      <c r="AC137" s="505"/>
      <c r="AD137" s="505"/>
      <c r="AE137" s="505"/>
      <c r="AF137" s="505"/>
      <c r="AG137" s="505"/>
      <c r="AH137" s="505"/>
      <c r="AI137" s="505"/>
      <c r="AJ137" s="505"/>
      <c r="AK137" s="505"/>
      <c r="AL137" s="505"/>
      <c r="AM137" s="505"/>
      <c r="AN137" s="505"/>
      <c r="AO137" s="505"/>
      <c r="AP137" s="505"/>
      <c r="AQ137" s="505"/>
      <c r="AR137" s="505"/>
      <c r="AS137" s="505"/>
      <c r="AT137" s="505"/>
      <c r="AU137" s="505"/>
      <c r="AV137" s="505"/>
      <c r="AW137" s="505"/>
      <c r="AX137" s="505"/>
      <c r="AY137" s="505"/>
      <c r="AZ137" s="505"/>
      <c r="BA137" s="505"/>
      <c r="BB137" s="505"/>
      <c r="BC137" s="505"/>
      <c r="BD137" s="505"/>
      <c r="BE137" s="505"/>
      <c r="BF137" s="505"/>
      <c r="BG137" s="505"/>
      <c r="BH137" s="505"/>
      <c r="BI137" s="505"/>
      <c r="BJ137" s="505"/>
      <c r="BK137" s="505"/>
      <c r="BL137" s="505"/>
      <c r="BM137" s="505"/>
      <c r="BN137" s="505"/>
      <c r="BO137" s="505"/>
    </row>
    <row r="138" spans="1:67" s="562" customFormat="1" ht="14.25" customHeight="1">
      <c r="A138" s="442" t="s">
        <v>403</v>
      </c>
      <c r="B138" s="575" t="s">
        <v>1406</v>
      </c>
      <c r="C138" s="571"/>
      <c r="D138" s="571"/>
      <c r="E138" s="572"/>
      <c r="F138" s="569" t="s">
        <v>1123</v>
      </c>
      <c r="G138" s="568">
        <v>3</v>
      </c>
      <c r="H138" s="688">
        <v>16.09</v>
      </c>
      <c r="I138" s="689"/>
      <c r="J138" s="688">
        <v>48.269999999999996</v>
      </c>
      <c r="K138" s="689"/>
      <c r="L138" s="563"/>
      <c r="M138" s="437"/>
      <c r="N138" s="528">
        <v>151301</v>
      </c>
      <c r="O138" s="393"/>
      <c r="Q138" s="448"/>
      <c r="R138" s="505"/>
      <c r="S138" s="505"/>
      <c r="T138" s="504"/>
      <c r="U138" s="505"/>
      <c r="V138" s="505"/>
      <c r="W138" s="505"/>
      <c r="X138" s="505"/>
      <c r="Y138" s="505"/>
      <c r="Z138" s="505"/>
      <c r="AA138" s="505"/>
      <c r="AB138" s="505"/>
      <c r="AC138" s="505"/>
      <c r="AD138" s="505"/>
      <c r="AE138" s="505"/>
      <c r="AF138" s="505"/>
      <c r="AG138" s="505"/>
      <c r="AH138" s="505"/>
      <c r="AI138" s="505"/>
      <c r="AJ138" s="505"/>
      <c r="AK138" s="505"/>
      <c r="AL138" s="505"/>
      <c r="AM138" s="505"/>
      <c r="AN138" s="505"/>
      <c r="AO138" s="505"/>
      <c r="AP138" s="505"/>
      <c r="AQ138" s="505"/>
      <c r="AR138" s="505"/>
      <c r="AS138" s="505"/>
      <c r="AT138" s="505"/>
      <c r="AU138" s="505"/>
      <c r="AV138" s="505"/>
      <c r="AW138" s="505"/>
      <c r="AX138" s="505"/>
      <c r="AY138" s="505"/>
      <c r="AZ138" s="505"/>
      <c r="BA138" s="505"/>
      <c r="BB138" s="505"/>
      <c r="BC138" s="505"/>
      <c r="BD138" s="505"/>
      <c r="BE138" s="505"/>
      <c r="BF138" s="505"/>
      <c r="BG138" s="505"/>
      <c r="BH138" s="505"/>
      <c r="BI138" s="505"/>
      <c r="BJ138" s="505"/>
      <c r="BK138" s="505"/>
      <c r="BL138" s="505"/>
      <c r="BM138" s="505"/>
      <c r="BN138" s="505"/>
      <c r="BO138" s="505"/>
    </row>
    <row r="139" spans="1:67" s="562" customFormat="1" ht="14.25" customHeight="1">
      <c r="A139" s="442" t="s">
        <v>1443</v>
      </c>
      <c r="B139" s="575" t="s">
        <v>1407</v>
      </c>
      <c r="C139" s="571"/>
      <c r="D139" s="571"/>
      <c r="E139" s="572"/>
      <c r="F139" s="569" t="s">
        <v>1123</v>
      </c>
      <c r="G139" s="568">
        <v>2</v>
      </c>
      <c r="H139" s="688">
        <v>15.13</v>
      </c>
      <c r="I139" s="689"/>
      <c r="J139" s="688">
        <v>30.26</v>
      </c>
      <c r="K139" s="689"/>
      <c r="L139" s="563"/>
      <c r="M139" s="437"/>
      <c r="N139" s="528">
        <v>151302</v>
      </c>
      <c r="O139" s="393"/>
      <c r="Q139" s="448"/>
      <c r="R139" s="505"/>
      <c r="S139" s="505"/>
      <c r="T139" s="504"/>
      <c r="U139" s="505"/>
      <c r="V139" s="505"/>
      <c r="W139" s="505"/>
      <c r="X139" s="505"/>
      <c r="Y139" s="505"/>
      <c r="Z139" s="505"/>
      <c r="AA139" s="505"/>
      <c r="AB139" s="505"/>
      <c r="AC139" s="505"/>
      <c r="AD139" s="505"/>
      <c r="AE139" s="505"/>
      <c r="AF139" s="505"/>
      <c r="AG139" s="505"/>
      <c r="AH139" s="505"/>
      <c r="AI139" s="505"/>
      <c r="AJ139" s="505"/>
      <c r="AK139" s="505"/>
      <c r="AL139" s="505"/>
      <c r="AM139" s="505"/>
      <c r="AN139" s="505"/>
      <c r="AO139" s="505"/>
      <c r="AP139" s="505"/>
      <c r="AQ139" s="505"/>
      <c r="AR139" s="505"/>
      <c r="AS139" s="505"/>
      <c r="AT139" s="505"/>
      <c r="AU139" s="505"/>
      <c r="AV139" s="505"/>
      <c r="AW139" s="505"/>
      <c r="AX139" s="505"/>
      <c r="AY139" s="505"/>
      <c r="AZ139" s="505"/>
      <c r="BA139" s="505"/>
      <c r="BB139" s="505"/>
      <c r="BC139" s="505"/>
      <c r="BD139" s="505"/>
      <c r="BE139" s="505"/>
      <c r="BF139" s="505"/>
      <c r="BG139" s="505"/>
      <c r="BH139" s="505"/>
      <c r="BI139" s="505"/>
      <c r="BJ139" s="505"/>
      <c r="BK139" s="505"/>
      <c r="BL139" s="505"/>
      <c r="BM139" s="505"/>
      <c r="BN139" s="505"/>
      <c r="BO139" s="505"/>
    </row>
    <row r="140" spans="1:67" s="562" customFormat="1" ht="14.25" customHeight="1">
      <c r="A140" s="442" t="s">
        <v>1444</v>
      </c>
      <c r="B140" s="575" t="s">
        <v>1408</v>
      </c>
      <c r="C140" s="571"/>
      <c r="D140" s="571"/>
      <c r="E140" s="572"/>
      <c r="F140" s="569" t="s">
        <v>1123</v>
      </c>
      <c r="G140" s="568">
        <v>2</v>
      </c>
      <c r="H140" s="563"/>
      <c r="I140" s="567">
        <v>16.82</v>
      </c>
      <c r="J140" s="563"/>
      <c r="K140" s="567">
        <v>33.64</v>
      </c>
      <c r="L140" s="563"/>
      <c r="M140" s="437"/>
      <c r="N140" s="528">
        <v>151305</v>
      </c>
      <c r="O140" s="393"/>
      <c r="Q140" s="448"/>
      <c r="R140" s="505"/>
      <c r="S140" s="505"/>
      <c r="T140" s="504"/>
      <c r="U140" s="505"/>
      <c r="V140" s="505"/>
      <c r="W140" s="505"/>
      <c r="X140" s="505"/>
      <c r="Y140" s="505"/>
      <c r="Z140" s="505"/>
      <c r="AA140" s="505"/>
      <c r="AB140" s="505"/>
      <c r="AC140" s="505"/>
      <c r="AD140" s="505"/>
      <c r="AE140" s="505"/>
      <c r="AF140" s="505"/>
      <c r="AG140" s="505"/>
      <c r="AH140" s="505"/>
      <c r="AI140" s="505"/>
      <c r="AJ140" s="505"/>
      <c r="AK140" s="505"/>
      <c r="AL140" s="505"/>
      <c r="AM140" s="505"/>
      <c r="AN140" s="505"/>
      <c r="AO140" s="505"/>
      <c r="AP140" s="505"/>
      <c r="AQ140" s="505"/>
      <c r="AR140" s="505"/>
      <c r="AS140" s="505"/>
      <c r="AT140" s="505"/>
      <c r="AU140" s="505"/>
      <c r="AV140" s="505"/>
      <c r="AW140" s="505"/>
      <c r="AX140" s="505"/>
      <c r="AY140" s="505"/>
      <c r="AZ140" s="505"/>
      <c r="BA140" s="505"/>
      <c r="BB140" s="505"/>
      <c r="BC140" s="505"/>
      <c r="BD140" s="505"/>
      <c r="BE140" s="505"/>
      <c r="BF140" s="505"/>
      <c r="BG140" s="505"/>
      <c r="BH140" s="505"/>
      <c r="BI140" s="505"/>
      <c r="BJ140" s="505"/>
      <c r="BK140" s="505"/>
      <c r="BL140" s="505"/>
      <c r="BM140" s="505"/>
      <c r="BN140" s="505"/>
      <c r="BO140" s="505"/>
    </row>
    <row r="141" spans="1:67" s="562" customFormat="1" ht="14.25" customHeight="1">
      <c r="A141" s="442" t="s">
        <v>1445</v>
      </c>
      <c r="B141" s="575" t="s">
        <v>1409</v>
      </c>
      <c r="C141" s="571"/>
      <c r="D141" s="571"/>
      <c r="E141" s="572"/>
      <c r="F141" s="569" t="s">
        <v>1123</v>
      </c>
      <c r="G141" s="568">
        <v>4</v>
      </c>
      <c r="H141" s="563"/>
      <c r="I141" s="567">
        <v>15.13</v>
      </c>
      <c r="J141" s="563"/>
      <c r="K141" s="567">
        <v>60.52</v>
      </c>
      <c r="L141" s="563"/>
      <c r="M141" s="437"/>
      <c r="N141" s="528">
        <v>151303</v>
      </c>
      <c r="O141" s="393"/>
      <c r="Q141" s="448"/>
      <c r="R141" s="505"/>
      <c r="S141" s="505"/>
      <c r="T141" s="504"/>
      <c r="U141" s="505"/>
      <c r="V141" s="505"/>
      <c r="W141" s="505"/>
      <c r="X141" s="505"/>
      <c r="Y141" s="505"/>
      <c r="Z141" s="505"/>
      <c r="AA141" s="505"/>
      <c r="AB141" s="505"/>
      <c r="AC141" s="505"/>
      <c r="AD141" s="505"/>
      <c r="AE141" s="505"/>
      <c r="AF141" s="505"/>
      <c r="AG141" s="505"/>
      <c r="AH141" s="505"/>
      <c r="AI141" s="505"/>
      <c r="AJ141" s="505"/>
      <c r="AK141" s="505"/>
      <c r="AL141" s="505"/>
      <c r="AM141" s="505"/>
      <c r="AN141" s="505"/>
      <c r="AO141" s="505"/>
      <c r="AP141" s="505"/>
      <c r="AQ141" s="505"/>
      <c r="AR141" s="505"/>
      <c r="AS141" s="505"/>
      <c r="AT141" s="505"/>
      <c r="AU141" s="505"/>
      <c r="AV141" s="505"/>
      <c r="AW141" s="505"/>
      <c r="AX141" s="505"/>
      <c r="AY141" s="505"/>
      <c r="AZ141" s="505"/>
      <c r="BA141" s="505"/>
      <c r="BB141" s="505"/>
      <c r="BC141" s="505"/>
      <c r="BD141" s="505"/>
      <c r="BE141" s="505"/>
      <c r="BF141" s="505"/>
      <c r="BG141" s="505"/>
      <c r="BH141" s="505"/>
      <c r="BI141" s="505"/>
      <c r="BJ141" s="505"/>
      <c r="BK141" s="505"/>
      <c r="BL141" s="505"/>
      <c r="BM141" s="505"/>
      <c r="BN141" s="505"/>
      <c r="BO141" s="505"/>
    </row>
    <row r="142" spans="1:67" s="562" customFormat="1" ht="14.25" customHeight="1">
      <c r="A142" s="442" t="s">
        <v>1446</v>
      </c>
      <c r="B142" s="575" t="s">
        <v>1410</v>
      </c>
      <c r="C142" s="571"/>
      <c r="D142" s="571"/>
      <c r="E142" s="572"/>
      <c r="F142" s="569" t="s">
        <v>1123</v>
      </c>
      <c r="G142" s="568">
        <v>2</v>
      </c>
      <c r="H142" s="563"/>
      <c r="I142" s="567">
        <v>3836.67</v>
      </c>
      <c r="J142" s="563"/>
      <c r="K142" s="567">
        <v>7673.34</v>
      </c>
      <c r="L142" s="563"/>
      <c r="M142" s="437"/>
      <c r="N142" s="649" t="s">
        <v>1411</v>
      </c>
      <c r="O142" s="650"/>
      <c r="Q142" s="448"/>
      <c r="R142" s="505"/>
      <c r="S142" s="505"/>
      <c r="T142" s="504"/>
      <c r="U142" s="505"/>
      <c r="V142" s="505"/>
      <c r="W142" s="505"/>
      <c r="X142" s="505"/>
      <c r="Y142" s="505"/>
      <c r="Z142" s="505"/>
      <c r="AA142" s="505"/>
      <c r="AB142" s="505"/>
      <c r="AC142" s="505"/>
      <c r="AD142" s="505"/>
      <c r="AE142" s="505"/>
      <c r="AF142" s="505"/>
      <c r="AG142" s="505"/>
      <c r="AH142" s="505"/>
      <c r="AI142" s="505"/>
      <c r="AJ142" s="505"/>
      <c r="AK142" s="505"/>
      <c r="AL142" s="505"/>
      <c r="AM142" s="505"/>
      <c r="AN142" s="505"/>
      <c r="AO142" s="505"/>
      <c r="AP142" s="505"/>
      <c r="AQ142" s="505"/>
      <c r="AR142" s="505"/>
      <c r="AS142" s="505"/>
      <c r="AT142" s="505"/>
      <c r="AU142" s="505"/>
      <c r="AV142" s="505"/>
      <c r="AW142" s="505"/>
      <c r="AX142" s="505"/>
      <c r="AY142" s="505"/>
      <c r="AZ142" s="505"/>
      <c r="BA142" s="505"/>
      <c r="BB142" s="505"/>
      <c r="BC142" s="505"/>
      <c r="BD142" s="505"/>
      <c r="BE142" s="505"/>
      <c r="BF142" s="505"/>
      <c r="BG142" s="505"/>
      <c r="BH142" s="505"/>
      <c r="BI142" s="505"/>
      <c r="BJ142" s="505"/>
      <c r="BK142" s="505"/>
      <c r="BL142" s="505"/>
      <c r="BM142" s="505"/>
      <c r="BN142" s="505"/>
      <c r="BO142" s="505"/>
    </row>
    <row r="143" spans="1:67" s="562" customFormat="1" ht="14.25" customHeight="1">
      <c r="A143" s="442" t="s">
        <v>1447</v>
      </c>
      <c r="B143" s="575" t="s">
        <v>1412</v>
      </c>
      <c r="C143" s="571"/>
      <c r="D143" s="571"/>
      <c r="E143" s="572"/>
      <c r="F143" s="569" t="s">
        <v>963</v>
      </c>
      <c r="G143" s="568">
        <v>173</v>
      </c>
      <c r="H143" s="688">
        <v>8.17</v>
      </c>
      <c r="I143" s="689"/>
      <c r="J143" s="563"/>
      <c r="K143" s="567">
        <v>1413.41</v>
      </c>
      <c r="L143" s="563"/>
      <c r="M143" s="437"/>
      <c r="N143" s="528">
        <v>151601</v>
      </c>
      <c r="O143" s="393"/>
      <c r="Q143" s="448"/>
      <c r="R143" s="505"/>
      <c r="S143" s="505"/>
      <c r="T143" s="504"/>
      <c r="U143" s="505"/>
      <c r="V143" s="505"/>
      <c r="W143" s="505"/>
      <c r="X143" s="505"/>
      <c r="Y143" s="505"/>
      <c r="Z143" s="505"/>
      <c r="AA143" s="505"/>
      <c r="AB143" s="505"/>
      <c r="AC143" s="505"/>
      <c r="AD143" s="505"/>
      <c r="AE143" s="505"/>
      <c r="AF143" s="505"/>
      <c r="AG143" s="505"/>
      <c r="AH143" s="505"/>
      <c r="AI143" s="505"/>
      <c r="AJ143" s="505"/>
      <c r="AK143" s="505"/>
      <c r="AL143" s="505"/>
      <c r="AM143" s="505"/>
      <c r="AN143" s="505"/>
      <c r="AO143" s="505"/>
      <c r="AP143" s="505"/>
      <c r="AQ143" s="505"/>
      <c r="AR143" s="505"/>
      <c r="AS143" s="505"/>
      <c r="AT143" s="505"/>
      <c r="AU143" s="505"/>
      <c r="AV143" s="505"/>
      <c r="AW143" s="505"/>
      <c r="AX143" s="505"/>
      <c r="AY143" s="505"/>
      <c r="AZ143" s="505"/>
      <c r="BA143" s="505"/>
      <c r="BB143" s="505"/>
      <c r="BC143" s="505"/>
      <c r="BD143" s="505"/>
      <c r="BE143" s="505"/>
      <c r="BF143" s="505"/>
      <c r="BG143" s="505"/>
      <c r="BH143" s="505"/>
      <c r="BI143" s="505"/>
      <c r="BJ143" s="505"/>
      <c r="BK143" s="505"/>
      <c r="BL143" s="505"/>
      <c r="BM143" s="505"/>
      <c r="BN143" s="505"/>
      <c r="BO143" s="505"/>
    </row>
    <row r="144" spans="1:67" s="438" customFormat="1" ht="12.75" customHeight="1">
      <c r="A144" s="565" t="s">
        <v>411</v>
      </c>
      <c r="B144" s="702" t="s">
        <v>1415</v>
      </c>
      <c r="C144" s="703"/>
      <c r="D144" s="703"/>
      <c r="E144" s="704"/>
      <c r="F144" s="600"/>
      <c r="G144" s="599"/>
      <c r="H144" s="596"/>
      <c r="I144" s="598"/>
      <c r="J144" s="690"/>
      <c r="K144" s="691"/>
      <c r="L144" s="596"/>
      <c r="M144" s="601"/>
      <c r="N144" s="594"/>
      <c r="O144" s="602"/>
      <c r="P144" s="597"/>
      <c r="Q144" s="595"/>
      <c r="R144" s="595"/>
      <c r="S144" s="595"/>
      <c r="T144" s="504"/>
      <c r="U144" s="505"/>
      <c r="V144" s="505"/>
      <c r="W144" s="505"/>
      <c r="X144" s="505"/>
      <c r="Y144" s="505"/>
      <c r="Z144" s="505"/>
      <c r="AA144" s="505"/>
      <c r="AB144" s="505"/>
      <c r="AC144" s="505"/>
      <c r="AD144" s="505"/>
      <c r="AE144" s="505"/>
      <c r="AF144" s="505"/>
      <c r="AG144" s="505"/>
      <c r="AH144" s="505"/>
      <c r="AI144" s="505"/>
      <c r="AJ144" s="505"/>
      <c r="AK144" s="505"/>
      <c r="AL144" s="505"/>
      <c r="AM144" s="505"/>
      <c r="AN144" s="505"/>
      <c r="AO144" s="505"/>
      <c r="AP144" s="505"/>
      <c r="AQ144" s="505"/>
      <c r="AR144" s="505"/>
      <c r="AS144" s="505"/>
      <c r="AT144" s="505"/>
      <c r="AU144" s="505"/>
      <c r="AV144" s="505"/>
      <c r="AW144" s="505"/>
      <c r="AX144" s="505"/>
      <c r="AY144" s="505"/>
      <c r="AZ144" s="505"/>
      <c r="BA144" s="505"/>
      <c r="BB144" s="505"/>
      <c r="BC144" s="505"/>
      <c r="BD144" s="505"/>
      <c r="BE144" s="505"/>
      <c r="BF144" s="505"/>
      <c r="BG144" s="505"/>
      <c r="BH144" s="505"/>
      <c r="BI144" s="505"/>
      <c r="BJ144" s="505"/>
      <c r="BK144" s="505"/>
      <c r="BL144" s="505"/>
      <c r="BM144" s="505"/>
      <c r="BN144" s="505"/>
      <c r="BO144" s="505"/>
    </row>
    <row r="145" spans="1:67" s="562" customFormat="1" ht="14.25" customHeight="1" thickBot="1">
      <c r="A145" s="442" t="s">
        <v>412</v>
      </c>
      <c r="B145" s="603" t="s">
        <v>1413</v>
      </c>
      <c r="C145" s="604"/>
      <c r="D145" s="604"/>
      <c r="E145" s="605"/>
      <c r="F145" s="569" t="s">
        <v>1123</v>
      </c>
      <c r="G145" s="568">
        <v>42</v>
      </c>
      <c r="H145" s="563"/>
      <c r="I145" s="567">
        <v>9.2</v>
      </c>
      <c r="J145" s="563"/>
      <c r="K145" s="567">
        <v>386.4</v>
      </c>
      <c r="L145" s="563"/>
      <c r="M145" s="437">
        <f>SUM(J124:K145)</f>
        <v>21398.050000000003</v>
      </c>
      <c r="N145" s="528">
        <v>152002</v>
      </c>
      <c r="O145" s="393"/>
      <c r="Q145" s="448"/>
      <c r="R145" s="505"/>
      <c r="S145" s="505"/>
      <c r="T145" s="504"/>
      <c r="U145" s="505"/>
      <c r="V145" s="505"/>
      <c r="W145" s="505"/>
      <c r="X145" s="505"/>
      <c r="Y145" s="505"/>
      <c r="Z145" s="505"/>
      <c r="AA145" s="505"/>
      <c r="AB145" s="505"/>
      <c r="AC145" s="505"/>
      <c r="AD145" s="505"/>
      <c r="AE145" s="505"/>
      <c r="AF145" s="505"/>
      <c r="AG145" s="505"/>
      <c r="AH145" s="505"/>
      <c r="AI145" s="505"/>
      <c r="AJ145" s="505"/>
      <c r="AK145" s="505"/>
      <c r="AL145" s="505"/>
      <c r="AM145" s="505"/>
      <c r="AN145" s="505"/>
      <c r="AO145" s="505"/>
      <c r="AP145" s="505"/>
      <c r="AQ145" s="505"/>
      <c r="AR145" s="505"/>
      <c r="AS145" s="505"/>
      <c r="AT145" s="505"/>
      <c r="AU145" s="505"/>
      <c r="AV145" s="505"/>
      <c r="AW145" s="505"/>
      <c r="AX145" s="505"/>
      <c r="AY145" s="505"/>
      <c r="AZ145" s="505"/>
      <c r="BA145" s="505"/>
      <c r="BB145" s="505"/>
      <c r="BC145" s="505"/>
      <c r="BD145" s="505"/>
      <c r="BE145" s="505"/>
      <c r="BF145" s="505"/>
      <c r="BG145" s="505"/>
      <c r="BH145" s="505"/>
      <c r="BI145" s="505"/>
      <c r="BJ145" s="505"/>
      <c r="BK145" s="505"/>
      <c r="BL145" s="505"/>
      <c r="BM145" s="505"/>
      <c r="BN145" s="505"/>
      <c r="BO145" s="505"/>
    </row>
    <row r="146" spans="1:17" ht="18" customHeight="1" thickTop="1">
      <c r="A146" s="398" t="str">
        <f>A37</f>
        <v>DATA: 19/08/2014</v>
      </c>
      <c r="B146" s="503"/>
      <c r="C146" s="532" t="s">
        <v>941</v>
      </c>
      <c r="D146" s="503"/>
      <c r="E146" s="533"/>
      <c r="F146" s="493" t="s">
        <v>952</v>
      </c>
      <c r="G146" s="387"/>
      <c r="H146" s="385" t="s">
        <v>1125</v>
      </c>
      <c r="I146" s="387"/>
      <c r="J146" s="385"/>
      <c r="K146" s="426">
        <f>SUM(J120:K145)</f>
        <v>133484.23440000002</v>
      </c>
      <c r="L146" s="385"/>
      <c r="M146" s="426">
        <f>SUM(M120:M145)</f>
        <v>133484.23440000002</v>
      </c>
      <c r="N146" s="520"/>
      <c r="O146" s="411"/>
      <c r="Q146" s="400"/>
    </row>
    <row r="147" spans="1:17" ht="18" customHeight="1" thickBot="1">
      <c r="A147" s="427"/>
      <c r="B147" s="388"/>
      <c r="C147" s="389"/>
      <c r="D147" s="390"/>
      <c r="E147" s="391"/>
      <c r="F147" s="494"/>
      <c r="G147" s="391"/>
      <c r="H147" s="390" t="s">
        <v>960</v>
      </c>
      <c r="I147" s="391"/>
      <c r="J147" s="390"/>
      <c r="K147" s="428"/>
      <c r="L147" s="390"/>
      <c r="M147" s="429"/>
      <c r="N147" s="520"/>
      <c r="O147" s="411"/>
      <c r="Q147" s="520">
        <f>SUM(M120:M145)</f>
        <v>133484.23440000002</v>
      </c>
    </row>
    <row r="148" ht="16.5" customHeight="1" thickBot="1" thickTop="1">
      <c r="E148" s="371" t="s">
        <v>953</v>
      </c>
    </row>
    <row r="149" spans="1:17" ht="18" customHeight="1" thickTop="1">
      <c r="A149" s="397"/>
      <c r="B149" s="372" t="s">
        <v>944</v>
      </c>
      <c r="C149" s="373"/>
      <c r="D149" s="374" t="str">
        <f>D2</f>
        <v>OBRA/SERVIÇO: REFORMA DA ESCOLA ÁGUA PRETA</v>
      </c>
      <c r="E149" s="374"/>
      <c r="F149" s="493"/>
      <c r="G149" s="374"/>
      <c r="H149" s="663" t="s">
        <v>1121</v>
      </c>
      <c r="I149" s="664"/>
      <c r="J149" s="664"/>
      <c r="K149" s="665"/>
      <c r="L149" s="398"/>
      <c r="M149" s="399" t="s">
        <v>942</v>
      </c>
      <c r="N149" s="524"/>
      <c r="O149" s="400"/>
      <c r="Q149" s="370"/>
    </row>
    <row r="150" spans="1:15" ht="18" customHeight="1" thickBot="1">
      <c r="A150" s="401"/>
      <c r="B150" s="375" t="s">
        <v>945</v>
      </c>
      <c r="C150" s="376"/>
      <c r="D150" s="377"/>
      <c r="E150" s="377"/>
      <c r="G150" s="377"/>
      <c r="H150" s="671" t="s">
        <v>1124</v>
      </c>
      <c r="I150" s="672"/>
      <c r="J150" s="672"/>
      <c r="K150" s="673"/>
      <c r="L150" s="402"/>
      <c r="M150" s="403" t="s">
        <v>1457</v>
      </c>
      <c r="N150" s="525"/>
      <c r="O150" s="404"/>
    </row>
    <row r="151" spans="1:15" ht="18" customHeight="1" thickTop="1">
      <c r="A151" s="401"/>
      <c r="B151" s="378" t="s">
        <v>946</v>
      </c>
      <c r="C151" s="376"/>
      <c r="D151" s="377" t="str">
        <f>D4</f>
        <v>LOCAL: LOCALIDADE DE ÁGUA PRETA - PRESIDENTE KENNEDY - ES</v>
      </c>
      <c r="E151" s="377"/>
      <c r="G151" s="377"/>
      <c r="H151" s="401" t="s">
        <v>947</v>
      </c>
      <c r="J151" s="401"/>
      <c r="L151" s="401"/>
      <c r="M151" s="405"/>
      <c r="N151" s="526"/>
      <c r="O151" s="406"/>
    </row>
    <row r="152" spans="1:15" ht="14.25" customHeight="1" thickBot="1">
      <c r="A152" s="407"/>
      <c r="B152" s="379"/>
      <c r="C152" s="380"/>
      <c r="D152" s="381"/>
      <c r="E152" s="381"/>
      <c r="F152" s="494"/>
      <c r="G152" s="381"/>
      <c r="H152" s="435" t="s">
        <v>948</v>
      </c>
      <c r="I152" s="381"/>
      <c r="J152" s="435"/>
      <c r="K152" s="433">
        <f>K146</f>
        <v>133484.23440000002</v>
      </c>
      <c r="L152" s="434"/>
      <c r="M152" s="433">
        <f>M146</f>
        <v>133484.23440000002</v>
      </c>
      <c r="N152" s="530"/>
      <c r="O152" s="411"/>
    </row>
    <row r="153" spans="1:15" ht="12.75" customHeight="1" thickTop="1">
      <c r="A153" s="412"/>
      <c r="B153" s="382"/>
      <c r="C153" s="382"/>
      <c r="D153" s="382"/>
      <c r="E153" s="382"/>
      <c r="F153" s="495"/>
      <c r="G153" s="413"/>
      <c r="H153" s="414"/>
      <c r="I153" s="415"/>
      <c r="J153" s="415" t="s">
        <v>955</v>
      </c>
      <c r="K153" s="415"/>
      <c r="L153" s="415"/>
      <c r="M153" s="416"/>
      <c r="N153" s="425"/>
      <c r="O153" s="393"/>
    </row>
    <row r="154" spans="1:16" ht="15" customHeight="1">
      <c r="A154" s="412" t="s">
        <v>949</v>
      </c>
      <c r="B154" s="382"/>
      <c r="C154" s="383" t="s">
        <v>950</v>
      </c>
      <c r="D154" s="382"/>
      <c r="E154" s="382"/>
      <c r="F154" s="496" t="s">
        <v>18</v>
      </c>
      <c r="G154" s="413" t="s">
        <v>956</v>
      </c>
      <c r="H154" s="417" t="s">
        <v>957</v>
      </c>
      <c r="I154" s="417"/>
      <c r="J154" s="660" t="s">
        <v>462</v>
      </c>
      <c r="K154" s="661"/>
      <c r="L154" s="517" t="s">
        <v>943</v>
      </c>
      <c r="M154" s="518"/>
      <c r="N154" s="529"/>
      <c r="O154" s="418"/>
      <c r="P154" s="419"/>
    </row>
    <row r="155" spans="1:16" ht="5.25" customHeight="1" thickBot="1">
      <c r="A155" s="420"/>
      <c r="B155" s="384"/>
      <c r="C155" s="384"/>
      <c r="D155" s="384"/>
      <c r="E155" s="384"/>
      <c r="F155" s="497"/>
      <c r="G155" s="422"/>
      <c r="H155" s="384"/>
      <c r="I155" s="384"/>
      <c r="J155" s="421"/>
      <c r="K155" s="423"/>
      <c r="L155" s="384"/>
      <c r="M155" s="424"/>
      <c r="N155" s="425"/>
      <c r="O155" s="425"/>
      <c r="P155" s="419"/>
    </row>
    <row r="156" spans="1:67" s="438" customFormat="1" ht="10.5" customHeight="1" thickTop="1">
      <c r="A156" s="608">
        <v>14</v>
      </c>
      <c r="B156" s="709" t="s">
        <v>1211</v>
      </c>
      <c r="C156" s="710"/>
      <c r="D156" s="710"/>
      <c r="E156" s="711"/>
      <c r="F156" s="611"/>
      <c r="G156" s="610"/>
      <c r="H156" s="606"/>
      <c r="I156" s="609"/>
      <c r="J156" s="606"/>
      <c r="K156" s="609">
        <v>0</v>
      </c>
      <c r="L156" s="606"/>
      <c r="M156" s="612"/>
      <c r="N156" s="594">
        <v>16</v>
      </c>
      <c r="O156" s="613"/>
      <c r="P156" s="607"/>
      <c r="Q156" s="595"/>
      <c r="R156" s="595"/>
      <c r="S156" s="595"/>
      <c r="T156" s="504"/>
      <c r="U156" s="505"/>
      <c r="V156" s="505"/>
      <c r="W156" s="505"/>
      <c r="X156" s="505"/>
      <c r="Y156" s="505"/>
      <c r="Z156" s="505"/>
      <c r="AA156" s="505"/>
      <c r="AB156" s="505"/>
      <c r="AC156" s="505"/>
      <c r="AD156" s="505"/>
      <c r="AE156" s="505"/>
      <c r="AF156" s="505"/>
      <c r="AG156" s="505"/>
      <c r="AH156" s="505"/>
      <c r="AI156" s="505"/>
      <c r="AJ156" s="505"/>
      <c r="AK156" s="505"/>
      <c r="AL156" s="505"/>
      <c r="AM156" s="505"/>
      <c r="AN156" s="505"/>
      <c r="AO156" s="505"/>
      <c r="AP156" s="505"/>
      <c r="AQ156" s="505"/>
      <c r="AR156" s="505"/>
      <c r="AS156" s="505"/>
      <c r="AT156" s="505"/>
      <c r="AU156" s="505"/>
      <c r="AV156" s="505"/>
      <c r="AW156" s="505"/>
      <c r="AX156" s="505"/>
      <c r="AY156" s="505"/>
      <c r="AZ156" s="505"/>
      <c r="BA156" s="505"/>
      <c r="BB156" s="505"/>
      <c r="BC156" s="505"/>
      <c r="BD156" s="505"/>
      <c r="BE156" s="505"/>
      <c r="BF156" s="505"/>
      <c r="BG156" s="505"/>
      <c r="BH156" s="505"/>
      <c r="BI156" s="505"/>
      <c r="BJ156" s="505"/>
      <c r="BK156" s="505"/>
      <c r="BL156" s="505"/>
      <c r="BM156" s="505"/>
      <c r="BN156" s="505"/>
      <c r="BO156" s="505"/>
    </row>
    <row r="157" spans="1:67" s="438" customFormat="1" ht="10.5" customHeight="1">
      <c r="A157" s="608" t="s">
        <v>437</v>
      </c>
      <c r="B157" s="646" t="s">
        <v>1440</v>
      </c>
      <c r="C157" s="647"/>
      <c r="D157" s="647"/>
      <c r="E157" s="648"/>
      <c r="F157" s="611"/>
      <c r="G157" s="610"/>
      <c r="H157" s="606"/>
      <c r="I157" s="609"/>
      <c r="J157" s="606"/>
      <c r="K157" s="609">
        <v>0</v>
      </c>
      <c r="L157" s="606"/>
      <c r="M157" s="612"/>
      <c r="N157" s="594">
        <v>1601</v>
      </c>
      <c r="O157" s="613"/>
      <c r="P157" s="607"/>
      <c r="Q157" s="595"/>
      <c r="R157" s="595"/>
      <c r="S157" s="595"/>
      <c r="T157" s="504"/>
      <c r="U157" s="505"/>
      <c r="V157" s="505"/>
      <c r="W157" s="505"/>
      <c r="X157" s="505"/>
      <c r="Y157" s="505"/>
      <c r="Z157" s="505"/>
      <c r="AA157" s="505"/>
      <c r="AB157" s="505"/>
      <c r="AC157" s="505"/>
      <c r="AD157" s="505"/>
      <c r="AE157" s="505"/>
      <c r="AF157" s="505"/>
      <c r="AG157" s="505"/>
      <c r="AH157" s="505"/>
      <c r="AI157" s="505"/>
      <c r="AJ157" s="505"/>
      <c r="AK157" s="505"/>
      <c r="AL157" s="505"/>
      <c r="AM157" s="505"/>
      <c r="AN157" s="505"/>
      <c r="AO157" s="505"/>
      <c r="AP157" s="505"/>
      <c r="AQ157" s="505"/>
      <c r="AR157" s="505"/>
      <c r="AS157" s="505"/>
      <c r="AT157" s="505"/>
      <c r="AU157" s="505"/>
      <c r="AV157" s="505"/>
      <c r="AW157" s="505"/>
      <c r="AX157" s="505"/>
      <c r="AY157" s="505"/>
      <c r="AZ157" s="505"/>
      <c r="BA157" s="505"/>
      <c r="BB157" s="505"/>
      <c r="BC157" s="505"/>
      <c r="BD157" s="505"/>
      <c r="BE157" s="505"/>
      <c r="BF157" s="505"/>
      <c r="BG157" s="505"/>
      <c r="BH157" s="505"/>
      <c r="BI157" s="505"/>
      <c r="BJ157" s="505"/>
      <c r="BK157" s="505"/>
      <c r="BL157" s="505"/>
      <c r="BM157" s="505"/>
      <c r="BN157" s="505"/>
      <c r="BO157" s="505"/>
    </row>
    <row r="158" spans="1:67" s="438" customFormat="1" ht="12.75" customHeight="1">
      <c r="A158" s="633" t="s">
        <v>438</v>
      </c>
      <c r="B158" s="682" t="s">
        <v>1416</v>
      </c>
      <c r="C158" s="683"/>
      <c r="D158" s="683"/>
      <c r="E158" s="684"/>
      <c r="F158" s="611" t="s">
        <v>1417</v>
      </c>
      <c r="G158" s="610">
        <v>5</v>
      </c>
      <c r="H158" s="606"/>
      <c r="I158" s="609">
        <v>413.29</v>
      </c>
      <c r="J158" s="606"/>
      <c r="K158" s="609">
        <v>2066.4500000000003</v>
      </c>
      <c r="L158" s="606"/>
      <c r="M158" s="612"/>
      <c r="N158" s="594">
        <v>160101</v>
      </c>
      <c r="O158" s="613"/>
      <c r="P158" s="607"/>
      <c r="Q158" s="595"/>
      <c r="R158" s="595"/>
      <c r="S158" s="595"/>
      <c r="T158" s="504"/>
      <c r="U158" s="505"/>
      <c r="V158" s="505"/>
      <c r="W158" s="505"/>
      <c r="X158" s="505"/>
      <c r="Y158" s="505"/>
      <c r="Z158" s="505"/>
      <c r="AA158" s="505"/>
      <c r="AB158" s="505"/>
      <c r="AC158" s="505"/>
      <c r="AD158" s="505"/>
      <c r="AE158" s="505"/>
      <c r="AF158" s="505"/>
      <c r="AG158" s="505"/>
      <c r="AH158" s="505"/>
      <c r="AI158" s="505"/>
      <c r="AJ158" s="505"/>
      <c r="AK158" s="505"/>
      <c r="AL158" s="505"/>
      <c r="AM158" s="505"/>
      <c r="AN158" s="505"/>
      <c r="AO158" s="505"/>
      <c r="AP158" s="505"/>
      <c r="AQ158" s="505"/>
      <c r="AR158" s="505"/>
      <c r="AS158" s="505"/>
      <c r="AT158" s="505"/>
      <c r="AU158" s="505"/>
      <c r="AV158" s="505"/>
      <c r="AW158" s="505"/>
      <c r="AX158" s="505"/>
      <c r="AY158" s="505"/>
      <c r="AZ158" s="505"/>
      <c r="BA158" s="505"/>
      <c r="BB158" s="505"/>
      <c r="BC158" s="505"/>
      <c r="BD158" s="505"/>
      <c r="BE158" s="505"/>
      <c r="BF158" s="505"/>
      <c r="BG158" s="505"/>
      <c r="BH158" s="505"/>
      <c r="BI158" s="505"/>
      <c r="BJ158" s="505"/>
      <c r="BK158" s="505"/>
      <c r="BL158" s="505"/>
      <c r="BM158" s="505"/>
      <c r="BN158" s="505"/>
      <c r="BO158" s="505"/>
    </row>
    <row r="159" spans="1:67" s="438" customFormat="1" ht="12.75" customHeight="1">
      <c r="A159" s="633" t="s">
        <v>439</v>
      </c>
      <c r="B159" s="682" t="s">
        <v>1418</v>
      </c>
      <c r="C159" s="683"/>
      <c r="D159" s="683"/>
      <c r="E159" s="684"/>
      <c r="F159" s="611" t="s">
        <v>1123</v>
      </c>
      <c r="G159" s="610">
        <v>1</v>
      </c>
      <c r="H159" s="606"/>
      <c r="I159" s="609">
        <v>253.61</v>
      </c>
      <c r="J159" s="606"/>
      <c r="K159" s="609">
        <v>253.61</v>
      </c>
      <c r="L159" s="606"/>
      <c r="M159" s="612"/>
      <c r="N159" s="594">
        <v>160106</v>
      </c>
      <c r="O159" s="613"/>
      <c r="P159" s="607"/>
      <c r="Q159" s="595"/>
      <c r="R159" s="595"/>
      <c r="S159" s="595"/>
      <c r="T159" s="504"/>
      <c r="U159" s="505"/>
      <c r="V159" s="505"/>
      <c r="W159" s="505"/>
      <c r="X159" s="505"/>
      <c r="Y159" s="505"/>
      <c r="Z159" s="505"/>
      <c r="AA159" s="505"/>
      <c r="AB159" s="505"/>
      <c r="AC159" s="505"/>
      <c r="AD159" s="505"/>
      <c r="AE159" s="505"/>
      <c r="AF159" s="505"/>
      <c r="AG159" s="505"/>
      <c r="AH159" s="505"/>
      <c r="AI159" s="505"/>
      <c r="AJ159" s="505"/>
      <c r="AK159" s="505"/>
      <c r="AL159" s="505"/>
      <c r="AM159" s="505"/>
      <c r="AN159" s="505"/>
      <c r="AO159" s="505"/>
      <c r="AP159" s="505"/>
      <c r="AQ159" s="505"/>
      <c r="AR159" s="505"/>
      <c r="AS159" s="505"/>
      <c r="AT159" s="505"/>
      <c r="AU159" s="505"/>
      <c r="AV159" s="505"/>
      <c r="AW159" s="505"/>
      <c r="AX159" s="505"/>
      <c r="AY159" s="505"/>
      <c r="AZ159" s="505"/>
      <c r="BA159" s="505"/>
      <c r="BB159" s="505"/>
      <c r="BC159" s="505"/>
      <c r="BD159" s="505"/>
      <c r="BE159" s="505"/>
      <c r="BF159" s="505"/>
      <c r="BG159" s="505"/>
      <c r="BH159" s="505"/>
      <c r="BI159" s="505"/>
      <c r="BJ159" s="505"/>
      <c r="BK159" s="505"/>
      <c r="BL159" s="505"/>
      <c r="BM159" s="505"/>
      <c r="BN159" s="505"/>
      <c r="BO159" s="505"/>
    </row>
    <row r="160" spans="1:67" s="438" customFormat="1" ht="12.75" customHeight="1">
      <c r="A160" s="633" t="s">
        <v>440</v>
      </c>
      <c r="B160" s="682" t="s">
        <v>1419</v>
      </c>
      <c r="C160" s="683"/>
      <c r="D160" s="683"/>
      <c r="E160" s="684"/>
      <c r="F160" s="611" t="s">
        <v>1123</v>
      </c>
      <c r="G160" s="610">
        <v>1</v>
      </c>
      <c r="H160" s="606"/>
      <c r="I160" s="609">
        <v>96.67</v>
      </c>
      <c r="J160" s="606"/>
      <c r="K160" s="609">
        <v>96.67</v>
      </c>
      <c r="L160" s="606"/>
      <c r="M160" s="612"/>
      <c r="N160" s="594">
        <v>160108</v>
      </c>
      <c r="O160" s="613"/>
      <c r="P160" s="607"/>
      <c r="Q160" s="595"/>
      <c r="R160" s="595"/>
      <c r="S160" s="595"/>
      <c r="T160" s="504"/>
      <c r="U160" s="505"/>
      <c r="V160" s="505"/>
      <c r="W160" s="505"/>
      <c r="X160" s="505"/>
      <c r="Y160" s="505"/>
      <c r="Z160" s="505"/>
      <c r="AA160" s="505"/>
      <c r="AB160" s="505"/>
      <c r="AC160" s="505"/>
      <c r="AD160" s="505"/>
      <c r="AE160" s="505"/>
      <c r="AF160" s="505"/>
      <c r="AG160" s="505"/>
      <c r="AH160" s="505"/>
      <c r="AI160" s="505"/>
      <c r="AJ160" s="505"/>
      <c r="AK160" s="505"/>
      <c r="AL160" s="505"/>
      <c r="AM160" s="505"/>
      <c r="AN160" s="505"/>
      <c r="AO160" s="505"/>
      <c r="AP160" s="505"/>
      <c r="AQ160" s="505"/>
      <c r="AR160" s="505"/>
      <c r="AS160" s="505"/>
      <c r="AT160" s="505"/>
      <c r="AU160" s="505"/>
      <c r="AV160" s="505"/>
      <c r="AW160" s="505"/>
      <c r="AX160" s="505"/>
      <c r="AY160" s="505"/>
      <c r="AZ160" s="505"/>
      <c r="BA160" s="505"/>
      <c r="BB160" s="505"/>
      <c r="BC160" s="505"/>
      <c r="BD160" s="505"/>
      <c r="BE160" s="505"/>
      <c r="BF160" s="505"/>
      <c r="BG160" s="505"/>
      <c r="BH160" s="505"/>
      <c r="BI160" s="505"/>
      <c r="BJ160" s="505"/>
      <c r="BK160" s="505"/>
      <c r="BL160" s="505"/>
      <c r="BM160" s="505"/>
      <c r="BN160" s="505"/>
      <c r="BO160" s="505"/>
    </row>
    <row r="161" spans="1:67" s="438" customFormat="1" ht="12.75" customHeight="1">
      <c r="A161" s="633" t="s">
        <v>1448</v>
      </c>
      <c r="B161" s="682" t="s">
        <v>1420</v>
      </c>
      <c r="C161" s="683"/>
      <c r="D161" s="683"/>
      <c r="E161" s="684"/>
      <c r="F161" s="611" t="s">
        <v>1123</v>
      </c>
      <c r="G161" s="610">
        <v>3</v>
      </c>
      <c r="H161" s="606"/>
      <c r="I161" s="609">
        <v>35.7</v>
      </c>
      <c r="J161" s="606"/>
      <c r="K161" s="609">
        <v>107.10000000000001</v>
      </c>
      <c r="L161" s="606"/>
      <c r="M161" s="612"/>
      <c r="N161" s="594">
        <v>160120</v>
      </c>
      <c r="O161" s="613"/>
      <c r="P161" s="607"/>
      <c r="Q161" s="595"/>
      <c r="R161" s="595"/>
      <c r="S161" s="595"/>
      <c r="T161" s="504"/>
      <c r="U161" s="505"/>
      <c r="V161" s="505"/>
      <c r="W161" s="505"/>
      <c r="X161" s="505"/>
      <c r="Y161" s="505"/>
      <c r="Z161" s="505"/>
      <c r="AA161" s="505"/>
      <c r="AB161" s="505"/>
      <c r="AC161" s="505"/>
      <c r="AD161" s="505"/>
      <c r="AE161" s="505"/>
      <c r="AF161" s="505"/>
      <c r="AG161" s="505"/>
      <c r="AH161" s="505"/>
      <c r="AI161" s="505"/>
      <c r="AJ161" s="505"/>
      <c r="AK161" s="505"/>
      <c r="AL161" s="505"/>
      <c r="AM161" s="505"/>
      <c r="AN161" s="505"/>
      <c r="AO161" s="505"/>
      <c r="AP161" s="505"/>
      <c r="AQ161" s="505"/>
      <c r="AR161" s="505"/>
      <c r="AS161" s="505"/>
      <c r="AT161" s="505"/>
      <c r="AU161" s="505"/>
      <c r="AV161" s="505"/>
      <c r="AW161" s="505"/>
      <c r="AX161" s="505"/>
      <c r="AY161" s="505"/>
      <c r="AZ161" s="505"/>
      <c r="BA161" s="505"/>
      <c r="BB161" s="505"/>
      <c r="BC161" s="505"/>
      <c r="BD161" s="505"/>
      <c r="BE161" s="505"/>
      <c r="BF161" s="505"/>
      <c r="BG161" s="505"/>
      <c r="BH161" s="505"/>
      <c r="BI161" s="505"/>
      <c r="BJ161" s="505"/>
      <c r="BK161" s="505"/>
      <c r="BL161" s="505"/>
      <c r="BM161" s="505"/>
      <c r="BN161" s="505"/>
      <c r="BO161" s="505"/>
    </row>
    <row r="162" spans="1:67" s="562" customFormat="1" ht="10.5" customHeight="1">
      <c r="A162" s="616" t="s">
        <v>441</v>
      </c>
      <c r="B162" s="646" t="s">
        <v>1421</v>
      </c>
      <c r="C162" s="647"/>
      <c r="D162" s="647"/>
      <c r="E162" s="648"/>
      <c r="F162" s="619"/>
      <c r="G162" s="618"/>
      <c r="H162" s="614"/>
      <c r="I162" s="617"/>
      <c r="J162" s="614"/>
      <c r="K162" s="617">
        <v>0</v>
      </c>
      <c r="L162" s="614"/>
      <c r="M162" s="621"/>
      <c r="N162" s="594"/>
      <c r="O162" s="622"/>
      <c r="P162" s="615"/>
      <c r="Q162" s="595"/>
      <c r="R162" s="595"/>
      <c r="S162" s="595"/>
      <c r="T162" s="504"/>
      <c r="U162" s="505"/>
      <c r="V162" s="505"/>
      <c r="W162" s="505"/>
      <c r="X162" s="505"/>
      <c r="Y162" s="505"/>
      <c r="Z162" s="505"/>
      <c r="AA162" s="505"/>
      <c r="AB162" s="505"/>
      <c r="AC162" s="505"/>
      <c r="AD162" s="505"/>
      <c r="AE162" s="505"/>
      <c r="AF162" s="505"/>
      <c r="AG162" s="505"/>
      <c r="AH162" s="505"/>
      <c r="AI162" s="505"/>
      <c r="AJ162" s="505"/>
      <c r="AK162" s="505"/>
      <c r="AL162" s="505"/>
      <c r="AM162" s="505"/>
      <c r="AN162" s="505"/>
      <c r="AO162" s="505"/>
      <c r="AP162" s="505"/>
      <c r="AQ162" s="505"/>
      <c r="AR162" s="505"/>
      <c r="AS162" s="505"/>
      <c r="AT162" s="505"/>
      <c r="AU162" s="505"/>
      <c r="AV162" s="505"/>
      <c r="AW162" s="505"/>
      <c r="AX162" s="505"/>
      <c r="AY162" s="505"/>
      <c r="AZ162" s="505"/>
      <c r="BA162" s="505"/>
      <c r="BB162" s="505"/>
      <c r="BC162" s="505"/>
      <c r="BD162" s="505"/>
      <c r="BE162" s="505"/>
      <c r="BF162" s="505"/>
      <c r="BG162" s="505"/>
      <c r="BH162" s="505"/>
      <c r="BI162" s="505"/>
      <c r="BJ162" s="505"/>
      <c r="BK162" s="505"/>
      <c r="BL162" s="505"/>
      <c r="BM162" s="505"/>
      <c r="BN162" s="505"/>
      <c r="BO162" s="505"/>
    </row>
    <row r="163" spans="1:67" s="438" customFormat="1" ht="12.75" customHeight="1">
      <c r="A163" s="633" t="s">
        <v>442</v>
      </c>
      <c r="B163" s="682" t="s">
        <v>1422</v>
      </c>
      <c r="C163" s="683"/>
      <c r="D163" s="683"/>
      <c r="E163" s="684"/>
      <c r="F163" s="611" t="s">
        <v>1123</v>
      </c>
      <c r="G163" s="610">
        <v>8</v>
      </c>
      <c r="H163" s="606"/>
      <c r="I163" s="609">
        <v>298.79</v>
      </c>
      <c r="J163" s="606"/>
      <c r="K163" s="609">
        <v>2390.32</v>
      </c>
      <c r="L163" s="606"/>
      <c r="M163" s="612"/>
      <c r="N163" s="594">
        <v>160805</v>
      </c>
      <c r="O163" s="613"/>
      <c r="P163" s="607"/>
      <c r="Q163" s="595"/>
      <c r="R163" s="595"/>
      <c r="S163" s="595"/>
      <c r="T163" s="504"/>
      <c r="U163" s="505"/>
      <c r="V163" s="505"/>
      <c r="W163" s="505"/>
      <c r="X163" s="505"/>
      <c r="Y163" s="505"/>
      <c r="Z163" s="505"/>
      <c r="AA163" s="505"/>
      <c r="AB163" s="505"/>
      <c r="AC163" s="505"/>
      <c r="AD163" s="505"/>
      <c r="AE163" s="505"/>
      <c r="AF163" s="505"/>
      <c r="AG163" s="505"/>
      <c r="AH163" s="505"/>
      <c r="AI163" s="505"/>
      <c r="AJ163" s="505"/>
      <c r="AK163" s="505"/>
      <c r="AL163" s="505"/>
      <c r="AM163" s="505"/>
      <c r="AN163" s="505"/>
      <c r="AO163" s="505"/>
      <c r="AP163" s="505"/>
      <c r="AQ163" s="505"/>
      <c r="AR163" s="505"/>
      <c r="AS163" s="505"/>
      <c r="AT163" s="505"/>
      <c r="AU163" s="505"/>
      <c r="AV163" s="505"/>
      <c r="AW163" s="505"/>
      <c r="AX163" s="505"/>
      <c r="AY163" s="505"/>
      <c r="AZ163" s="505"/>
      <c r="BA163" s="505"/>
      <c r="BB163" s="505"/>
      <c r="BC163" s="505"/>
      <c r="BD163" s="505"/>
      <c r="BE163" s="505"/>
      <c r="BF163" s="505"/>
      <c r="BG163" s="505"/>
      <c r="BH163" s="505"/>
      <c r="BI163" s="505"/>
      <c r="BJ163" s="505"/>
      <c r="BK163" s="505"/>
      <c r="BL163" s="505"/>
      <c r="BM163" s="505"/>
      <c r="BN163" s="505"/>
      <c r="BO163" s="505"/>
    </row>
    <row r="164" spans="1:67" s="438" customFormat="1" ht="12.75" customHeight="1">
      <c r="A164" s="633" t="s">
        <v>443</v>
      </c>
      <c r="B164" s="706" t="s">
        <v>1423</v>
      </c>
      <c r="C164" s="707"/>
      <c r="D164" s="707"/>
      <c r="E164" s="708"/>
      <c r="F164" s="611" t="s">
        <v>1123</v>
      </c>
      <c r="G164" s="610">
        <v>2</v>
      </c>
      <c r="H164" s="606"/>
      <c r="I164" s="609">
        <v>66.24</v>
      </c>
      <c r="J164" s="606"/>
      <c r="K164" s="609">
        <v>132.48</v>
      </c>
      <c r="L164" s="606"/>
      <c r="M164" s="612"/>
      <c r="N164" s="594">
        <v>160809</v>
      </c>
      <c r="O164" s="613"/>
      <c r="P164" s="607"/>
      <c r="Q164" s="576"/>
      <c r="R164" s="505"/>
      <c r="S164" s="505"/>
      <c r="T164" s="504"/>
      <c r="U164" s="505"/>
      <c r="V164" s="505"/>
      <c r="W164" s="505"/>
      <c r="X164" s="505"/>
      <c r="Y164" s="505"/>
      <c r="Z164" s="505"/>
      <c r="AA164" s="505"/>
      <c r="AB164" s="505"/>
      <c r="AC164" s="505"/>
      <c r="AD164" s="505"/>
      <c r="AE164" s="505"/>
      <c r="AF164" s="505"/>
      <c r="AG164" s="505"/>
      <c r="AH164" s="505"/>
      <c r="AI164" s="505"/>
      <c r="AJ164" s="505"/>
      <c r="AK164" s="505"/>
      <c r="AL164" s="505"/>
      <c r="AM164" s="505"/>
      <c r="AN164" s="505"/>
      <c r="AO164" s="505"/>
      <c r="AP164" s="505"/>
      <c r="AQ164" s="505"/>
      <c r="AR164" s="505"/>
      <c r="AS164" s="505"/>
      <c r="AT164" s="505"/>
      <c r="AU164" s="505"/>
      <c r="AV164" s="505"/>
      <c r="AW164" s="505"/>
      <c r="AX164" s="505"/>
      <c r="AY164" s="505"/>
      <c r="AZ164" s="505"/>
      <c r="BA164" s="505"/>
      <c r="BB164" s="505"/>
      <c r="BC164" s="505"/>
      <c r="BD164" s="505"/>
      <c r="BE164" s="505"/>
      <c r="BF164" s="505"/>
      <c r="BG164" s="505"/>
      <c r="BH164" s="505"/>
      <c r="BI164" s="505"/>
      <c r="BJ164" s="505"/>
      <c r="BK164" s="505"/>
      <c r="BL164" s="505"/>
      <c r="BM164" s="505"/>
      <c r="BN164" s="505"/>
      <c r="BO164" s="505"/>
    </row>
    <row r="165" spans="1:67" s="438" customFormat="1" ht="12.75" customHeight="1">
      <c r="A165" s="633" t="s">
        <v>444</v>
      </c>
      <c r="B165" s="681" t="s">
        <v>1424</v>
      </c>
      <c r="C165" s="647"/>
      <c r="D165" s="647"/>
      <c r="E165" s="648"/>
      <c r="F165" s="619" t="s">
        <v>1123</v>
      </c>
      <c r="G165" s="618">
        <v>2</v>
      </c>
      <c r="H165" s="614"/>
      <c r="I165" s="617">
        <v>120.67</v>
      </c>
      <c r="J165" s="614"/>
      <c r="K165" s="617">
        <v>241.34</v>
      </c>
      <c r="L165" s="614"/>
      <c r="M165" s="621"/>
      <c r="N165" s="594">
        <v>150615</v>
      </c>
      <c r="O165" s="622"/>
      <c r="P165" s="615"/>
      <c r="Q165" s="576"/>
      <c r="R165" s="505"/>
      <c r="S165" s="505"/>
      <c r="T165" s="504"/>
      <c r="U165" s="505"/>
      <c r="V165" s="505"/>
      <c r="W165" s="505"/>
      <c r="X165" s="505"/>
      <c r="Y165" s="505"/>
      <c r="Z165" s="505"/>
      <c r="AA165" s="505"/>
      <c r="AB165" s="505"/>
      <c r="AC165" s="505"/>
      <c r="AD165" s="505"/>
      <c r="AE165" s="505"/>
      <c r="AF165" s="505"/>
      <c r="AG165" s="505"/>
      <c r="AH165" s="505"/>
      <c r="AI165" s="505"/>
      <c r="AJ165" s="505"/>
      <c r="AK165" s="505"/>
      <c r="AL165" s="505"/>
      <c r="AM165" s="505"/>
      <c r="AN165" s="505"/>
      <c r="AO165" s="505"/>
      <c r="AP165" s="505"/>
      <c r="AQ165" s="505"/>
      <c r="AR165" s="505"/>
      <c r="AS165" s="505"/>
      <c r="AT165" s="505"/>
      <c r="AU165" s="505"/>
      <c r="AV165" s="505"/>
      <c r="AW165" s="505"/>
      <c r="AX165" s="505"/>
      <c r="AY165" s="505"/>
      <c r="AZ165" s="505"/>
      <c r="BA165" s="505"/>
      <c r="BB165" s="505"/>
      <c r="BC165" s="505"/>
      <c r="BD165" s="505"/>
      <c r="BE165" s="505"/>
      <c r="BF165" s="505"/>
      <c r="BG165" s="505"/>
      <c r="BH165" s="505"/>
      <c r="BI165" s="505"/>
      <c r="BJ165" s="505"/>
      <c r="BK165" s="505"/>
      <c r="BL165" s="505"/>
      <c r="BM165" s="505"/>
      <c r="BN165" s="505"/>
      <c r="BO165" s="505"/>
    </row>
    <row r="166" spans="1:67" s="438" customFormat="1" ht="12.75" customHeight="1">
      <c r="A166" s="633" t="s">
        <v>445</v>
      </c>
      <c r="B166" s="685" t="s">
        <v>1425</v>
      </c>
      <c r="C166" s="686"/>
      <c r="D166" s="686"/>
      <c r="E166" s="687"/>
      <c r="F166" s="619" t="s">
        <v>1426</v>
      </c>
      <c r="G166" s="618">
        <v>135</v>
      </c>
      <c r="H166" s="614"/>
      <c r="I166" s="617">
        <v>12.18</v>
      </c>
      <c r="J166" s="614"/>
      <c r="K166" s="617">
        <v>1644.3</v>
      </c>
      <c r="L166" s="614"/>
      <c r="M166" s="621"/>
      <c r="N166" s="594">
        <v>151421</v>
      </c>
      <c r="O166" s="622"/>
      <c r="P166" s="615"/>
      <c r="Q166" s="576"/>
      <c r="R166" s="505"/>
      <c r="S166" s="505"/>
      <c r="T166" s="504"/>
      <c r="U166" s="505"/>
      <c r="V166" s="505"/>
      <c r="W166" s="505"/>
      <c r="X166" s="505"/>
      <c r="Y166" s="505"/>
      <c r="Z166" s="505"/>
      <c r="AA166" s="505"/>
      <c r="AB166" s="505"/>
      <c r="AC166" s="505"/>
      <c r="AD166" s="505"/>
      <c r="AE166" s="505"/>
      <c r="AF166" s="505"/>
      <c r="AG166" s="505"/>
      <c r="AH166" s="505"/>
      <c r="AI166" s="505"/>
      <c r="AJ166" s="505"/>
      <c r="AK166" s="505"/>
      <c r="AL166" s="505"/>
      <c r="AM166" s="505"/>
      <c r="AN166" s="505"/>
      <c r="AO166" s="505"/>
      <c r="AP166" s="505"/>
      <c r="AQ166" s="505"/>
      <c r="AR166" s="505"/>
      <c r="AS166" s="505"/>
      <c r="AT166" s="505"/>
      <c r="AU166" s="505"/>
      <c r="AV166" s="505"/>
      <c r="AW166" s="505"/>
      <c r="AX166" s="505"/>
      <c r="AY166" s="505"/>
      <c r="AZ166" s="505"/>
      <c r="BA166" s="505"/>
      <c r="BB166" s="505"/>
      <c r="BC166" s="505"/>
      <c r="BD166" s="505"/>
      <c r="BE166" s="505"/>
      <c r="BF166" s="505"/>
      <c r="BG166" s="505"/>
      <c r="BH166" s="505"/>
      <c r="BI166" s="505"/>
      <c r="BJ166" s="505"/>
      <c r="BK166" s="505"/>
      <c r="BL166" s="505"/>
      <c r="BM166" s="505"/>
      <c r="BN166" s="505"/>
      <c r="BO166" s="505"/>
    </row>
    <row r="167" spans="1:67" s="438" customFormat="1" ht="12.75" customHeight="1">
      <c r="A167" s="633" t="s">
        <v>446</v>
      </c>
      <c r="B167" s="681" t="s">
        <v>1427</v>
      </c>
      <c r="C167" s="647"/>
      <c r="D167" s="647"/>
      <c r="E167" s="648"/>
      <c r="F167" s="619" t="s">
        <v>1426</v>
      </c>
      <c r="G167" s="618">
        <v>61.89</v>
      </c>
      <c r="H167" s="614"/>
      <c r="I167" s="617">
        <v>8.87</v>
      </c>
      <c r="J167" s="614"/>
      <c r="K167" s="617">
        <v>548.9643</v>
      </c>
      <c r="L167" s="614"/>
      <c r="M167" s="621"/>
      <c r="N167" s="594">
        <v>151420</v>
      </c>
      <c r="O167" s="622"/>
      <c r="P167" s="615"/>
      <c r="Q167" s="576"/>
      <c r="R167" s="505"/>
      <c r="S167" s="505"/>
      <c r="T167" s="504"/>
      <c r="U167" s="505"/>
      <c r="V167" s="505"/>
      <c r="W167" s="505"/>
      <c r="X167" s="505"/>
      <c r="Y167" s="505"/>
      <c r="Z167" s="505"/>
      <c r="AA167" s="505"/>
      <c r="AB167" s="505"/>
      <c r="AC167" s="505"/>
      <c r="AD167" s="505"/>
      <c r="AE167" s="505"/>
      <c r="AF167" s="505"/>
      <c r="AG167" s="505"/>
      <c r="AH167" s="505"/>
      <c r="AI167" s="505"/>
      <c r="AJ167" s="505"/>
      <c r="AK167" s="505"/>
      <c r="AL167" s="505"/>
      <c r="AM167" s="505"/>
      <c r="AN167" s="505"/>
      <c r="AO167" s="505"/>
      <c r="AP167" s="505"/>
      <c r="AQ167" s="505"/>
      <c r="AR167" s="505"/>
      <c r="AS167" s="505"/>
      <c r="AT167" s="505"/>
      <c r="AU167" s="505"/>
      <c r="AV167" s="505"/>
      <c r="AW167" s="505"/>
      <c r="AX167" s="505"/>
      <c r="AY167" s="505"/>
      <c r="AZ167" s="505"/>
      <c r="BA167" s="505"/>
      <c r="BB167" s="505"/>
      <c r="BC167" s="505"/>
      <c r="BD167" s="505"/>
      <c r="BE167" s="505"/>
      <c r="BF167" s="505"/>
      <c r="BG167" s="505"/>
      <c r="BH167" s="505"/>
      <c r="BI167" s="505"/>
      <c r="BJ167" s="505"/>
      <c r="BK167" s="505"/>
      <c r="BL167" s="505"/>
      <c r="BM167" s="505"/>
      <c r="BN167" s="505"/>
      <c r="BO167" s="505"/>
    </row>
    <row r="168" spans="1:67" s="438" customFormat="1" ht="12.75" customHeight="1">
      <c r="A168" s="633" t="s">
        <v>447</v>
      </c>
      <c r="B168" s="681" t="s">
        <v>1428</v>
      </c>
      <c r="C168" s="647"/>
      <c r="D168" s="647"/>
      <c r="E168" s="648"/>
      <c r="F168" s="619" t="s">
        <v>1426</v>
      </c>
      <c r="G168" s="618">
        <v>197.87</v>
      </c>
      <c r="H168" s="614"/>
      <c r="I168" s="617">
        <v>4.22</v>
      </c>
      <c r="J168" s="614"/>
      <c r="K168" s="617">
        <v>835.0114</v>
      </c>
      <c r="L168" s="614"/>
      <c r="M168" s="621"/>
      <c r="N168" s="594">
        <v>151402</v>
      </c>
      <c r="O168" s="622"/>
      <c r="P168" s="615"/>
      <c r="Q168" s="576"/>
      <c r="R168" s="505"/>
      <c r="S168" s="505"/>
      <c r="T168" s="504"/>
      <c r="U168" s="505"/>
      <c r="V168" s="505"/>
      <c r="W168" s="505"/>
      <c r="X168" s="505"/>
      <c r="Y168" s="505"/>
      <c r="Z168" s="505"/>
      <c r="AA168" s="505"/>
      <c r="AB168" s="505"/>
      <c r="AC168" s="505"/>
      <c r="AD168" s="505"/>
      <c r="AE168" s="505"/>
      <c r="AF168" s="505"/>
      <c r="AG168" s="505"/>
      <c r="AH168" s="505"/>
      <c r="AI168" s="505"/>
      <c r="AJ168" s="505"/>
      <c r="AK168" s="505"/>
      <c r="AL168" s="505"/>
      <c r="AM168" s="505"/>
      <c r="AN168" s="505"/>
      <c r="AO168" s="505"/>
      <c r="AP168" s="505"/>
      <c r="AQ168" s="505"/>
      <c r="AR168" s="505"/>
      <c r="AS168" s="505"/>
      <c r="AT168" s="505"/>
      <c r="AU168" s="505"/>
      <c r="AV168" s="505"/>
      <c r="AW168" s="505"/>
      <c r="AX168" s="505"/>
      <c r="AY168" s="505"/>
      <c r="AZ168" s="505"/>
      <c r="BA168" s="505"/>
      <c r="BB168" s="505"/>
      <c r="BC168" s="505"/>
      <c r="BD168" s="505"/>
      <c r="BE168" s="505"/>
      <c r="BF168" s="505"/>
      <c r="BG168" s="505"/>
      <c r="BH168" s="505"/>
      <c r="BI168" s="505"/>
      <c r="BJ168" s="505"/>
      <c r="BK168" s="505"/>
      <c r="BL168" s="505"/>
      <c r="BM168" s="505"/>
      <c r="BN168" s="505"/>
      <c r="BO168" s="505"/>
    </row>
    <row r="169" spans="1:67" s="438" customFormat="1" ht="12.75" customHeight="1">
      <c r="A169" s="633" t="s">
        <v>448</v>
      </c>
      <c r="B169" s="681" t="s">
        <v>1429</v>
      </c>
      <c r="C169" s="647"/>
      <c r="D169" s="647"/>
      <c r="E169" s="648"/>
      <c r="F169" s="619" t="s">
        <v>1426</v>
      </c>
      <c r="G169" s="625">
        <v>63</v>
      </c>
      <c r="H169" s="614"/>
      <c r="I169" s="618">
        <v>11.82</v>
      </c>
      <c r="J169" s="614"/>
      <c r="K169" s="617">
        <v>744.66</v>
      </c>
      <c r="L169" s="614"/>
      <c r="M169" s="621"/>
      <c r="N169" s="594">
        <v>151126</v>
      </c>
      <c r="O169" s="622"/>
      <c r="P169" s="615"/>
      <c r="Q169" s="576"/>
      <c r="R169" s="505"/>
      <c r="S169" s="505"/>
      <c r="T169" s="504"/>
      <c r="U169" s="505"/>
      <c r="V169" s="505"/>
      <c r="W169" s="505"/>
      <c r="X169" s="505"/>
      <c r="Y169" s="505"/>
      <c r="Z169" s="505"/>
      <c r="AA169" s="505"/>
      <c r="AB169" s="505"/>
      <c r="AC169" s="505"/>
      <c r="AD169" s="505"/>
      <c r="AE169" s="505"/>
      <c r="AF169" s="505"/>
      <c r="AG169" s="505"/>
      <c r="AH169" s="505"/>
      <c r="AI169" s="505"/>
      <c r="AJ169" s="505"/>
      <c r="AK169" s="505"/>
      <c r="AL169" s="505"/>
      <c r="AM169" s="505"/>
      <c r="AN169" s="505"/>
      <c r="AO169" s="505"/>
      <c r="AP169" s="505"/>
      <c r="AQ169" s="505"/>
      <c r="AR169" s="505"/>
      <c r="AS169" s="505"/>
      <c r="AT169" s="505"/>
      <c r="AU169" s="505"/>
      <c r="AV169" s="505"/>
      <c r="AW169" s="505"/>
      <c r="AX169" s="505"/>
      <c r="AY169" s="505"/>
      <c r="AZ169" s="505"/>
      <c r="BA169" s="505"/>
      <c r="BB169" s="505"/>
      <c r="BC169" s="505"/>
      <c r="BD169" s="505"/>
      <c r="BE169" s="505"/>
      <c r="BF169" s="505"/>
      <c r="BG169" s="505"/>
      <c r="BH169" s="505"/>
      <c r="BI169" s="505"/>
      <c r="BJ169" s="505"/>
      <c r="BK169" s="505"/>
      <c r="BL169" s="505"/>
      <c r="BM169" s="505"/>
      <c r="BN169" s="505"/>
      <c r="BO169" s="505"/>
    </row>
    <row r="170" spans="1:67" s="438" customFormat="1" ht="12.75" customHeight="1">
      <c r="A170" s="633" t="s">
        <v>449</v>
      </c>
      <c r="B170" s="681" t="s">
        <v>1430</v>
      </c>
      <c r="C170" s="647"/>
      <c r="D170" s="647"/>
      <c r="E170" s="648"/>
      <c r="F170" s="619" t="s">
        <v>1426</v>
      </c>
      <c r="G170" s="618">
        <v>59.6</v>
      </c>
      <c r="H170" s="614"/>
      <c r="I170" s="617">
        <v>19.39</v>
      </c>
      <c r="J170" s="614"/>
      <c r="K170" s="617">
        <v>1155.644</v>
      </c>
      <c r="L170" s="614"/>
      <c r="M170" s="621"/>
      <c r="N170" s="594">
        <v>151128</v>
      </c>
      <c r="O170" s="622"/>
      <c r="P170" s="615"/>
      <c r="Q170" s="595"/>
      <c r="R170" s="595"/>
      <c r="S170" s="505"/>
      <c r="T170" s="504"/>
      <c r="U170" s="505"/>
      <c r="V170" s="505"/>
      <c r="W170" s="505"/>
      <c r="X170" s="505"/>
      <c r="Y170" s="505"/>
      <c r="Z170" s="505"/>
      <c r="AA170" s="505"/>
      <c r="AB170" s="505"/>
      <c r="AC170" s="505"/>
      <c r="AD170" s="505"/>
      <c r="AE170" s="505"/>
      <c r="AF170" s="505"/>
      <c r="AG170" s="505"/>
      <c r="AH170" s="505"/>
      <c r="AI170" s="505"/>
      <c r="AJ170" s="505"/>
      <c r="AK170" s="505"/>
      <c r="AL170" s="505"/>
      <c r="AM170" s="505"/>
      <c r="AN170" s="505"/>
      <c r="AO170" s="505"/>
      <c r="AP170" s="505"/>
      <c r="AQ170" s="505"/>
      <c r="AR170" s="505"/>
      <c r="AS170" s="505"/>
      <c r="AT170" s="505"/>
      <c r="AU170" s="505"/>
      <c r="AV170" s="505"/>
      <c r="AW170" s="505"/>
      <c r="AX170" s="505"/>
      <c r="AY170" s="505"/>
      <c r="AZ170" s="505"/>
      <c r="BA170" s="505"/>
      <c r="BB170" s="505"/>
      <c r="BC170" s="505"/>
      <c r="BD170" s="505"/>
      <c r="BE170" s="505"/>
      <c r="BF170" s="505"/>
      <c r="BG170" s="505"/>
      <c r="BH170" s="505"/>
      <c r="BI170" s="505"/>
      <c r="BJ170" s="505"/>
      <c r="BK170" s="505"/>
      <c r="BL170" s="505"/>
      <c r="BM170" s="505"/>
      <c r="BN170" s="505"/>
      <c r="BO170" s="505"/>
    </row>
    <row r="171" spans="1:67" s="438" customFormat="1" ht="12.75" customHeight="1">
      <c r="A171" s="633" t="s">
        <v>450</v>
      </c>
      <c r="B171" s="681" t="s">
        <v>1431</v>
      </c>
      <c r="C171" s="647"/>
      <c r="D171" s="647"/>
      <c r="E171" s="648"/>
      <c r="F171" s="619" t="s">
        <v>1426</v>
      </c>
      <c r="G171" s="618">
        <v>15</v>
      </c>
      <c r="H171" s="614"/>
      <c r="I171" s="623">
        <v>15.52</v>
      </c>
      <c r="J171" s="614"/>
      <c r="K171" s="617">
        <v>232.79999999999998</v>
      </c>
      <c r="L171" s="614"/>
      <c r="M171" s="621"/>
      <c r="N171" s="626">
        <v>151138</v>
      </c>
      <c r="O171" s="629"/>
      <c r="P171" s="630"/>
      <c r="Q171" s="620"/>
      <c r="R171" s="620"/>
      <c r="S171" s="505"/>
      <c r="T171" s="504"/>
      <c r="U171" s="505"/>
      <c r="V171" s="505"/>
      <c r="W171" s="505"/>
      <c r="X171" s="505"/>
      <c r="Y171" s="505"/>
      <c r="Z171" s="505"/>
      <c r="AA171" s="505"/>
      <c r="AB171" s="505"/>
      <c r="AC171" s="505"/>
      <c r="AD171" s="505"/>
      <c r="AE171" s="505"/>
      <c r="AF171" s="505"/>
      <c r="AG171" s="505"/>
      <c r="AH171" s="505"/>
      <c r="AI171" s="505"/>
      <c r="AJ171" s="505"/>
      <c r="AK171" s="505"/>
      <c r="AL171" s="505"/>
      <c r="AM171" s="505"/>
      <c r="AN171" s="505"/>
      <c r="AO171" s="505"/>
      <c r="AP171" s="505"/>
      <c r="AQ171" s="505"/>
      <c r="AR171" s="505"/>
      <c r="AS171" s="505"/>
      <c r="AT171" s="505"/>
      <c r="AU171" s="505"/>
      <c r="AV171" s="505"/>
      <c r="AW171" s="505"/>
      <c r="AX171" s="505"/>
      <c r="AY171" s="505"/>
      <c r="AZ171" s="505"/>
      <c r="BA171" s="505"/>
      <c r="BB171" s="505"/>
      <c r="BC171" s="505"/>
      <c r="BD171" s="505"/>
      <c r="BE171" s="505"/>
      <c r="BF171" s="505"/>
      <c r="BG171" s="505"/>
      <c r="BH171" s="505"/>
      <c r="BI171" s="505"/>
      <c r="BJ171" s="505"/>
      <c r="BK171" s="505"/>
      <c r="BL171" s="505"/>
      <c r="BM171" s="505"/>
      <c r="BN171" s="505"/>
      <c r="BO171" s="505"/>
    </row>
    <row r="172" spans="1:67" s="438" customFormat="1" ht="12.75" customHeight="1">
      <c r="A172" s="633" t="s">
        <v>451</v>
      </c>
      <c r="B172" s="682" t="s">
        <v>1432</v>
      </c>
      <c r="C172" s="683"/>
      <c r="D172" s="683"/>
      <c r="E172" s="684"/>
      <c r="F172" s="624" t="s">
        <v>1123</v>
      </c>
      <c r="G172" s="617">
        <v>2</v>
      </c>
      <c r="H172" s="627"/>
      <c r="I172" s="617">
        <v>70.8</v>
      </c>
      <c r="J172" s="627"/>
      <c r="K172" s="617">
        <v>141.6</v>
      </c>
      <c r="L172" s="627"/>
      <c r="M172" s="628"/>
      <c r="N172" s="594">
        <v>151819</v>
      </c>
      <c r="O172" s="622"/>
      <c r="P172" s="615"/>
      <c r="Q172" s="595"/>
      <c r="R172" s="595"/>
      <c r="S172" s="505"/>
      <c r="T172" s="504"/>
      <c r="U172" s="505"/>
      <c r="V172" s="505"/>
      <c r="W172" s="505"/>
      <c r="X172" s="505"/>
      <c r="Y172" s="505"/>
      <c r="Z172" s="505"/>
      <c r="AA172" s="505"/>
      <c r="AB172" s="505"/>
      <c r="AC172" s="505"/>
      <c r="AD172" s="505"/>
      <c r="AE172" s="505"/>
      <c r="AF172" s="505"/>
      <c r="AG172" s="505"/>
      <c r="AH172" s="505"/>
      <c r="AI172" s="505"/>
      <c r="AJ172" s="505"/>
      <c r="AK172" s="505"/>
      <c r="AL172" s="505"/>
      <c r="AM172" s="505"/>
      <c r="AN172" s="505"/>
      <c r="AO172" s="505"/>
      <c r="AP172" s="505"/>
      <c r="AQ172" s="505"/>
      <c r="AR172" s="505"/>
      <c r="AS172" s="505"/>
      <c r="AT172" s="505"/>
      <c r="AU172" s="505"/>
      <c r="AV172" s="505"/>
      <c r="AW172" s="505"/>
      <c r="AX172" s="505"/>
      <c r="AY172" s="505"/>
      <c r="AZ172" s="505"/>
      <c r="BA172" s="505"/>
      <c r="BB172" s="505"/>
      <c r="BC172" s="505"/>
      <c r="BD172" s="505"/>
      <c r="BE172" s="505"/>
      <c r="BF172" s="505"/>
      <c r="BG172" s="505"/>
      <c r="BH172" s="505"/>
      <c r="BI172" s="505"/>
      <c r="BJ172" s="505"/>
      <c r="BK172" s="505"/>
      <c r="BL172" s="505"/>
      <c r="BM172" s="505"/>
      <c r="BN172" s="505"/>
      <c r="BO172" s="505"/>
    </row>
    <row r="173" spans="1:67" s="438" customFormat="1" ht="12.75" customHeight="1">
      <c r="A173" s="633" t="s">
        <v>452</v>
      </c>
      <c r="B173" s="685" t="s">
        <v>1433</v>
      </c>
      <c r="C173" s="686"/>
      <c r="D173" s="686"/>
      <c r="E173" s="687"/>
      <c r="F173" s="619" t="s">
        <v>1123</v>
      </c>
      <c r="G173" s="618">
        <v>4</v>
      </c>
      <c r="H173" s="614"/>
      <c r="I173" s="617">
        <v>2234.67</v>
      </c>
      <c r="J173" s="614"/>
      <c r="K173" s="617">
        <v>8938.68</v>
      </c>
      <c r="L173" s="614"/>
      <c r="M173" s="621"/>
      <c r="N173" s="594" t="s">
        <v>1434</v>
      </c>
      <c r="O173" s="622"/>
      <c r="P173" s="615"/>
      <c r="Q173" s="595"/>
      <c r="R173" s="595"/>
      <c r="S173" s="505"/>
      <c r="T173" s="504"/>
      <c r="U173" s="505"/>
      <c r="V173" s="505"/>
      <c r="W173" s="505"/>
      <c r="X173" s="505"/>
      <c r="Y173" s="505"/>
      <c r="Z173" s="505"/>
      <c r="AA173" s="505"/>
      <c r="AB173" s="505"/>
      <c r="AC173" s="505"/>
      <c r="AD173" s="505"/>
      <c r="AE173" s="505"/>
      <c r="AF173" s="505"/>
      <c r="AG173" s="505"/>
      <c r="AH173" s="505"/>
      <c r="AI173" s="505"/>
      <c r="AJ173" s="505"/>
      <c r="AK173" s="505"/>
      <c r="AL173" s="505"/>
      <c r="AM173" s="505"/>
      <c r="AN173" s="505"/>
      <c r="AO173" s="505"/>
      <c r="AP173" s="505"/>
      <c r="AQ173" s="505"/>
      <c r="AR173" s="505"/>
      <c r="AS173" s="505"/>
      <c r="AT173" s="505"/>
      <c r="AU173" s="505"/>
      <c r="AV173" s="505"/>
      <c r="AW173" s="505"/>
      <c r="AX173" s="505"/>
      <c r="AY173" s="505"/>
      <c r="AZ173" s="505"/>
      <c r="BA173" s="505"/>
      <c r="BB173" s="505"/>
      <c r="BC173" s="505"/>
      <c r="BD173" s="505"/>
      <c r="BE173" s="505"/>
      <c r="BF173" s="505"/>
      <c r="BG173" s="505"/>
      <c r="BH173" s="505"/>
      <c r="BI173" s="505"/>
      <c r="BJ173" s="505"/>
      <c r="BK173" s="505"/>
      <c r="BL173" s="505"/>
      <c r="BM173" s="505"/>
      <c r="BN173" s="505"/>
      <c r="BO173" s="505"/>
    </row>
    <row r="174" spans="1:67" s="438" customFormat="1" ht="12.75" customHeight="1">
      <c r="A174" s="633" t="s">
        <v>453</v>
      </c>
      <c r="B174" s="682" t="s">
        <v>1435</v>
      </c>
      <c r="C174" s="683"/>
      <c r="D174" s="683"/>
      <c r="E174" s="684"/>
      <c r="F174" s="619" t="s">
        <v>1123</v>
      </c>
      <c r="G174" s="618">
        <v>3</v>
      </c>
      <c r="H174" s="614"/>
      <c r="I174" s="617">
        <v>13.07</v>
      </c>
      <c r="J174" s="614"/>
      <c r="K174" s="617">
        <v>39.21</v>
      </c>
      <c r="L174" s="614"/>
      <c r="M174" s="621"/>
      <c r="N174" s="594"/>
      <c r="O174" s="622"/>
      <c r="P174" s="615"/>
      <c r="Q174" s="595"/>
      <c r="R174" s="595"/>
      <c r="S174" s="505"/>
      <c r="T174" s="504"/>
      <c r="U174" s="505"/>
      <c r="V174" s="505"/>
      <c r="W174" s="505"/>
      <c r="X174" s="505"/>
      <c r="Y174" s="505"/>
      <c r="Z174" s="505"/>
      <c r="AA174" s="505"/>
      <c r="AB174" s="505"/>
      <c r="AC174" s="505"/>
      <c r="AD174" s="505"/>
      <c r="AE174" s="505"/>
      <c r="AF174" s="505"/>
      <c r="AG174" s="505"/>
      <c r="AH174" s="505"/>
      <c r="AI174" s="505"/>
      <c r="AJ174" s="505"/>
      <c r="AK174" s="505"/>
      <c r="AL174" s="505"/>
      <c r="AM174" s="505"/>
      <c r="AN174" s="505"/>
      <c r="AO174" s="505"/>
      <c r="AP174" s="505"/>
      <c r="AQ174" s="505"/>
      <c r="AR174" s="505"/>
      <c r="AS174" s="505"/>
      <c r="AT174" s="505"/>
      <c r="AU174" s="505"/>
      <c r="AV174" s="505"/>
      <c r="AW174" s="505"/>
      <c r="AX174" s="505"/>
      <c r="AY174" s="505"/>
      <c r="AZ174" s="505"/>
      <c r="BA174" s="505"/>
      <c r="BB174" s="505"/>
      <c r="BC174" s="505"/>
      <c r="BD174" s="505"/>
      <c r="BE174" s="505"/>
      <c r="BF174" s="505"/>
      <c r="BG174" s="505"/>
      <c r="BH174" s="505"/>
      <c r="BI174" s="505"/>
      <c r="BJ174" s="505"/>
      <c r="BK174" s="505"/>
      <c r="BL174" s="505"/>
      <c r="BM174" s="505"/>
      <c r="BN174" s="505"/>
      <c r="BO174" s="505"/>
    </row>
    <row r="175" spans="1:67" s="438" customFormat="1" ht="12.75" customHeight="1">
      <c r="A175" s="633" t="s">
        <v>454</v>
      </c>
      <c r="B175" s="681" t="s">
        <v>1436</v>
      </c>
      <c r="C175" s="647"/>
      <c r="D175" s="647"/>
      <c r="E175" s="648"/>
      <c r="F175" s="619" t="s">
        <v>1123</v>
      </c>
      <c r="G175" s="618">
        <v>1</v>
      </c>
      <c r="H175" s="614"/>
      <c r="I175" s="631">
        <v>1001.77</v>
      </c>
      <c r="J175" s="614"/>
      <c r="K175" s="617">
        <v>1001.77</v>
      </c>
      <c r="L175" s="614"/>
      <c r="M175" s="621"/>
      <c r="N175" s="594"/>
      <c r="O175" s="622"/>
      <c r="P175" s="615"/>
      <c r="Q175" s="595"/>
      <c r="R175" s="595"/>
      <c r="S175" s="505"/>
      <c r="T175" s="504"/>
      <c r="U175" s="505"/>
      <c r="V175" s="505"/>
      <c r="W175" s="505"/>
      <c r="X175" s="505"/>
      <c r="Y175" s="505"/>
      <c r="Z175" s="505"/>
      <c r="AA175" s="505"/>
      <c r="AB175" s="505"/>
      <c r="AC175" s="505"/>
      <c r="AD175" s="505"/>
      <c r="AE175" s="505"/>
      <c r="AF175" s="505"/>
      <c r="AG175" s="505"/>
      <c r="AH175" s="505"/>
      <c r="AI175" s="505"/>
      <c r="AJ175" s="505"/>
      <c r="AK175" s="505"/>
      <c r="AL175" s="505"/>
      <c r="AM175" s="505"/>
      <c r="AN175" s="505"/>
      <c r="AO175" s="505"/>
      <c r="AP175" s="505"/>
      <c r="AQ175" s="505"/>
      <c r="AR175" s="505"/>
      <c r="AS175" s="505"/>
      <c r="AT175" s="505"/>
      <c r="AU175" s="505"/>
      <c r="AV175" s="505"/>
      <c r="AW175" s="505"/>
      <c r="AX175" s="505"/>
      <c r="AY175" s="505"/>
      <c r="AZ175" s="505"/>
      <c r="BA175" s="505"/>
      <c r="BB175" s="505"/>
      <c r="BC175" s="505"/>
      <c r="BD175" s="505"/>
      <c r="BE175" s="505"/>
      <c r="BF175" s="505"/>
      <c r="BG175" s="505"/>
      <c r="BH175" s="505"/>
      <c r="BI175" s="505"/>
      <c r="BJ175" s="505"/>
      <c r="BK175" s="505"/>
      <c r="BL175" s="505"/>
      <c r="BM175" s="505"/>
      <c r="BN175" s="505"/>
      <c r="BO175" s="505"/>
    </row>
    <row r="176" spans="1:67" s="438" customFormat="1" ht="12.75" customHeight="1">
      <c r="A176" s="633" t="s">
        <v>1449</v>
      </c>
      <c r="B176" s="681" t="s">
        <v>1437</v>
      </c>
      <c r="C176" s="647"/>
      <c r="D176" s="647"/>
      <c r="E176" s="648"/>
      <c r="F176" s="619" t="s">
        <v>1123</v>
      </c>
      <c r="G176" s="618">
        <v>1</v>
      </c>
      <c r="H176" s="614"/>
      <c r="I176" s="617">
        <v>85.17</v>
      </c>
      <c r="J176" s="614"/>
      <c r="K176" s="617">
        <v>85.17</v>
      </c>
      <c r="L176" s="614"/>
      <c r="M176" s="621"/>
      <c r="N176" s="594"/>
      <c r="O176" s="622"/>
      <c r="P176" s="615"/>
      <c r="Q176" s="595"/>
      <c r="R176" s="595"/>
      <c r="S176" s="505"/>
      <c r="T176" s="504"/>
      <c r="U176" s="505"/>
      <c r="V176" s="505"/>
      <c r="W176" s="505"/>
      <c r="X176" s="505"/>
      <c r="Y176" s="505"/>
      <c r="Z176" s="505"/>
      <c r="AA176" s="505"/>
      <c r="AB176" s="505"/>
      <c r="AC176" s="505"/>
      <c r="AD176" s="505"/>
      <c r="AE176" s="505"/>
      <c r="AF176" s="505"/>
      <c r="AG176" s="505"/>
      <c r="AH176" s="505"/>
      <c r="AI176" s="505"/>
      <c r="AJ176" s="505"/>
      <c r="AK176" s="505"/>
      <c r="AL176" s="505"/>
      <c r="AM176" s="505"/>
      <c r="AN176" s="505"/>
      <c r="AO176" s="505"/>
      <c r="AP176" s="505"/>
      <c r="AQ176" s="505"/>
      <c r="AR176" s="505"/>
      <c r="AS176" s="505"/>
      <c r="AT176" s="505"/>
      <c r="AU176" s="505"/>
      <c r="AV176" s="505"/>
      <c r="AW176" s="505"/>
      <c r="AX176" s="505"/>
      <c r="AY176" s="505"/>
      <c r="AZ176" s="505"/>
      <c r="BA176" s="505"/>
      <c r="BB176" s="505"/>
      <c r="BC176" s="505"/>
      <c r="BD176" s="505"/>
      <c r="BE176" s="505"/>
      <c r="BF176" s="505"/>
      <c r="BG176" s="505"/>
      <c r="BH176" s="505"/>
      <c r="BI176" s="505"/>
      <c r="BJ176" s="505"/>
      <c r="BK176" s="505"/>
      <c r="BL176" s="505"/>
      <c r="BM176" s="505"/>
      <c r="BN176" s="505"/>
      <c r="BO176" s="505"/>
    </row>
    <row r="177" spans="1:67" s="438" customFormat="1" ht="12.75" customHeight="1">
      <c r="A177" s="633" t="s">
        <v>1450</v>
      </c>
      <c r="B177" s="681" t="s">
        <v>1438</v>
      </c>
      <c r="C177" s="647"/>
      <c r="D177" s="647"/>
      <c r="E177" s="648"/>
      <c r="F177" s="619" t="s">
        <v>1123</v>
      </c>
      <c r="G177" s="618">
        <v>7</v>
      </c>
      <c r="H177" s="614"/>
      <c r="I177" s="617">
        <v>41.05</v>
      </c>
      <c r="J177" s="614"/>
      <c r="K177" s="617">
        <v>287.34999999999997</v>
      </c>
      <c r="L177" s="614"/>
      <c r="M177" s="621"/>
      <c r="N177" s="594"/>
      <c r="O177" s="622"/>
      <c r="P177" s="615"/>
      <c r="Q177" s="595"/>
      <c r="R177" s="595"/>
      <c r="S177" s="505"/>
      <c r="T177" s="504"/>
      <c r="U177" s="505"/>
      <c r="V177" s="505"/>
      <c r="W177" s="505"/>
      <c r="X177" s="505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  <c r="AK177" s="505"/>
      <c r="AL177" s="505"/>
      <c r="AM177" s="505"/>
      <c r="AN177" s="505"/>
      <c r="AO177" s="505"/>
      <c r="AP177" s="505"/>
      <c r="AQ177" s="505"/>
      <c r="AR177" s="505"/>
      <c r="AS177" s="505"/>
      <c r="AT177" s="505"/>
      <c r="AU177" s="505"/>
      <c r="AV177" s="505"/>
      <c r="AW177" s="505"/>
      <c r="AX177" s="505"/>
      <c r="AY177" s="505"/>
      <c r="AZ177" s="505"/>
      <c r="BA177" s="505"/>
      <c r="BB177" s="505"/>
      <c r="BC177" s="505"/>
      <c r="BD177" s="505"/>
      <c r="BE177" s="505"/>
      <c r="BF177" s="505"/>
      <c r="BG177" s="505"/>
      <c r="BH177" s="505"/>
      <c r="BI177" s="505"/>
      <c r="BJ177" s="505"/>
      <c r="BK177" s="505"/>
      <c r="BL177" s="505"/>
      <c r="BM177" s="505"/>
      <c r="BN177" s="505"/>
      <c r="BO177" s="505"/>
    </row>
    <row r="178" spans="1:67" s="438" customFormat="1" ht="12.75" customHeight="1">
      <c r="A178" s="633" t="s">
        <v>1451</v>
      </c>
      <c r="B178" s="681" t="s">
        <v>1439</v>
      </c>
      <c r="C178" s="647"/>
      <c r="D178" s="647"/>
      <c r="E178" s="648"/>
      <c r="F178" s="619" t="s">
        <v>1123</v>
      </c>
      <c r="G178" s="618">
        <v>1</v>
      </c>
      <c r="H178" s="614"/>
      <c r="I178" s="617">
        <v>164.09</v>
      </c>
      <c r="J178" s="614"/>
      <c r="K178" s="617">
        <v>164.09</v>
      </c>
      <c r="L178" s="614"/>
      <c r="M178" s="621"/>
      <c r="N178" s="594"/>
      <c r="O178" s="595"/>
      <c r="P178" s="595"/>
      <c r="Q178" s="595"/>
      <c r="R178" s="595"/>
      <c r="S178" s="505"/>
      <c r="T178" s="504"/>
      <c r="U178" s="505"/>
      <c r="V178" s="505"/>
      <c r="W178" s="505"/>
      <c r="X178" s="505"/>
      <c r="Y178" s="505"/>
      <c r="Z178" s="505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  <c r="AK178" s="505"/>
      <c r="AL178" s="505"/>
      <c r="AM178" s="505"/>
      <c r="AN178" s="505"/>
      <c r="AO178" s="505"/>
      <c r="AP178" s="505"/>
      <c r="AQ178" s="505"/>
      <c r="AR178" s="505"/>
      <c r="AS178" s="505"/>
      <c r="AT178" s="505"/>
      <c r="AU178" s="505"/>
      <c r="AV178" s="505"/>
      <c r="AW178" s="505"/>
      <c r="AX178" s="505"/>
      <c r="AY178" s="505"/>
      <c r="AZ178" s="505"/>
      <c r="BA178" s="505"/>
      <c r="BB178" s="505"/>
      <c r="BC178" s="505"/>
      <c r="BD178" s="505"/>
      <c r="BE178" s="505"/>
      <c r="BF178" s="505"/>
      <c r="BG178" s="505"/>
      <c r="BH178" s="505"/>
      <c r="BI178" s="505"/>
      <c r="BJ178" s="505"/>
      <c r="BK178" s="505"/>
      <c r="BL178" s="505"/>
      <c r="BM178" s="505"/>
      <c r="BN178" s="505"/>
      <c r="BO178" s="505"/>
    </row>
    <row r="179" spans="1:67" s="562" customFormat="1" ht="10.5" customHeight="1">
      <c r="A179" s="616" t="s">
        <v>455</v>
      </c>
      <c r="B179" s="646" t="s">
        <v>1200</v>
      </c>
      <c r="C179" s="647"/>
      <c r="D179" s="647"/>
      <c r="E179" s="648"/>
      <c r="F179" s="619"/>
      <c r="G179" s="618"/>
      <c r="H179" s="614"/>
      <c r="I179" s="617">
        <f>S179</f>
        <v>0</v>
      </c>
      <c r="J179" s="614"/>
      <c r="K179" s="617">
        <f>G179*I179</f>
        <v>0</v>
      </c>
      <c r="L179" s="614"/>
      <c r="M179" s="621"/>
      <c r="N179" s="594"/>
      <c r="O179" s="622" t="s">
        <v>1319</v>
      </c>
      <c r="P179" s="615"/>
      <c r="Q179" s="595"/>
      <c r="R179" s="595">
        <f>(Q179*28%)</f>
        <v>0</v>
      </c>
      <c r="S179" s="595">
        <f>Q179+R179</f>
        <v>0</v>
      </c>
      <c r="T179" s="504"/>
      <c r="U179" s="505"/>
      <c r="V179" s="505"/>
      <c r="W179" s="505"/>
      <c r="X179" s="505"/>
      <c r="Y179" s="505"/>
      <c r="Z179" s="505"/>
      <c r="AA179" s="505"/>
      <c r="AB179" s="505"/>
      <c r="AC179" s="505"/>
      <c r="AD179" s="505"/>
      <c r="AE179" s="505"/>
      <c r="AF179" s="505"/>
      <c r="AG179" s="505"/>
      <c r="AH179" s="505"/>
      <c r="AI179" s="505"/>
      <c r="AJ179" s="505"/>
      <c r="AK179" s="505"/>
      <c r="AL179" s="505"/>
      <c r="AM179" s="505"/>
      <c r="AN179" s="505"/>
      <c r="AO179" s="505"/>
      <c r="AP179" s="505"/>
      <c r="AQ179" s="505"/>
      <c r="AR179" s="505"/>
      <c r="AS179" s="505"/>
      <c r="AT179" s="505"/>
      <c r="AU179" s="505"/>
      <c r="AV179" s="505"/>
      <c r="AW179" s="505"/>
      <c r="AX179" s="505"/>
      <c r="AY179" s="505"/>
      <c r="AZ179" s="505"/>
      <c r="BA179" s="505"/>
      <c r="BB179" s="505"/>
      <c r="BC179" s="505"/>
      <c r="BD179" s="505"/>
      <c r="BE179" s="505"/>
      <c r="BF179" s="505"/>
      <c r="BG179" s="505"/>
      <c r="BH179" s="505"/>
      <c r="BI179" s="505"/>
      <c r="BJ179" s="505"/>
      <c r="BK179" s="505"/>
      <c r="BL179" s="505"/>
      <c r="BM179" s="505"/>
      <c r="BN179" s="505"/>
      <c r="BO179" s="505"/>
    </row>
    <row r="180" spans="1:67" s="562" customFormat="1" ht="24.75" customHeight="1">
      <c r="A180" s="436" t="s">
        <v>456</v>
      </c>
      <c r="B180" s="651" t="s">
        <v>1213</v>
      </c>
      <c r="C180" s="652"/>
      <c r="D180" s="652"/>
      <c r="E180" s="653"/>
      <c r="F180" s="569" t="s">
        <v>1123</v>
      </c>
      <c r="G180" s="568">
        <v>1</v>
      </c>
      <c r="H180" s="563"/>
      <c r="I180" s="447">
        <f>S180</f>
        <v>164.94080000000002</v>
      </c>
      <c r="J180" s="566"/>
      <c r="K180" s="567">
        <f>G180*I180</f>
        <v>164.94080000000002</v>
      </c>
      <c r="L180" s="563"/>
      <c r="M180" s="437">
        <f>SUM(K156:K180)</f>
        <v>21272.160499999994</v>
      </c>
      <c r="N180" s="528"/>
      <c r="O180" s="393" t="s">
        <v>1320</v>
      </c>
      <c r="Q180" s="564" t="s">
        <v>1201</v>
      </c>
      <c r="R180" s="505">
        <f>(Q180*28%)</f>
        <v>36.08080000000001</v>
      </c>
      <c r="S180" s="505">
        <f>Q180+R180</f>
        <v>164.94080000000002</v>
      </c>
      <c r="T180" s="505"/>
      <c r="U180" s="505"/>
      <c r="V180" s="505"/>
      <c r="W180" s="505"/>
      <c r="X180" s="505"/>
      <c r="Y180" s="505"/>
      <c r="Z180" s="505"/>
      <c r="AA180" s="505"/>
      <c r="AB180" s="505"/>
      <c r="AC180" s="505"/>
      <c r="AD180" s="505"/>
      <c r="AE180" s="505"/>
      <c r="AF180" s="505"/>
      <c r="AG180" s="505"/>
      <c r="AH180" s="505"/>
      <c r="AI180" s="505"/>
      <c r="AJ180" s="505"/>
      <c r="AK180" s="505"/>
      <c r="AL180" s="505"/>
      <c r="AM180" s="505"/>
      <c r="AN180" s="505"/>
      <c r="AO180" s="505"/>
      <c r="AP180" s="505"/>
      <c r="AQ180" s="505"/>
      <c r="AR180" s="505"/>
      <c r="AS180" s="505"/>
      <c r="AT180" s="505"/>
      <c r="AU180" s="505"/>
      <c r="AV180" s="505"/>
      <c r="AW180" s="505"/>
      <c r="AX180" s="505"/>
      <c r="AY180" s="505"/>
      <c r="AZ180" s="505"/>
      <c r="BA180" s="505"/>
      <c r="BB180" s="505"/>
      <c r="BC180" s="505"/>
      <c r="BD180" s="505"/>
      <c r="BE180" s="505"/>
      <c r="BF180" s="505"/>
      <c r="BG180" s="505"/>
      <c r="BH180" s="505"/>
      <c r="BI180" s="505"/>
      <c r="BJ180" s="505"/>
      <c r="BK180" s="505"/>
      <c r="BL180" s="505"/>
      <c r="BM180" s="505"/>
      <c r="BN180" s="505"/>
      <c r="BO180" s="505"/>
    </row>
    <row r="181" spans="1:67" s="562" customFormat="1" ht="10.5" customHeight="1">
      <c r="A181" s="616">
        <v>15</v>
      </c>
      <c r="B181" s="646" t="s">
        <v>1203</v>
      </c>
      <c r="C181" s="647"/>
      <c r="D181" s="647"/>
      <c r="E181" s="648"/>
      <c r="F181" s="619"/>
      <c r="G181" s="618"/>
      <c r="H181" s="614"/>
      <c r="I181" s="617"/>
      <c r="J181" s="614"/>
      <c r="K181" s="617">
        <f>G181*I181</f>
        <v>0</v>
      </c>
      <c r="L181" s="614"/>
      <c r="M181" s="621"/>
      <c r="N181" s="594"/>
      <c r="O181" s="622" t="s">
        <v>1321</v>
      </c>
      <c r="P181" s="615"/>
      <c r="Q181" s="595" t="s">
        <v>1202</v>
      </c>
      <c r="R181" s="595">
        <f>(Q181*28%)</f>
        <v>35.2128</v>
      </c>
      <c r="S181" s="595">
        <f>Q181+R181</f>
        <v>160.9728</v>
      </c>
      <c r="T181" s="504"/>
      <c r="U181" s="505"/>
      <c r="V181" s="505"/>
      <c r="W181" s="505"/>
      <c r="X181" s="505"/>
      <c r="Y181" s="505"/>
      <c r="Z181" s="505"/>
      <c r="AA181" s="505"/>
      <c r="AB181" s="505"/>
      <c r="AC181" s="505"/>
      <c r="AD181" s="505"/>
      <c r="AE181" s="505"/>
      <c r="AF181" s="505"/>
      <c r="AG181" s="505"/>
      <c r="AH181" s="505"/>
      <c r="AI181" s="505"/>
      <c r="AJ181" s="505"/>
      <c r="AK181" s="505"/>
      <c r="AL181" s="505"/>
      <c r="AM181" s="505"/>
      <c r="AN181" s="505"/>
      <c r="AO181" s="505"/>
      <c r="AP181" s="505"/>
      <c r="AQ181" s="505"/>
      <c r="AR181" s="505"/>
      <c r="AS181" s="505"/>
      <c r="AT181" s="505"/>
      <c r="AU181" s="505"/>
      <c r="AV181" s="505"/>
      <c r="AW181" s="505"/>
      <c r="AX181" s="505"/>
      <c r="AY181" s="505"/>
      <c r="AZ181" s="505"/>
      <c r="BA181" s="505"/>
      <c r="BB181" s="505"/>
      <c r="BC181" s="505"/>
      <c r="BD181" s="505"/>
      <c r="BE181" s="505"/>
      <c r="BF181" s="505"/>
      <c r="BG181" s="505"/>
      <c r="BH181" s="505"/>
      <c r="BI181" s="505"/>
      <c r="BJ181" s="505"/>
      <c r="BK181" s="505"/>
      <c r="BL181" s="505"/>
      <c r="BM181" s="505"/>
      <c r="BN181" s="505"/>
      <c r="BO181" s="505"/>
    </row>
    <row r="182" spans="1:67" s="562" customFormat="1" ht="10.5" customHeight="1">
      <c r="A182" s="616" t="s">
        <v>479</v>
      </c>
      <c r="B182" s="646" t="s">
        <v>1204</v>
      </c>
      <c r="C182" s="647"/>
      <c r="D182" s="647"/>
      <c r="E182" s="648"/>
      <c r="F182" s="619"/>
      <c r="G182" s="618"/>
      <c r="H182" s="614"/>
      <c r="I182" s="617"/>
      <c r="J182" s="614"/>
      <c r="K182" s="617"/>
      <c r="L182" s="614"/>
      <c r="M182" s="621"/>
      <c r="N182" s="594"/>
      <c r="O182" s="622" t="s">
        <v>1323</v>
      </c>
      <c r="P182" s="615"/>
      <c r="Q182" s="595"/>
      <c r="R182" s="595"/>
      <c r="S182" s="595"/>
      <c r="T182" s="504"/>
      <c r="U182" s="505"/>
      <c r="V182" s="505"/>
      <c r="W182" s="505"/>
      <c r="X182" s="505"/>
      <c r="Y182" s="505"/>
      <c r="Z182" s="505"/>
      <c r="AA182" s="505"/>
      <c r="AB182" s="505"/>
      <c r="AC182" s="505"/>
      <c r="AD182" s="505"/>
      <c r="AE182" s="505"/>
      <c r="AF182" s="505"/>
      <c r="AG182" s="505"/>
      <c r="AH182" s="505"/>
      <c r="AI182" s="505"/>
      <c r="AJ182" s="505"/>
      <c r="AK182" s="505"/>
      <c r="AL182" s="505"/>
      <c r="AM182" s="505"/>
      <c r="AN182" s="505"/>
      <c r="AO182" s="505"/>
      <c r="AP182" s="505"/>
      <c r="AQ182" s="505"/>
      <c r="AR182" s="505"/>
      <c r="AS182" s="505"/>
      <c r="AT182" s="505"/>
      <c r="AU182" s="505"/>
      <c r="AV182" s="505"/>
      <c r="AW182" s="505"/>
      <c r="AX182" s="505"/>
      <c r="AY182" s="505"/>
      <c r="AZ182" s="505"/>
      <c r="BA182" s="505"/>
      <c r="BB182" s="505"/>
      <c r="BC182" s="505"/>
      <c r="BD182" s="505"/>
      <c r="BE182" s="505"/>
      <c r="BF182" s="505"/>
      <c r="BG182" s="505"/>
      <c r="BH182" s="505"/>
      <c r="BI182" s="505"/>
      <c r="BJ182" s="505"/>
      <c r="BK182" s="505"/>
      <c r="BL182" s="505"/>
      <c r="BM182" s="505"/>
      <c r="BN182" s="505"/>
      <c r="BO182" s="505"/>
    </row>
    <row r="183" spans="1:67" s="562" customFormat="1" ht="25.5" customHeight="1">
      <c r="A183" s="436" t="s">
        <v>480</v>
      </c>
      <c r="B183" s="651" t="s">
        <v>1322</v>
      </c>
      <c r="C183" s="652"/>
      <c r="D183" s="652"/>
      <c r="E183" s="653"/>
      <c r="F183" s="569" t="s">
        <v>1256</v>
      </c>
      <c r="G183" s="568">
        <v>2</v>
      </c>
      <c r="H183" s="563"/>
      <c r="I183" s="447">
        <v>289.31</v>
      </c>
      <c r="J183" s="566"/>
      <c r="K183" s="567">
        <f>G183*I183</f>
        <v>578.62</v>
      </c>
      <c r="L183" s="563"/>
      <c r="M183" s="437"/>
      <c r="N183" s="528"/>
      <c r="O183" s="393" t="s">
        <v>1324</v>
      </c>
      <c r="Q183" s="564" t="s">
        <v>1205</v>
      </c>
      <c r="R183" s="505">
        <f>(Q183*28%)</f>
        <v>35.2156</v>
      </c>
      <c r="S183" s="505">
        <f>Q183+R183</f>
        <v>160.9856</v>
      </c>
      <c r="T183" s="505"/>
      <c r="U183" s="505"/>
      <c r="V183" s="505"/>
      <c r="W183" s="505"/>
      <c r="X183" s="505"/>
      <c r="Y183" s="505"/>
      <c r="Z183" s="505"/>
      <c r="AA183" s="505"/>
      <c r="AB183" s="505"/>
      <c r="AC183" s="505"/>
      <c r="AD183" s="505"/>
      <c r="AE183" s="505"/>
      <c r="AF183" s="505"/>
      <c r="AG183" s="505"/>
      <c r="AH183" s="505"/>
      <c r="AI183" s="505"/>
      <c r="AJ183" s="505"/>
      <c r="AK183" s="505"/>
      <c r="AL183" s="505"/>
      <c r="AM183" s="505"/>
      <c r="AN183" s="505"/>
      <c r="AO183" s="505"/>
      <c r="AP183" s="505"/>
      <c r="AQ183" s="505"/>
      <c r="AR183" s="505"/>
      <c r="AS183" s="505"/>
      <c r="AT183" s="505"/>
      <c r="AU183" s="505"/>
      <c r="AV183" s="505"/>
      <c r="AW183" s="505"/>
      <c r="AX183" s="505"/>
      <c r="AY183" s="505"/>
      <c r="AZ183" s="505"/>
      <c r="BA183" s="505"/>
      <c r="BB183" s="505"/>
      <c r="BC183" s="505"/>
      <c r="BD183" s="505"/>
      <c r="BE183" s="505"/>
      <c r="BF183" s="505"/>
      <c r="BG183" s="505"/>
      <c r="BH183" s="505"/>
      <c r="BI183" s="505"/>
      <c r="BJ183" s="505"/>
      <c r="BK183" s="505"/>
      <c r="BL183" s="505"/>
      <c r="BM183" s="505"/>
      <c r="BN183" s="505"/>
      <c r="BO183" s="505"/>
    </row>
    <row r="184" spans="1:67" s="562" customFormat="1" ht="10.5" customHeight="1">
      <c r="A184" s="616" t="s">
        <v>484</v>
      </c>
      <c r="B184" s="646" t="s">
        <v>1325</v>
      </c>
      <c r="C184" s="647"/>
      <c r="D184" s="647"/>
      <c r="E184" s="648"/>
      <c r="F184" s="619"/>
      <c r="G184" s="618"/>
      <c r="H184" s="614"/>
      <c r="I184" s="617"/>
      <c r="J184" s="614"/>
      <c r="K184" s="617"/>
      <c r="L184" s="614"/>
      <c r="M184" s="621"/>
      <c r="N184" s="594"/>
      <c r="O184" s="622" t="s">
        <v>1326</v>
      </c>
      <c r="P184" s="615"/>
      <c r="Q184" s="595" t="s">
        <v>1206</v>
      </c>
      <c r="R184" s="595">
        <f>(Q184*28%)</f>
        <v>62.753600000000006</v>
      </c>
      <c r="S184" s="595">
        <f>Q184+R184</f>
        <v>286.8736</v>
      </c>
      <c r="T184" s="504"/>
      <c r="U184" s="505"/>
      <c r="V184" s="505"/>
      <c r="W184" s="505"/>
      <c r="X184" s="505"/>
      <c r="Y184" s="505"/>
      <c r="Z184" s="505"/>
      <c r="AA184" s="505"/>
      <c r="AB184" s="505"/>
      <c r="AC184" s="505"/>
      <c r="AD184" s="505"/>
      <c r="AE184" s="505"/>
      <c r="AF184" s="505"/>
      <c r="AG184" s="505"/>
      <c r="AH184" s="505"/>
      <c r="AI184" s="505"/>
      <c r="AJ184" s="505"/>
      <c r="AK184" s="505"/>
      <c r="AL184" s="505"/>
      <c r="AM184" s="505"/>
      <c r="AN184" s="505"/>
      <c r="AO184" s="505"/>
      <c r="AP184" s="505"/>
      <c r="AQ184" s="505"/>
      <c r="AR184" s="505"/>
      <c r="AS184" s="505"/>
      <c r="AT184" s="505"/>
      <c r="AU184" s="505"/>
      <c r="AV184" s="505"/>
      <c r="AW184" s="505"/>
      <c r="AX184" s="505"/>
      <c r="AY184" s="505"/>
      <c r="AZ184" s="505"/>
      <c r="BA184" s="505"/>
      <c r="BB184" s="505"/>
      <c r="BC184" s="505"/>
      <c r="BD184" s="505"/>
      <c r="BE184" s="505"/>
      <c r="BF184" s="505"/>
      <c r="BG184" s="505"/>
      <c r="BH184" s="505"/>
      <c r="BI184" s="505"/>
      <c r="BJ184" s="505"/>
      <c r="BK184" s="505"/>
      <c r="BL184" s="505"/>
      <c r="BM184" s="505"/>
      <c r="BN184" s="505"/>
      <c r="BO184" s="505"/>
    </row>
    <row r="185" spans="1:67" s="562" customFormat="1" ht="25.5" customHeight="1">
      <c r="A185" s="436" t="s">
        <v>485</v>
      </c>
      <c r="B185" s="651" t="s">
        <v>1327</v>
      </c>
      <c r="C185" s="652"/>
      <c r="D185" s="652"/>
      <c r="E185" s="653"/>
      <c r="F185" s="569" t="s">
        <v>1123</v>
      </c>
      <c r="G185" s="568">
        <v>5</v>
      </c>
      <c r="H185" s="563"/>
      <c r="I185" s="447">
        <v>66.1</v>
      </c>
      <c r="J185" s="566"/>
      <c r="K185" s="567">
        <f>G185*I185</f>
        <v>330.5</v>
      </c>
      <c r="L185" s="563"/>
      <c r="M185" s="437"/>
      <c r="N185" s="528"/>
      <c r="O185" s="393" t="s">
        <v>1329</v>
      </c>
      <c r="Q185" s="564" t="s">
        <v>1207</v>
      </c>
      <c r="R185" s="505">
        <f>(Q185*28%)</f>
        <v>33.32</v>
      </c>
      <c r="S185" s="505">
        <f>Q185+R185</f>
        <v>152.32</v>
      </c>
      <c r="T185" s="505"/>
      <c r="U185" s="505"/>
      <c r="V185" s="505"/>
      <c r="W185" s="505"/>
      <c r="X185" s="505"/>
      <c r="Y185" s="505"/>
      <c r="Z185" s="505"/>
      <c r="AA185" s="505"/>
      <c r="AB185" s="505"/>
      <c r="AC185" s="505"/>
      <c r="AD185" s="505"/>
      <c r="AE185" s="505"/>
      <c r="AF185" s="505"/>
      <c r="AG185" s="505"/>
      <c r="AH185" s="505"/>
      <c r="AI185" s="505"/>
      <c r="AJ185" s="505"/>
      <c r="AK185" s="505"/>
      <c r="AL185" s="505"/>
      <c r="AM185" s="505"/>
      <c r="AN185" s="505"/>
      <c r="AO185" s="505"/>
      <c r="AP185" s="505"/>
      <c r="AQ185" s="505"/>
      <c r="AR185" s="505"/>
      <c r="AS185" s="505"/>
      <c r="AT185" s="505"/>
      <c r="AU185" s="505"/>
      <c r="AV185" s="505"/>
      <c r="AW185" s="505"/>
      <c r="AX185" s="505"/>
      <c r="AY185" s="505"/>
      <c r="AZ185" s="505"/>
      <c r="BA185" s="505"/>
      <c r="BB185" s="505"/>
      <c r="BC185" s="505"/>
      <c r="BD185" s="505"/>
      <c r="BE185" s="505"/>
      <c r="BF185" s="505"/>
      <c r="BG185" s="505"/>
      <c r="BH185" s="505"/>
      <c r="BI185" s="505"/>
      <c r="BJ185" s="505"/>
      <c r="BK185" s="505"/>
      <c r="BL185" s="505"/>
      <c r="BM185" s="505"/>
      <c r="BN185" s="505"/>
      <c r="BO185" s="505"/>
    </row>
    <row r="186" spans="1:67" s="562" customFormat="1" ht="25.5" customHeight="1" thickBot="1">
      <c r="A186" s="436" t="s">
        <v>486</v>
      </c>
      <c r="B186" s="651" t="s">
        <v>1328</v>
      </c>
      <c r="C186" s="652"/>
      <c r="D186" s="652"/>
      <c r="E186" s="653"/>
      <c r="F186" s="569" t="s">
        <v>1256</v>
      </c>
      <c r="G186" s="568">
        <v>1</v>
      </c>
      <c r="H186" s="563"/>
      <c r="I186" s="447">
        <v>2313.06</v>
      </c>
      <c r="J186" s="566"/>
      <c r="K186" s="567">
        <f>G186*I186</f>
        <v>2313.06</v>
      </c>
      <c r="L186" s="563"/>
      <c r="M186" s="437">
        <f>SUM(K181:K186)</f>
        <v>3222.18</v>
      </c>
      <c r="N186" s="528"/>
      <c r="O186" s="393" t="s">
        <v>1330</v>
      </c>
      <c r="Q186" s="564" t="s">
        <v>1208</v>
      </c>
      <c r="R186" s="505">
        <f>(Q186*28%)</f>
        <v>19.5188</v>
      </c>
      <c r="S186" s="505">
        <f>Q186+R186</f>
        <v>89.22879999999999</v>
      </c>
      <c r="T186" s="505"/>
      <c r="U186" s="505"/>
      <c r="V186" s="505"/>
      <c r="W186" s="505"/>
      <c r="X186" s="505"/>
      <c r="Y186" s="505"/>
      <c r="Z186" s="505"/>
      <c r="AA186" s="505"/>
      <c r="AB186" s="505"/>
      <c r="AC186" s="505"/>
      <c r="AD186" s="505"/>
      <c r="AE186" s="505"/>
      <c r="AF186" s="505"/>
      <c r="AG186" s="505"/>
      <c r="AH186" s="505"/>
      <c r="AI186" s="505"/>
      <c r="AJ186" s="505"/>
      <c r="AK186" s="505"/>
      <c r="AL186" s="505"/>
      <c r="AM186" s="505"/>
      <c r="AN186" s="505"/>
      <c r="AO186" s="505"/>
      <c r="AP186" s="505"/>
      <c r="AQ186" s="505"/>
      <c r="AR186" s="505"/>
      <c r="AS186" s="505"/>
      <c r="AT186" s="505"/>
      <c r="AU186" s="505"/>
      <c r="AV186" s="505"/>
      <c r="AW186" s="505"/>
      <c r="AX186" s="505"/>
      <c r="AY186" s="505"/>
      <c r="AZ186" s="505"/>
      <c r="BA186" s="505"/>
      <c r="BB186" s="505"/>
      <c r="BC186" s="505"/>
      <c r="BD186" s="505"/>
      <c r="BE186" s="505"/>
      <c r="BF186" s="505"/>
      <c r="BG186" s="505"/>
      <c r="BH186" s="505"/>
      <c r="BI186" s="505"/>
      <c r="BJ186" s="505"/>
      <c r="BK186" s="505"/>
      <c r="BL186" s="505"/>
      <c r="BM186" s="505"/>
      <c r="BN186" s="505"/>
      <c r="BO186" s="505"/>
    </row>
    <row r="187" spans="1:17" ht="15.75" customHeight="1" thickTop="1">
      <c r="A187" s="398" t="str">
        <f>A37</f>
        <v>DATA: 19/08/2014</v>
      </c>
      <c r="B187" s="385"/>
      <c r="C187" s="386" t="s">
        <v>941</v>
      </c>
      <c r="D187" s="385"/>
      <c r="E187" s="387"/>
      <c r="F187" s="493" t="s">
        <v>952</v>
      </c>
      <c r="G187" s="387"/>
      <c r="H187" s="385" t="s">
        <v>1125</v>
      </c>
      <c r="I187" s="387"/>
      <c r="J187" s="385"/>
      <c r="K187" s="426">
        <f>SUM(K152:K186)</f>
        <v>157978.5749</v>
      </c>
      <c r="L187" s="385"/>
      <c r="M187" s="426">
        <f>SUM(M152:M186)</f>
        <v>157978.5749</v>
      </c>
      <c r="N187" s="520"/>
      <c r="O187" s="411"/>
      <c r="Q187" s="400"/>
    </row>
    <row r="188" spans="1:17" ht="15.75" customHeight="1" thickBot="1">
      <c r="A188" s="427"/>
      <c r="B188" s="388"/>
      <c r="C188" s="389"/>
      <c r="D188" s="390"/>
      <c r="E188" s="391"/>
      <c r="F188" s="494"/>
      <c r="G188" s="391"/>
      <c r="H188" s="390" t="s">
        <v>960</v>
      </c>
      <c r="I188" s="391"/>
      <c r="J188" s="390"/>
      <c r="K188" s="428"/>
      <c r="L188" s="390"/>
      <c r="M188" s="429"/>
      <c r="N188" s="520"/>
      <c r="O188" s="411"/>
      <c r="Q188" s="400"/>
    </row>
    <row r="189" ht="15.75" customHeight="1" thickBot="1" thickTop="1">
      <c r="E189" s="371" t="s">
        <v>953</v>
      </c>
    </row>
    <row r="190" spans="1:15" ht="16.5" customHeight="1" thickTop="1">
      <c r="A190" s="397"/>
      <c r="B190" s="372" t="s">
        <v>944</v>
      </c>
      <c r="C190" s="373"/>
      <c r="D190" s="374" t="str">
        <f>D2</f>
        <v>OBRA/SERVIÇO: REFORMA DA ESCOLA ÁGUA PRETA</v>
      </c>
      <c r="E190" s="374"/>
      <c r="F190" s="493"/>
      <c r="G190" s="374"/>
      <c r="H190" s="663" t="s">
        <v>1121</v>
      </c>
      <c r="I190" s="664"/>
      <c r="J190" s="664"/>
      <c r="K190" s="665"/>
      <c r="L190" s="398"/>
      <c r="M190" s="399" t="s">
        <v>942</v>
      </c>
      <c r="N190" s="524"/>
      <c r="O190" s="400"/>
    </row>
    <row r="191" spans="1:15" ht="15.75" customHeight="1" thickBot="1">
      <c r="A191" s="401"/>
      <c r="B191" s="375" t="s">
        <v>945</v>
      </c>
      <c r="C191" s="376"/>
      <c r="D191" s="377"/>
      <c r="E191" s="377"/>
      <c r="G191" s="377"/>
      <c r="H191" s="671" t="s">
        <v>1124</v>
      </c>
      <c r="I191" s="672"/>
      <c r="J191" s="672"/>
      <c r="K191" s="673"/>
      <c r="L191" s="402"/>
      <c r="M191" s="403" t="s">
        <v>1458</v>
      </c>
      <c r="N191" s="525"/>
      <c r="O191" s="404"/>
    </row>
    <row r="192" spans="1:15" ht="18" customHeight="1" thickTop="1">
      <c r="A192" s="401"/>
      <c r="B192" s="378" t="s">
        <v>946</v>
      </c>
      <c r="C192" s="376"/>
      <c r="D192" s="377" t="str">
        <f>D4</f>
        <v>LOCAL: LOCALIDADE DE ÁGUA PRETA - PRESIDENTE KENNEDY - ES</v>
      </c>
      <c r="E192" s="377"/>
      <c r="G192" s="377"/>
      <c r="H192" s="401" t="s">
        <v>947</v>
      </c>
      <c r="J192" s="401"/>
      <c r="L192" s="401"/>
      <c r="M192" s="405"/>
      <c r="N192" s="526"/>
      <c r="O192" s="406"/>
    </row>
    <row r="193" spans="1:15" ht="14.25" customHeight="1" thickBot="1">
      <c r="A193" s="407"/>
      <c r="B193" s="379"/>
      <c r="C193" s="380"/>
      <c r="D193" s="381"/>
      <c r="E193" s="381"/>
      <c r="F193" s="494"/>
      <c r="G193" s="381"/>
      <c r="H193" s="435" t="s">
        <v>948</v>
      </c>
      <c r="I193" s="381"/>
      <c r="J193" s="435"/>
      <c r="K193" s="433">
        <f>K187</f>
        <v>157978.5749</v>
      </c>
      <c r="L193" s="434"/>
      <c r="M193" s="428">
        <f>M187</f>
        <v>157978.5749</v>
      </c>
      <c r="N193" s="520"/>
      <c r="O193" s="411"/>
    </row>
    <row r="194" spans="1:15" ht="13.5" customHeight="1" thickTop="1">
      <c r="A194" s="412"/>
      <c r="B194" s="382"/>
      <c r="C194" s="382"/>
      <c r="D194" s="382"/>
      <c r="E194" s="382"/>
      <c r="F194" s="495"/>
      <c r="G194" s="413"/>
      <c r="H194" s="414"/>
      <c r="I194" s="415"/>
      <c r="J194" s="415" t="s">
        <v>955</v>
      </c>
      <c r="K194" s="415"/>
      <c r="L194" s="415"/>
      <c r="M194" s="416"/>
      <c r="N194" s="425"/>
      <c r="O194" s="393"/>
    </row>
    <row r="195" spans="1:16" ht="15" customHeight="1">
      <c r="A195" s="412" t="s">
        <v>949</v>
      </c>
      <c r="B195" s="382"/>
      <c r="C195" s="383" t="s">
        <v>950</v>
      </c>
      <c r="D195" s="382"/>
      <c r="E195" s="382"/>
      <c r="F195" s="496" t="s">
        <v>18</v>
      </c>
      <c r="G195" s="413" t="s">
        <v>956</v>
      </c>
      <c r="H195" s="417" t="s">
        <v>957</v>
      </c>
      <c r="I195" s="417"/>
      <c r="J195" s="660" t="s">
        <v>462</v>
      </c>
      <c r="K195" s="661"/>
      <c r="L195" s="660" t="s">
        <v>943</v>
      </c>
      <c r="M195" s="662"/>
      <c r="N195" s="417"/>
      <c r="O195" s="418"/>
      <c r="P195" s="419"/>
    </row>
    <row r="196" spans="1:16" ht="4.5" customHeight="1" thickBot="1">
      <c r="A196" s="420"/>
      <c r="B196" s="384"/>
      <c r="C196" s="384"/>
      <c r="D196" s="384"/>
      <c r="E196" s="384"/>
      <c r="F196" s="497"/>
      <c r="G196" s="422"/>
      <c r="H196" s="384"/>
      <c r="I196" s="384"/>
      <c r="J196" s="421"/>
      <c r="K196" s="423"/>
      <c r="L196" s="384"/>
      <c r="M196" s="424"/>
      <c r="N196" s="425"/>
      <c r="O196" s="425"/>
      <c r="P196" s="419"/>
    </row>
    <row r="197" spans="1:67" s="562" customFormat="1" ht="12" customHeight="1" thickTop="1">
      <c r="A197" s="565">
        <v>16</v>
      </c>
      <c r="B197" s="657" t="s">
        <v>964</v>
      </c>
      <c r="C197" s="658"/>
      <c r="D197" s="658"/>
      <c r="E197" s="659"/>
      <c r="F197" s="569"/>
      <c r="G197" s="568"/>
      <c r="H197" s="563"/>
      <c r="I197" s="534">
        <f>S197</f>
        <v>0</v>
      </c>
      <c r="J197" s="563"/>
      <c r="K197" s="567">
        <f aca="true" t="shared" si="6" ref="K197:K208">G197*I197</f>
        <v>0</v>
      </c>
      <c r="L197" s="563"/>
      <c r="M197" s="437"/>
      <c r="N197" s="528"/>
      <c r="O197" s="393" t="s">
        <v>1331</v>
      </c>
      <c r="Q197" s="531"/>
      <c r="R197" s="506"/>
      <c r="S197" s="449"/>
      <c r="T197" s="504"/>
      <c r="U197" s="505"/>
      <c r="V197" s="505"/>
      <c r="W197" s="505"/>
      <c r="X197" s="505"/>
      <c r="Y197" s="505"/>
      <c r="Z197" s="505"/>
      <c r="AA197" s="505"/>
      <c r="AB197" s="505"/>
      <c r="AC197" s="505"/>
      <c r="AD197" s="505"/>
      <c r="AE197" s="505"/>
      <c r="AF197" s="505"/>
      <c r="AG197" s="505"/>
      <c r="AH197" s="505"/>
      <c r="AI197" s="505"/>
      <c r="AJ197" s="505"/>
      <c r="AK197" s="505"/>
      <c r="AL197" s="505"/>
      <c r="AM197" s="505"/>
      <c r="AN197" s="505"/>
      <c r="AO197" s="505"/>
      <c r="AP197" s="505"/>
      <c r="AQ197" s="505"/>
      <c r="AR197" s="505"/>
      <c r="AS197" s="505"/>
      <c r="AT197" s="505"/>
      <c r="AU197" s="505"/>
      <c r="AV197" s="505"/>
      <c r="AW197" s="505"/>
      <c r="AX197" s="505"/>
      <c r="AY197" s="505"/>
      <c r="AZ197" s="505"/>
      <c r="BA197" s="505"/>
      <c r="BB197" s="505"/>
      <c r="BC197" s="505"/>
      <c r="BD197" s="505"/>
      <c r="BE197" s="505"/>
      <c r="BF197" s="505"/>
      <c r="BG197" s="505"/>
      <c r="BH197" s="505"/>
      <c r="BI197" s="505"/>
      <c r="BJ197" s="505"/>
      <c r="BK197" s="505"/>
      <c r="BL197" s="505"/>
      <c r="BM197" s="505"/>
      <c r="BN197" s="505"/>
      <c r="BO197" s="505"/>
    </row>
    <row r="198" spans="1:67" s="562" customFormat="1" ht="12" customHeight="1">
      <c r="A198" s="565" t="s">
        <v>529</v>
      </c>
      <c r="B198" s="657" t="s">
        <v>1209</v>
      </c>
      <c r="C198" s="658"/>
      <c r="D198" s="658"/>
      <c r="E198" s="659"/>
      <c r="F198" s="569"/>
      <c r="G198" s="568"/>
      <c r="H198" s="563"/>
      <c r="I198" s="534">
        <f>S198</f>
        <v>0</v>
      </c>
      <c r="J198" s="563"/>
      <c r="K198" s="567">
        <f t="shared" si="6"/>
        <v>0</v>
      </c>
      <c r="L198" s="563"/>
      <c r="M198" s="437"/>
      <c r="N198" s="528"/>
      <c r="O198" s="393" t="s">
        <v>1332</v>
      </c>
      <c r="Q198" s="531"/>
      <c r="R198" s="506"/>
      <c r="S198" s="449"/>
      <c r="T198" s="504"/>
      <c r="U198" s="505"/>
      <c r="V198" s="505"/>
      <c r="W198" s="505"/>
      <c r="X198" s="505"/>
      <c r="Y198" s="505"/>
      <c r="Z198" s="505"/>
      <c r="AA198" s="505"/>
      <c r="AB198" s="505"/>
      <c r="AC198" s="505"/>
      <c r="AD198" s="505"/>
      <c r="AE198" s="505"/>
      <c r="AF198" s="505"/>
      <c r="AG198" s="505"/>
      <c r="AH198" s="505"/>
      <c r="AI198" s="505"/>
      <c r="AJ198" s="505"/>
      <c r="AK198" s="505"/>
      <c r="AL198" s="505"/>
      <c r="AM198" s="505"/>
      <c r="AN198" s="505"/>
      <c r="AO198" s="505"/>
      <c r="AP198" s="505"/>
      <c r="AQ198" s="505"/>
      <c r="AR198" s="505"/>
      <c r="AS198" s="505"/>
      <c r="AT198" s="505"/>
      <c r="AU198" s="505"/>
      <c r="AV198" s="505"/>
      <c r="AW198" s="505"/>
      <c r="AX198" s="505"/>
      <c r="AY198" s="505"/>
      <c r="AZ198" s="505"/>
      <c r="BA198" s="505"/>
      <c r="BB198" s="505"/>
      <c r="BC198" s="505"/>
      <c r="BD198" s="505"/>
      <c r="BE198" s="505"/>
      <c r="BF198" s="505"/>
      <c r="BG198" s="505"/>
      <c r="BH198" s="505"/>
      <c r="BI198" s="505"/>
      <c r="BJ198" s="505"/>
      <c r="BK198" s="505"/>
      <c r="BL198" s="505"/>
      <c r="BM198" s="505"/>
      <c r="BN198" s="505"/>
      <c r="BO198" s="505"/>
    </row>
    <row r="199" spans="1:67" s="562" customFormat="1" ht="24" customHeight="1">
      <c r="A199" s="436" t="s">
        <v>530</v>
      </c>
      <c r="B199" s="651" t="s">
        <v>1333</v>
      </c>
      <c r="C199" s="652"/>
      <c r="D199" s="652"/>
      <c r="E199" s="653"/>
      <c r="F199" s="569" t="s">
        <v>1127</v>
      </c>
      <c r="G199" s="568">
        <v>249.94</v>
      </c>
      <c r="H199" s="563"/>
      <c r="I199" s="447">
        <v>19.07</v>
      </c>
      <c r="J199" s="566"/>
      <c r="K199" s="567">
        <f t="shared" si="6"/>
        <v>4766.3558</v>
      </c>
      <c r="L199" s="563"/>
      <c r="M199" s="437"/>
      <c r="N199" s="528"/>
      <c r="O199" s="393" t="s">
        <v>1334</v>
      </c>
      <c r="R199" s="505"/>
      <c r="S199" s="531"/>
      <c r="T199" s="505"/>
      <c r="U199" s="505"/>
      <c r="V199" s="505"/>
      <c r="W199" s="505"/>
      <c r="X199" s="505"/>
      <c r="Y199" s="505"/>
      <c r="Z199" s="505"/>
      <c r="AA199" s="505"/>
      <c r="AB199" s="505"/>
      <c r="AC199" s="505"/>
      <c r="AD199" s="505"/>
      <c r="AE199" s="505"/>
      <c r="AF199" s="505"/>
      <c r="AG199" s="505"/>
      <c r="AH199" s="505"/>
      <c r="AI199" s="505"/>
      <c r="AJ199" s="505"/>
      <c r="AK199" s="505"/>
      <c r="AL199" s="505"/>
      <c r="AM199" s="505"/>
      <c r="AN199" s="505"/>
      <c r="AO199" s="505"/>
      <c r="AP199" s="505"/>
      <c r="AQ199" s="505"/>
      <c r="AR199" s="505"/>
      <c r="AS199" s="505"/>
      <c r="AT199" s="505"/>
      <c r="AU199" s="505"/>
      <c r="AV199" s="505"/>
      <c r="AW199" s="505"/>
      <c r="AX199" s="505"/>
      <c r="AY199" s="505"/>
      <c r="AZ199" s="505"/>
      <c r="BA199" s="505"/>
      <c r="BB199" s="505"/>
      <c r="BC199" s="505"/>
      <c r="BD199" s="505"/>
      <c r="BE199" s="505"/>
      <c r="BF199" s="505"/>
      <c r="BG199" s="505"/>
      <c r="BH199" s="505"/>
      <c r="BI199" s="505"/>
      <c r="BJ199" s="505"/>
      <c r="BK199" s="505"/>
      <c r="BL199" s="505"/>
      <c r="BM199" s="505"/>
      <c r="BN199" s="505"/>
      <c r="BO199" s="505"/>
    </row>
    <row r="200" spans="1:67" s="562" customFormat="1" ht="24" customHeight="1">
      <c r="A200" s="436" t="s">
        <v>531</v>
      </c>
      <c r="B200" s="651" t="s">
        <v>1335</v>
      </c>
      <c r="C200" s="652"/>
      <c r="D200" s="652"/>
      <c r="E200" s="653"/>
      <c r="F200" s="569" t="s">
        <v>1127</v>
      </c>
      <c r="G200" s="568">
        <v>141.57</v>
      </c>
      <c r="H200" s="563"/>
      <c r="I200" s="447">
        <v>19.19</v>
      </c>
      <c r="J200" s="566"/>
      <c r="K200" s="567">
        <f t="shared" si="6"/>
        <v>2716.7283</v>
      </c>
      <c r="L200" s="563"/>
      <c r="M200" s="437"/>
      <c r="N200" s="528"/>
      <c r="O200" s="393" t="s">
        <v>1336</v>
      </c>
      <c r="R200" s="505"/>
      <c r="S200" s="531"/>
      <c r="T200" s="505"/>
      <c r="U200" s="505"/>
      <c r="V200" s="505"/>
      <c r="W200" s="505"/>
      <c r="X200" s="505"/>
      <c r="Y200" s="505"/>
      <c r="Z200" s="505"/>
      <c r="AA200" s="505"/>
      <c r="AB200" s="505"/>
      <c r="AC200" s="505"/>
      <c r="AD200" s="505"/>
      <c r="AE200" s="505"/>
      <c r="AF200" s="505"/>
      <c r="AG200" s="505"/>
      <c r="AH200" s="505"/>
      <c r="AI200" s="505"/>
      <c r="AJ200" s="505"/>
      <c r="AK200" s="505"/>
      <c r="AL200" s="505"/>
      <c r="AM200" s="505"/>
      <c r="AN200" s="505"/>
      <c r="AO200" s="505"/>
      <c r="AP200" s="505"/>
      <c r="AQ200" s="505"/>
      <c r="AR200" s="505"/>
      <c r="AS200" s="505"/>
      <c r="AT200" s="505"/>
      <c r="AU200" s="505"/>
      <c r="AV200" s="505"/>
      <c r="AW200" s="505"/>
      <c r="AX200" s="505"/>
      <c r="AY200" s="505"/>
      <c r="AZ200" s="505"/>
      <c r="BA200" s="505"/>
      <c r="BB200" s="505"/>
      <c r="BC200" s="505"/>
      <c r="BD200" s="505"/>
      <c r="BE200" s="505"/>
      <c r="BF200" s="505"/>
      <c r="BG200" s="505"/>
      <c r="BH200" s="505"/>
      <c r="BI200" s="505"/>
      <c r="BJ200" s="505"/>
      <c r="BK200" s="505"/>
      <c r="BL200" s="505"/>
      <c r="BM200" s="505"/>
      <c r="BN200" s="505"/>
      <c r="BO200" s="505"/>
    </row>
    <row r="201" spans="1:67" s="562" customFormat="1" ht="12" customHeight="1">
      <c r="A201" s="565" t="s">
        <v>534</v>
      </c>
      <c r="B201" s="657" t="s">
        <v>1338</v>
      </c>
      <c r="C201" s="658"/>
      <c r="D201" s="658"/>
      <c r="E201" s="659"/>
      <c r="F201" s="569"/>
      <c r="G201" s="568"/>
      <c r="H201" s="563"/>
      <c r="I201" s="534"/>
      <c r="J201" s="563"/>
      <c r="K201" s="567">
        <f t="shared" si="6"/>
        <v>0</v>
      </c>
      <c r="L201" s="563"/>
      <c r="M201" s="437"/>
      <c r="N201" s="528"/>
      <c r="O201" s="393" t="s">
        <v>1340</v>
      </c>
      <c r="Q201" s="531"/>
      <c r="R201" s="506"/>
      <c r="S201" s="449"/>
      <c r="T201" s="504"/>
      <c r="U201" s="505"/>
      <c r="V201" s="505"/>
      <c r="W201" s="505"/>
      <c r="X201" s="505"/>
      <c r="Y201" s="505"/>
      <c r="Z201" s="505"/>
      <c r="AA201" s="505"/>
      <c r="AB201" s="505"/>
      <c r="AC201" s="505"/>
      <c r="AD201" s="505"/>
      <c r="AE201" s="505"/>
      <c r="AF201" s="505"/>
      <c r="AG201" s="505"/>
      <c r="AH201" s="505"/>
      <c r="AI201" s="505"/>
      <c r="AJ201" s="505"/>
      <c r="AK201" s="505"/>
      <c r="AL201" s="505"/>
      <c r="AM201" s="505"/>
      <c r="AN201" s="505"/>
      <c r="AO201" s="505"/>
      <c r="AP201" s="505"/>
      <c r="AQ201" s="505"/>
      <c r="AR201" s="505"/>
      <c r="AS201" s="505"/>
      <c r="AT201" s="505"/>
      <c r="AU201" s="505"/>
      <c r="AV201" s="505"/>
      <c r="AW201" s="505"/>
      <c r="AX201" s="505"/>
      <c r="AY201" s="505"/>
      <c r="AZ201" s="505"/>
      <c r="BA201" s="505"/>
      <c r="BB201" s="505"/>
      <c r="BC201" s="505"/>
      <c r="BD201" s="505"/>
      <c r="BE201" s="505"/>
      <c r="BF201" s="505"/>
      <c r="BG201" s="505"/>
      <c r="BH201" s="505"/>
      <c r="BI201" s="505"/>
      <c r="BJ201" s="505"/>
      <c r="BK201" s="505"/>
      <c r="BL201" s="505"/>
      <c r="BM201" s="505"/>
      <c r="BN201" s="505"/>
      <c r="BO201" s="505"/>
    </row>
    <row r="202" spans="1:67" s="562" customFormat="1" ht="23.25" customHeight="1">
      <c r="A202" s="436" t="s">
        <v>535</v>
      </c>
      <c r="B202" s="654" t="s">
        <v>1341</v>
      </c>
      <c r="C202" s="655"/>
      <c r="D202" s="655"/>
      <c r="E202" s="656"/>
      <c r="F202" s="569" t="s">
        <v>1127</v>
      </c>
      <c r="G202" s="568">
        <v>224.7</v>
      </c>
      <c r="H202" s="563"/>
      <c r="I202" s="447">
        <v>18.06</v>
      </c>
      <c r="J202" s="566"/>
      <c r="K202" s="567">
        <f t="shared" si="6"/>
        <v>4058.0819999999994</v>
      </c>
      <c r="L202" s="563"/>
      <c r="M202" s="437"/>
      <c r="N202" s="528"/>
      <c r="O202" s="393" t="s">
        <v>1342</v>
      </c>
      <c r="R202" s="505"/>
      <c r="S202" s="531"/>
      <c r="T202" s="505"/>
      <c r="U202" s="505"/>
      <c r="V202" s="505"/>
      <c r="W202" s="505"/>
      <c r="X202" s="505"/>
      <c r="Y202" s="505"/>
      <c r="Z202" s="505"/>
      <c r="AA202" s="505"/>
      <c r="AB202" s="505"/>
      <c r="AC202" s="505"/>
      <c r="AD202" s="505"/>
      <c r="AE202" s="505"/>
      <c r="AF202" s="505"/>
      <c r="AG202" s="505"/>
      <c r="AH202" s="505"/>
      <c r="AI202" s="505"/>
      <c r="AJ202" s="505"/>
      <c r="AK202" s="505"/>
      <c r="AL202" s="505"/>
      <c r="AM202" s="505"/>
      <c r="AN202" s="505"/>
      <c r="AO202" s="505"/>
      <c r="AP202" s="505"/>
      <c r="AQ202" s="505"/>
      <c r="AR202" s="505"/>
      <c r="AS202" s="505"/>
      <c r="AT202" s="505"/>
      <c r="AU202" s="505"/>
      <c r="AV202" s="505"/>
      <c r="AW202" s="505"/>
      <c r="AX202" s="505"/>
      <c r="AY202" s="505"/>
      <c r="AZ202" s="505"/>
      <c r="BA202" s="505"/>
      <c r="BB202" s="505"/>
      <c r="BC202" s="505"/>
      <c r="BD202" s="505"/>
      <c r="BE202" s="505"/>
      <c r="BF202" s="505"/>
      <c r="BG202" s="505"/>
      <c r="BH202" s="505"/>
      <c r="BI202" s="505"/>
      <c r="BJ202" s="505"/>
      <c r="BK202" s="505"/>
      <c r="BL202" s="505"/>
      <c r="BM202" s="505"/>
      <c r="BN202" s="505"/>
      <c r="BO202" s="505"/>
    </row>
    <row r="203" spans="1:67" s="562" customFormat="1" ht="12" customHeight="1">
      <c r="A203" s="565" t="s">
        <v>549</v>
      </c>
      <c r="B203" s="657" t="s">
        <v>1343</v>
      </c>
      <c r="C203" s="658"/>
      <c r="D203" s="658"/>
      <c r="E203" s="659"/>
      <c r="F203" s="569"/>
      <c r="G203" s="568"/>
      <c r="H203" s="563"/>
      <c r="I203" s="534"/>
      <c r="J203" s="563"/>
      <c r="K203" s="567">
        <f t="shared" si="6"/>
        <v>0</v>
      </c>
      <c r="L203" s="563"/>
      <c r="M203" s="437"/>
      <c r="N203" s="528"/>
      <c r="O203" s="393" t="s">
        <v>1344</v>
      </c>
      <c r="Q203" s="531"/>
      <c r="R203" s="506"/>
      <c r="S203" s="449"/>
      <c r="T203" s="504"/>
      <c r="U203" s="505"/>
      <c r="V203" s="505"/>
      <c r="W203" s="505"/>
      <c r="X203" s="505"/>
      <c r="Y203" s="505"/>
      <c r="Z203" s="505"/>
      <c r="AA203" s="505"/>
      <c r="AB203" s="505"/>
      <c r="AC203" s="505"/>
      <c r="AD203" s="505"/>
      <c r="AE203" s="505"/>
      <c r="AF203" s="505"/>
      <c r="AG203" s="505"/>
      <c r="AH203" s="505"/>
      <c r="AI203" s="505"/>
      <c r="AJ203" s="505"/>
      <c r="AK203" s="505"/>
      <c r="AL203" s="505"/>
      <c r="AM203" s="505"/>
      <c r="AN203" s="505"/>
      <c r="AO203" s="505"/>
      <c r="AP203" s="505"/>
      <c r="AQ203" s="505"/>
      <c r="AR203" s="505"/>
      <c r="AS203" s="505"/>
      <c r="AT203" s="505"/>
      <c r="AU203" s="505"/>
      <c r="AV203" s="505"/>
      <c r="AW203" s="505"/>
      <c r="AX203" s="505"/>
      <c r="AY203" s="505"/>
      <c r="AZ203" s="505"/>
      <c r="BA203" s="505"/>
      <c r="BB203" s="505"/>
      <c r="BC203" s="505"/>
      <c r="BD203" s="505"/>
      <c r="BE203" s="505"/>
      <c r="BF203" s="505"/>
      <c r="BG203" s="505"/>
      <c r="BH203" s="505"/>
      <c r="BI203" s="505"/>
      <c r="BJ203" s="505"/>
      <c r="BK203" s="505"/>
      <c r="BL203" s="505"/>
      <c r="BM203" s="505"/>
      <c r="BN203" s="505"/>
      <c r="BO203" s="505"/>
    </row>
    <row r="204" spans="1:67" s="562" customFormat="1" ht="24" customHeight="1">
      <c r="A204" s="436" t="s">
        <v>550</v>
      </c>
      <c r="B204" s="651" t="s">
        <v>1345</v>
      </c>
      <c r="C204" s="652"/>
      <c r="D204" s="652"/>
      <c r="E204" s="653"/>
      <c r="F204" s="569" t="s">
        <v>1127</v>
      </c>
      <c r="G204" s="568">
        <v>10</v>
      </c>
      <c r="H204" s="563"/>
      <c r="I204" s="447">
        <v>17.18</v>
      </c>
      <c r="J204" s="566"/>
      <c r="K204" s="567">
        <f t="shared" si="6"/>
        <v>171.8</v>
      </c>
      <c r="L204" s="563"/>
      <c r="M204" s="437"/>
      <c r="N204" s="528"/>
      <c r="O204" s="393" t="s">
        <v>1212</v>
      </c>
      <c r="R204" s="505"/>
      <c r="S204" s="531"/>
      <c r="T204" s="505"/>
      <c r="U204" s="505"/>
      <c r="V204" s="505"/>
      <c r="W204" s="505"/>
      <c r="X204" s="505"/>
      <c r="Y204" s="505"/>
      <c r="Z204" s="505"/>
      <c r="AA204" s="505"/>
      <c r="AB204" s="505"/>
      <c r="AC204" s="505"/>
      <c r="AD204" s="505"/>
      <c r="AE204" s="505"/>
      <c r="AF204" s="505"/>
      <c r="AG204" s="505"/>
      <c r="AH204" s="505"/>
      <c r="AI204" s="505"/>
      <c r="AJ204" s="505"/>
      <c r="AK204" s="505"/>
      <c r="AL204" s="505"/>
      <c r="AM204" s="505"/>
      <c r="AN204" s="505"/>
      <c r="AO204" s="505"/>
      <c r="AP204" s="505"/>
      <c r="AQ204" s="505"/>
      <c r="AR204" s="505"/>
      <c r="AS204" s="505"/>
      <c r="AT204" s="505"/>
      <c r="AU204" s="505"/>
      <c r="AV204" s="505"/>
      <c r="AW204" s="505"/>
      <c r="AX204" s="505"/>
      <c r="AY204" s="505"/>
      <c r="AZ204" s="505"/>
      <c r="BA204" s="505"/>
      <c r="BB204" s="505"/>
      <c r="BC204" s="505"/>
      <c r="BD204" s="505"/>
      <c r="BE204" s="505"/>
      <c r="BF204" s="505"/>
      <c r="BG204" s="505"/>
      <c r="BH204" s="505"/>
      <c r="BI204" s="505"/>
      <c r="BJ204" s="505"/>
      <c r="BK204" s="505"/>
      <c r="BL204" s="505"/>
      <c r="BM204" s="505"/>
      <c r="BN204" s="505"/>
      <c r="BO204" s="505"/>
    </row>
    <row r="205" spans="1:67" s="562" customFormat="1" ht="12" customHeight="1">
      <c r="A205" s="565" t="s">
        <v>552</v>
      </c>
      <c r="B205" s="657" t="s">
        <v>1346</v>
      </c>
      <c r="C205" s="658"/>
      <c r="D205" s="658"/>
      <c r="E205" s="659"/>
      <c r="F205" s="569"/>
      <c r="G205" s="568"/>
      <c r="H205" s="563"/>
      <c r="I205" s="534"/>
      <c r="J205" s="563"/>
      <c r="K205" s="567">
        <f t="shared" si="6"/>
        <v>0</v>
      </c>
      <c r="L205" s="563"/>
      <c r="M205" s="437"/>
      <c r="N205" s="528"/>
      <c r="O205" s="393" t="s">
        <v>1212</v>
      </c>
      <c r="Q205" s="531"/>
      <c r="R205" s="506"/>
      <c r="S205" s="449"/>
      <c r="T205" s="504"/>
      <c r="U205" s="505"/>
      <c r="V205" s="505"/>
      <c r="W205" s="505"/>
      <c r="X205" s="505"/>
      <c r="Y205" s="505"/>
      <c r="Z205" s="505"/>
      <c r="AA205" s="505"/>
      <c r="AB205" s="505"/>
      <c r="AC205" s="505"/>
      <c r="AD205" s="505"/>
      <c r="AE205" s="505"/>
      <c r="AF205" s="505"/>
      <c r="AG205" s="505"/>
      <c r="AH205" s="505"/>
      <c r="AI205" s="505"/>
      <c r="AJ205" s="505"/>
      <c r="AK205" s="505"/>
      <c r="AL205" s="505"/>
      <c r="AM205" s="505"/>
      <c r="AN205" s="505"/>
      <c r="AO205" s="505"/>
      <c r="AP205" s="505"/>
      <c r="AQ205" s="505"/>
      <c r="AR205" s="505"/>
      <c r="AS205" s="505"/>
      <c r="AT205" s="505"/>
      <c r="AU205" s="505"/>
      <c r="AV205" s="505"/>
      <c r="AW205" s="505"/>
      <c r="AX205" s="505"/>
      <c r="AY205" s="505"/>
      <c r="AZ205" s="505"/>
      <c r="BA205" s="505"/>
      <c r="BB205" s="505"/>
      <c r="BC205" s="505"/>
      <c r="BD205" s="505"/>
      <c r="BE205" s="505"/>
      <c r="BF205" s="505"/>
      <c r="BG205" s="505"/>
      <c r="BH205" s="505"/>
      <c r="BI205" s="505"/>
      <c r="BJ205" s="505"/>
      <c r="BK205" s="505"/>
      <c r="BL205" s="505"/>
      <c r="BM205" s="505"/>
      <c r="BN205" s="505"/>
      <c r="BO205" s="505"/>
    </row>
    <row r="206" spans="1:67" s="562" customFormat="1" ht="24" customHeight="1">
      <c r="A206" s="436" t="s">
        <v>553</v>
      </c>
      <c r="B206" s="651" t="s">
        <v>1337</v>
      </c>
      <c r="C206" s="652"/>
      <c r="D206" s="652"/>
      <c r="E206" s="653"/>
      <c r="F206" s="569" t="s">
        <v>1127</v>
      </c>
      <c r="G206" s="568">
        <v>21.3</v>
      </c>
      <c r="H206" s="563"/>
      <c r="I206" s="447">
        <v>16.27</v>
      </c>
      <c r="J206" s="566"/>
      <c r="K206" s="567">
        <f t="shared" si="6"/>
        <v>346.551</v>
      </c>
      <c r="L206" s="563"/>
      <c r="M206" s="437"/>
      <c r="N206" s="528"/>
      <c r="O206" s="393" t="s">
        <v>1339</v>
      </c>
      <c r="R206" s="505"/>
      <c r="S206" s="531"/>
      <c r="T206" s="505"/>
      <c r="U206" s="505"/>
      <c r="V206" s="505"/>
      <c r="W206" s="505"/>
      <c r="X206" s="505"/>
      <c r="Y206" s="505"/>
      <c r="Z206" s="505"/>
      <c r="AA206" s="505"/>
      <c r="AB206" s="505"/>
      <c r="AC206" s="505"/>
      <c r="AD206" s="505"/>
      <c r="AE206" s="505"/>
      <c r="AF206" s="505"/>
      <c r="AG206" s="505"/>
      <c r="AH206" s="505"/>
      <c r="AI206" s="505"/>
      <c r="AJ206" s="505"/>
      <c r="AK206" s="505"/>
      <c r="AL206" s="505"/>
      <c r="AM206" s="505"/>
      <c r="AN206" s="505"/>
      <c r="AO206" s="505"/>
      <c r="AP206" s="505"/>
      <c r="AQ206" s="505"/>
      <c r="AR206" s="505"/>
      <c r="AS206" s="505"/>
      <c r="AT206" s="505"/>
      <c r="AU206" s="505"/>
      <c r="AV206" s="505"/>
      <c r="AW206" s="505"/>
      <c r="AX206" s="505"/>
      <c r="AY206" s="505"/>
      <c r="AZ206" s="505"/>
      <c r="BA206" s="505"/>
      <c r="BB206" s="505"/>
      <c r="BC206" s="505"/>
      <c r="BD206" s="505"/>
      <c r="BE206" s="505"/>
      <c r="BF206" s="505"/>
      <c r="BG206" s="505"/>
      <c r="BH206" s="505"/>
      <c r="BI206" s="505"/>
      <c r="BJ206" s="505"/>
      <c r="BK206" s="505"/>
      <c r="BL206" s="505"/>
      <c r="BM206" s="505"/>
      <c r="BN206" s="505"/>
      <c r="BO206" s="505"/>
    </row>
    <row r="207" spans="1:67" s="562" customFormat="1" ht="12" customHeight="1">
      <c r="A207" s="565" t="s">
        <v>554</v>
      </c>
      <c r="B207" s="657" t="s">
        <v>1129</v>
      </c>
      <c r="C207" s="658"/>
      <c r="D207" s="658"/>
      <c r="E207" s="659"/>
      <c r="F207" s="569"/>
      <c r="G207" s="568"/>
      <c r="H207" s="563"/>
      <c r="I207" s="534"/>
      <c r="J207" s="563"/>
      <c r="K207" s="567">
        <f t="shared" si="6"/>
        <v>0</v>
      </c>
      <c r="L207" s="563"/>
      <c r="M207" s="437"/>
      <c r="N207" s="528"/>
      <c r="O207" s="393" t="s">
        <v>1348</v>
      </c>
      <c r="Q207" s="531"/>
      <c r="R207" s="506"/>
      <c r="S207" s="449"/>
      <c r="T207" s="504"/>
      <c r="U207" s="505"/>
      <c r="V207" s="505"/>
      <c r="W207" s="505"/>
      <c r="X207" s="505"/>
      <c r="Y207" s="505"/>
      <c r="Z207" s="505"/>
      <c r="AA207" s="505"/>
      <c r="AB207" s="505"/>
      <c r="AC207" s="505"/>
      <c r="AD207" s="505"/>
      <c r="AE207" s="505"/>
      <c r="AF207" s="505"/>
      <c r="AG207" s="505"/>
      <c r="AH207" s="505"/>
      <c r="AI207" s="505"/>
      <c r="AJ207" s="505"/>
      <c r="AK207" s="505"/>
      <c r="AL207" s="505"/>
      <c r="AM207" s="505"/>
      <c r="AN207" s="505"/>
      <c r="AO207" s="505"/>
      <c r="AP207" s="505"/>
      <c r="AQ207" s="505"/>
      <c r="AR207" s="505"/>
      <c r="AS207" s="505"/>
      <c r="AT207" s="505"/>
      <c r="AU207" s="505"/>
      <c r="AV207" s="505"/>
      <c r="AW207" s="505"/>
      <c r="AX207" s="505"/>
      <c r="AY207" s="505"/>
      <c r="AZ207" s="505"/>
      <c r="BA207" s="505"/>
      <c r="BB207" s="505"/>
      <c r="BC207" s="505"/>
      <c r="BD207" s="505"/>
      <c r="BE207" s="505"/>
      <c r="BF207" s="505"/>
      <c r="BG207" s="505"/>
      <c r="BH207" s="505"/>
      <c r="BI207" s="505"/>
      <c r="BJ207" s="505"/>
      <c r="BK207" s="505"/>
      <c r="BL207" s="505"/>
      <c r="BM207" s="505"/>
      <c r="BN207" s="505"/>
      <c r="BO207" s="505"/>
    </row>
    <row r="208" spans="1:67" s="562" customFormat="1" ht="12" customHeight="1">
      <c r="A208" s="442" t="s">
        <v>555</v>
      </c>
      <c r="B208" s="678" t="s">
        <v>1349</v>
      </c>
      <c r="C208" s="679"/>
      <c r="D208" s="679"/>
      <c r="E208" s="680"/>
      <c r="F208" s="569" t="s">
        <v>1127</v>
      </c>
      <c r="G208" s="568">
        <v>10</v>
      </c>
      <c r="H208" s="563"/>
      <c r="I208" s="534">
        <v>13.82</v>
      </c>
      <c r="J208" s="563"/>
      <c r="K208" s="567">
        <f t="shared" si="6"/>
        <v>138.2</v>
      </c>
      <c r="L208" s="563"/>
      <c r="M208" s="437">
        <f>SUM(K197:K208)</f>
        <v>12197.717099999998</v>
      </c>
      <c r="N208" s="528"/>
      <c r="O208" s="393" t="s">
        <v>1347</v>
      </c>
      <c r="Q208" s="531"/>
      <c r="R208" s="506"/>
      <c r="S208" s="449"/>
      <c r="T208" s="504"/>
      <c r="U208" s="505"/>
      <c r="V208" s="505"/>
      <c r="W208" s="505"/>
      <c r="X208" s="505"/>
      <c r="Y208" s="505"/>
      <c r="Z208" s="505"/>
      <c r="AA208" s="505"/>
      <c r="AB208" s="505"/>
      <c r="AC208" s="505"/>
      <c r="AD208" s="505"/>
      <c r="AE208" s="505"/>
      <c r="AF208" s="505"/>
      <c r="AG208" s="505"/>
      <c r="AH208" s="505"/>
      <c r="AI208" s="505"/>
      <c r="AJ208" s="505"/>
      <c r="AK208" s="505"/>
      <c r="AL208" s="505"/>
      <c r="AM208" s="505"/>
      <c r="AN208" s="505"/>
      <c r="AO208" s="505"/>
      <c r="AP208" s="505"/>
      <c r="AQ208" s="505"/>
      <c r="AR208" s="505"/>
      <c r="AS208" s="505"/>
      <c r="AT208" s="505"/>
      <c r="AU208" s="505"/>
      <c r="AV208" s="505"/>
      <c r="AW208" s="505"/>
      <c r="AX208" s="505"/>
      <c r="AY208" s="505"/>
      <c r="AZ208" s="505"/>
      <c r="BA208" s="505"/>
      <c r="BB208" s="505"/>
      <c r="BC208" s="505"/>
      <c r="BD208" s="505"/>
      <c r="BE208" s="505"/>
      <c r="BF208" s="505"/>
      <c r="BG208" s="505"/>
      <c r="BH208" s="505"/>
      <c r="BI208" s="505"/>
      <c r="BJ208" s="505"/>
      <c r="BK208" s="505"/>
      <c r="BL208" s="505"/>
      <c r="BM208" s="505"/>
      <c r="BN208" s="505"/>
      <c r="BO208" s="505"/>
    </row>
    <row r="209" spans="1:67" s="562" customFormat="1" ht="12" customHeight="1">
      <c r="A209" s="565">
        <v>17</v>
      </c>
      <c r="B209" s="657" t="s">
        <v>1359</v>
      </c>
      <c r="C209" s="658"/>
      <c r="D209" s="658"/>
      <c r="E209" s="659"/>
      <c r="F209" s="569"/>
      <c r="G209" s="568"/>
      <c r="H209" s="563"/>
      <c r="I209" s="534"/>
      <c r="J209" s="563"/>
      <c r="K209" s="567"/>
      <c r="L209" s="563"/>
      <c r="M209" s="437"/>
      <c r="N209" s="528"/>
      <c r="O209" s="393" t="s">
        <v>1360</v>
      </c>
      <c r="Q209" s="531"/>
      <c r="R209" s="506"/>
      <c r="S209" s="449"/>
      <c r="T209" s="504"/>
      <c r="U209" s="505"/>
      <c r="V209" s="505"/>
      <c r="W209" s="505"/>
      <c r="X209" s="505"/>
      <c r="Y209" s="505"/>
      <c r="Z209" s="505"/>
      <c r="AA209" s="505"/>
      <c r="AB209" s="505"/>
      <c r="AC209" s="505"/>
      <c r="AD209" s="505"/>
      <c r="AE209" s="505"/>
      <c r="AF209" s="505"/>
      <c r="AG209" s="505"/>
      <c r="AH209" s="505"/>
      <c r="AI209" s="505"/>
      <c r="AJ209" s="505"/>
      <c r="AK209" s="505"/>
      <c r="AL209" s="505"/>
      <c r="AM209" s="505"/>
      <c r="AN209" s="505"/>
      <c r="AO209" s="505"/>
      <c r="AP209" s="505"/>
      <c r="AQ209" s="505"/>
      <c r="AR209" s="505"/>
      <c r="AS209" s="505"/>
      <c r="AT209" s="505"/>
      <c r="AU209" s="505"/>
      <c r="AV209" s="505"/>
      <c r="AW209" s="505"/>
      <c r="AX209" s="505"/>
      <c r="AY209" s="505"/>
      <c r="AZ209" s="505"/>
      <c r="BA209" s="505"/>
      <c r="BB209" s="505"/>
      <c r="BC209" s="505"/>
      <c r="BD209" s="505"/>
      <c r="BE209" s="505"/>
      <c r="BF209" s="505"/>
      <c r="BG209" s="505"/>
      <c r="BH209" s="505"/>
      <c r="BI209" s="505"/>
      <c r="BJ209" s="505"/>
      <c r="BK209" s="505"/>
      <c r="BL209" s="505"/>
      <c r="BM209" s="505"/>
      <c r="BN209" s="505"/>
      <c r="BO209" s="505"/>
    </row>
    <row r="210" spans="1:67" s="562" customFormat="1" ht="12" customHeight="1">
      <c r="A210" s="565" t="s">
        <v>577</v>
      </c>
      <c r="B210" s="657" t="s">
        <v>1350</v>
      </c>
      <c r="C210" s="658"/>
      <c r="D210" s="658"/>
      <c r="E210" s="659"/>
      <c r="F210" s="569"/>
      <c r="G210" s="568"/>
      <c r="H210" s="563"/>
      <c r="I210" s="534"/>
      <c r="J210" s="563"/>
      <c r="K210" s="567">
        <f aca="true" t="shared" si="7" ref="K210:K215">G210*I210</f>
        <v>0</v>
      </c>
      <c r="L210" s="563"/>
      <c r="M210" s="437"/>
      <c r="N210" s="528"/>
      <c r="O210" s="393" t="s">
        <v>1351</v>
      </c>
      <c r="Q210" s="531"/>
      <c r="R210" s="506"/>
      <c r="S210" s="449"/>
      <c r="T210" s="504"/>
      <c r="U210" s="505"/>
      <c r="V210" s="505"/>
      <c r="W210" s="505"/>
      <c r="X210" s="505"/>
      <c r="Y210" s="505"/>
      <c r="Z210" s="505"/>
      <c r="AA210" s="505"/>
      <c r="AB210" s="505"/>
      <c r="AC210" s="505"/>
      <c r="AD210" s="505"/>
      <c r="AE210" s="505"/>
      <c r="AF210" s="505"/>
      <c r="AG210" s="505"/>
      <c r="AH210" s="505"/>
      <c r="AI210" s="505"/>
      <c r="AJ210" s="505"/>
      <c r="AK210" s="505"/>
      <c r="AL210" s="505"/>
      <c r="AM210" s="505"/>
      <c r="AN210" s="505"/>
      <c r="AO210" s="505"/>
      <c r="AP210" s="505"/>
      <c r="AQ210" s="505"/>
      <c r="AR210" s="505"/>
      <c r="AS210" s="505"/>
      <c r="AT210" s="505"/>
      <c r="AU210" s="505"/>
      <c r="AV210" s="505"/>
      <c r="AW210" s="505"/>
      <c r="AX210" s="505"/>
      <c r="AY210" s="505"/>
      <c r="AZ210" s="505"/>
      <c r="BA210" s="505"/>
      <c r="BB210" s="505"/>
      <c r="BC210" s="505"/>
      <c r="BD210" s="505"/>
      <c r="BE210" s="505"/>
      <c r="BF210" s="505"/>
      <c r="BG210" s="505"/>
      <c r="BH210" s="505"/>
      <c r="BI210" s="505"/>
      <c r="BJ210" s="505"/>
      <c r="BK210" s="505"/>
      <c r="BL210" s="505"/>
      <c r="BM210" s="505"/>
      <c r="BN210" s="505"/>
      <c r="BO210" s="505"/>
    </row>
    <row r="211" spans="1:67" s="562" customFormat="1" ht="24" customHeight="1">
      <c r="A211" s="436" t="s">
        <v>578</v>
      </c>
      <c r="B211" s="693" t="s">
        <v>1352</v>
      </c>
      <c r="C211" s="694"/>
      <c r="D211" s="694"/>
      <c r="E211" s="695"/>
      <c r="F211" s="569" t="s">
        <v>1127</v>
      </c>
      <c r="G211" s="568">
        <v>28</v>
      </c>
      <c r="H211" s="563"/>
      <c r="I211" s="447">
        <v>16.01</v>
      </c>
      <c r="J211" s="566"/>
      <c r="K211" s="567">
        <f t="shared" si="7"/>
        <v>448.28000000000003</v>
      </c>
      <c r="L211" s="563"/>
      <c r="M211" s="437"/>
      <c r="N211" s="528"/>
      <c r="O211" s="393" t="s">
        <v>1354</v>
      </c>
      <c r="R211" s="505"/>
      <c r="S211" s="531"/>
      <c r="T211" s="505"/>
      <c r="U211" s="505"/>
      <c r="V211" s="505"/>
      <c r="W211" s="505"/>
      <c r="X211" s="505"/>
      <c r="Y211" s="505"/>
      <c r="Z211" s="505"/>
      <c r="AA211" s="505"/>
      <c r="AB211" s="505"/>
      <c r="AC211" s="505"/>
      <c r="AD211" s="505"/>
      <c r="AE211" s="505"/>
      <c r="AF211" s="505"/>
      <c r="AG211" s="505"/>
      <c r="AH211" s="505"/>
      <c r="AI211" s="505"/>
      <c r="AJ211" s="505"/>
      <c r="AK211" s="505"/>
      <c r="AL211" s="505"/>
      <c r="AM211" s="505"/>
      <c r="AN211" s="505"/>
      <c r="AO211" s="505"/>
      <c r="AP211" s="505"/>
      <c r="AQ211" s="505"/>
      <c r="AR211" s="505"/>
      <c r="AS211" s="505"/>
      <c r="AT211" s="505"/>
      <c r="AU211" s="505"/>
      <c r="AV211" s="505"/>
      <c r="AW211" s="505"/>
      <c r="AX211" s="505"/>
      <c r="AY211" s="505"/>
      <c r="AZ211" s="505"/>
      <c r="BA211" s="505"/>
      <c r="BB211" s="505"/>
      <c r="BC211" s="505"/>
      <c r="BD211" s="505"/>
      <c r="BE211" s="505"/>
      <c r="BF211" s="505"/>
      <c r="BG211" s="505"/>
      <c r="BH211" s="505"/>
      <c r="BI211" s="505"/>
      <c r="BJ211" s="505"/>
      <c r="BK211" s="505"/>
      <c r="BL211" s="505"/>
      <c r="BM211" s="505"/>
      <c r="BN211" s="505"/>
      <c r="BO211" s="505"/>
    </row>
    <row r="212" spans="1:67" s="562" customFormat="1" ht="12" customHeight="1">
      <c r="A212" s="565" t="s">
        <v>581</v>
      </c>
      <c r="B212" s="657" t="s">
        <v>1353</v>
      </c>
      <c r="C212" s="658"/>
      <c r="D212" s="658"/>
      <c r="E212" s="659"/>
      <c r="F212" s="569"/>
      <c r="G212" s="568"/>
      <c r="H212" s="563"/>
      <c r="I212" s="534"/>
      <c r="J212" s="563"/>
      <c r="K212" s="567">
        <f t="shared" si="7"/>
        <v>0</v>
      </c>
      <c r="L212" s="563"/>
      <c r="M212" s="437"/>
      <c r="N212" s="528"/>
      <c r="O212" s="393" t="s">
        <v>1355</v>
      </c>
      <c r="Q212" s="531"/>
      <c r="R212" s="506"/>
      <c r="S212" s="449"/>
      <c r="T212" s="504"/>
      <c r="U212" s="505"/>
      <c r="V212" s="505"/>
      <c r="W212" s="505"/>
      <c r="X212" s="505"/>
      <c r="Y212" s="505"/>
      <c r="Z212" s="505"/>
      <c r="AA212" s="505"/>
      <c r="AB212" s="505"/>
      <c r="AC212" s="505"/>
      <c r="AD212" s="505"/>
      <c r="AE212" s="505"/>
      <c r="AF212" s="505"/>
      <c r="AG212" s="505"/>
      <c r="AH212" s="505"/>
      <c r="AI212" s="505"/>
      <c r="AJ212" s="505"/>
      <c r="AK212" s="505"/>
      <c r="AL212" s="505"/>
      <c r="AM212" s="505"/>
      <c r="AN212" s="505"/>
      <c r="AO212" s="505"/>
      <c r="AP212" s="505"/>
      <c r="AQ212" s="505"/>
      <c r="AR212" s="505"/>
      <c r="AS212" s="505"/>
      <c r="AT212" s="505"/>
      <c r="AU212" s="505"/>
      <c r="AV212" s="505"/>
      <c r="AW212" s="505"/>
      <c r="AX212" s="505"/>
      <c r="AY212" s="505"/>
      <c r="AZ212" s="505"/>
      <c r="BA212" s="505"/>
      <c r="BB212" s="505"/>
      <c r="BC212" s="505"/>
      <c r="BD212" s="505"/>
      <c r="BE212" s="505"/>
      <c r="BF212" s="505"/>
      <c r="BG212" s="505"/>
      <c r="BH212" s="505"/>
      <c r="BI212" s="505"/>
      <c r="BJ212" s="505"/>
      <c r="BK212" s="505"/>
      <c r="BL212" s="505"/>
      <c r="BM212" s="505"/>
      <c r="BN212" s="505"/>
      <c r="BO212" s="505"/>
    </row>
    <row r="213" spans="1:67" s="562" customFormat="1" ht="12" customHeight="1">
      <c r="A213" s="442" t="s">
        <v>582</v>
      </c>
      <c r="B213" s="678" t="s">
        <v>901</v>
      </c>
      <c r="C213" s="679"/>
      <c r="D213" s="679"/>
      <c r="E213" s="680"/>
      <c r="F213" s="569" t="s">
        <v>1127</v>
      </c>
      <c r="G213" s="568">
        <v>188.51</v>
      </c>
      <c r="H213" s="563"/>
      <c r="I213" s="534">
        <v>8.68</v>
      </c>
      <c r="J213" s="563"/>
      <c r="K213" s="567">
        <f t="shared" si="7"/>
        <v>1636.2667999999999</v>
      </c>
      <c r="L213" s="563"/>
      <c r="M213" s="437"/>
      <c r="N213" s="528"/>
      <c r="O213" s="393" t="s">
        <v>1356</v>
      </c>
      <c r="Q213" s="531"/>
      <c r="R213" s="506"/>
      <c r="S213" s="449"/>
      <c r="T213" s="504"/>
      <c r="U213" s="505"/>
      <c r="V213" s="505"/>
      <c r="W213" s="505"/>
      <c r="X213" s="505"/>
      <c r="Y213" s="505"/>
      <c r="Z213" s="505"/>
      <c r="AA213" s="505"/>
      <c r="AB213" s="505"/>
      <c r="AC213" s="505"/>
      <c r="AD213" s="505"/>
      <c r="AE213" s="505"/>
      <c r="AF213" s="505"/>
      <c r="AG213" s="505"/>
      <c r="AH213" s="505"/>
      <c r="AI213" s="505"/>
      <c r="AJ213" s="505"/>
      <c r="AK213" s="505"/>
      <c r="AL213" s="505"/>
      <c r="AM213" s="505"/>
      <c r="AN213" s="505"/>
      <c r="AO213" s="505"/>
      <c r="AP213" s="505"/>
      <c r="AQ213" s="505"/>
      <c r="AR213" s="505"/>
      <c r="AS213" s="505"/>
      <c r="AT213" s="505"/>
      <c r="AU213" s="505"/>
      <c r="AV213" s="505"/>
      <c r="AW213" s="505"/>
      <c r="AX213" s="505"/>
      <c r="AY213" s="505"/>
      <c r="AZ213" s="505"/>
      <c r="BA213" s="505"/>
      <c r="BB213" s="505"/>
      <c r="BC213" s="505"/>
      <c r="BD213" s="505"/>
      <c r="BE213" s="505"/>
      <c r="BF213" s="505"/>
      <c r="BG213" s="505"/>
      <c r="BH213" s="505"/>
      <c r="BI213" s="505"/>
      <c r="BJ213" s="505"/>
      <c r="BK213" s="505"/>
      <c r="BL213" s="505"/>
      <c r="BM213" s="505"/>
      <c r="BN213" s="505"/>
      <c r="BO213" s="505"/>
    </row>
    <row r="214" spans="1:67" s="562" customFormat="1" ht="12" customHeight="1">
      <c r="A214" s="565" t="s">
        <v>585</v>
      </c>
      <c r="B214" s="657" t="s">
        <v>1361</v>
      </c>
      <c r="C214" s="658"/>
      <c r="D214" s="658"/>
      <c r="E214" s="659"/>
      <c r="F214" s="569"/>
      <c r="G214" s="568"/>
      <c r="H214" s="563"/>
      <c r="I214" s="534"/>
      <c r="J214" s="563"/>
      <c r="K214" s="567">
        <f t="shared" si="7"/>
        <v>0</v>
      </c>
      <c r="L214" s="563"/>
      <c r="M214" s="437"/>
      <c r="N214" s="528"/>
      <c r="O214" s="393" t="s">
        <v>1364</v>
      </c>
      <c r="Q214" s="531"/>
      <c r="R214" s="506"/>
      <c r="S214" s="449"/>
      <c r="T214" s="504"/>
      <c r="U214" s="505"/>
      <c r="V214" s="505"/>
      <c r="W214" s="505"/>
      <c r="X214" s="505"/>
      <c r="Y214" s="505"/>
      <c r="Z214" s="505"/>
      <c r="AA214" s="505"/>
      <c r="AB214" s="505"/>
      <c r="AC214" s="505"/>
      <c r="AD214" s="505"/>
      <c r="AE214" s="505"/>
      <c r="AF214" s="505"/>
      <c r="AG214" s="505"/>
      <c r="AH214" s="505"/>
      <c r="AI214" s="505"/>
      <c r="AJ214" s="505"/>
      <c r="AK214" s="505"/>
      <c r="AL214" s="505"/>
      <c r="AM214" s="505"/>
      <c r="AN214" s="505"/>
      <c r="AO214" s="505"/>
      <c r="AP214" s="505"/>
      <c r="AQ214" s="505"/>
      <c r="AR214" s="505"/>
      <c r="AS214" s="505"/>
      <c r="AT214" s="505"/>
      <c r="AU214" s="505"/>
      <c r="AV214" s="505"/>
      <c r="AW214" s="505"/>
      <c r="AX214" s="505"/>
      <c r="AY214" s="505"/>
      <c r="AZ214" s="505"/>
      <c r="BA214" s="505"/>
      <c r="BB214" s="505"/>
      <c r="BC214" s="505"/>
      <c r="BD214" s="505"/>
      <c r="BE214" s="505"/>
      <c r="BF214" s="505"/>
      <c r="BG214" s="505"/>
      <c r="BH214" s="505"/>
      <c r="BI214" s="505"/>
      <c r="BJ214" s="505"/>
      <c r="BK214" s="505"/>
      <c r="BL214" s="505"/>
      <c r="BM214" s="505"/>
      <c r="BN214" s="505"/>
      <c r="BO214" s="505"/>
    </row>
    <row r="215" spans="1:67" s="562" customFormat="1" ht="12" customHeight="1">
      <c r="A215" s="442" t="s">
        <v>586</v>
      </c>
      <c r="B215" s="678" t="s">
        <v>1362</v>
      </c>
      <c r="C215" s="679"/>
      <c r="D215" s="679"/>
      <c r="E215" s="680"/>
      <c r="F215" s="569" t="s">
        <v>1123</v>
      </c>
      <c r="G215" s="568">
        <v>2</v>
      </c>
      <c r="H215" s="563"/>
      <c r="I215" s="534">
        <v>896.01</v>
      </c>
      <c r="J215" s="563"/>
      <c r="K215" s="567">
        <f t="shared" si="7"/>
        <v>1792.02</v>
      </c>
      <c r="L215" s="563"/>
      <c r="M215" s="437"/>
      <c r="N215" s="528"/>
      <c r="O215" s="393" t="s">
        <v>1363</v>
      </c>
      <c r="Q215" s="547" t="s">
        <v>1369</v>
      </c>
      <c r="R215" s="547"/>
      <c r="S215" s="449"/>
      <c r="T215" s="504">
        <f>8*9.82</f>
        <v>78.56</v>
      </c>
      <c r="U215" s="505">
        <f>817.45+78.56</f>
        <v>896.01</v>
      </c>
      <c r="V215" s="505"/>
      <c r="W215" s="505"/>
      <c r="X215" s="505"/>
      <c r="Y215" s="505"/>
      <c r="Z215" s="505"/>
      <c r="AA215" s="505"/>
      <c r="AB215" s="505"/>
      <c r="AC215" s="505"/>
      <c r="AD215" s="505"/>
      <c r="AE215" s="505"/>
      <c r="AF215" s="505"/>
      <c r="AG215" s="505"/>
      <c r="AH215" s="505"/>
      <c r="AI215" s="505"/>
      <c r="AJ215" s="505"/>
      <c r="AK215" s="505"/>
      <c r="AL215" s="505"/>
      <c r="AM215" s="505"/>
      <c r="AN215" s="505"/>
      <c r="AO215" s="505"/>
      <c r="AP215" s="505"/>
      <c r="AQ215" s="505"/>
      <c r="AR215" s="505"/>
      <c r="AS215" s="505"/>
      <c r="AT215" s="505"/>
      <c r="AU215" s="505"/>
      <c r="AV215" s="505"/>
      <c r="AW215" s="505"/>
      <c r="AX215" s="505"/>
      <c r="AY215" s="505"/>
      <c r="AZ215" s="505"/>
      <c r="BA215" s="505"/>
      <c r="BB215" s="505"/>
      <c r="BC215" s="505"/>
      <c r="BD215" s="505"/>
      <c r="BE215" s="505"/>
      <c r="BF215" s="505"/>
      <c r="BG215" s="505"/>
      <c r="BH215" s="505"/>
      <c r="BI215" s="505"/>
      <c r="BJ215" s="505"/>
      <c r="BK215" s="505"/>
      <c r="BL215" s="505"/>
      <c r="BM215" s="505"/>
      <c r="BN215" s="505"/>
      <c r="BO215" s="505"/>
    </row>
    <row r="216" spans="1:67" s="562" customFormat="1" ht="12" customHeight="1">
      <c r="A216" s="442" t="s">
        <v>587</v>
      </c>
      <c r="B216" s="678" t="s">
        <v>1365</v>
      </c>
      <c r="C216" s="679"/>
      <c r="D216" s="679"/>
      <c r="E216" s="680"/>
      <c r="F216" s="569" t="s">
        <v>1123</v>
      </c>
      <c r="G216" s="568">
        <v>2</v>
      </c>
      <c r="H216" s="563"/>
      <c r="I216" s="567">
        <v>1009</v>
      </c>
      <c r="J216" s="563"/>
      <c r="K216" s="567">
        <f>G216*I216</f>
        <v>2018</v>
      </c>
      <c r="L216" s="563"/>
      <c r="M216" s="437"/>
      <c r="N216" s="528"/>
      <c r="O216" s="393" t="s">
        <v>1368</v>
      </c>
      <c r="Q216" s="547" t="s">
        <v>1370</v>
      </c>
      <c r="R216" s="506"/>
      <c r="S216" s="449"/>
      <c r="T216" s="504"/>
      <c r="U216" s="548">
        <f>930.44+T215</f>
        <v>1009</v>
      </c>
      <c r="V216" s="505"/>
      <c r="W216" s="505"/>
      <c r="X216" s="505"/>
      <c r="Y216" s="505"/>
      <c r="Z216" s="505"/>
      <c r="AA216" s="505"/>
      <c r="AB216" s="505"/>
      <c r="AC216" s="505"/>
      <c r="AD216" s="505"/>
      <c r="AE216" s="505"/>
      <c r="AF216" s="505"/>
      <c r="AG216" s="505"/>
      <c r="AH216" s="505"/>
      <c r="AI216" s="505"/>
      <c r="AJ216" s="505"/>
      <c r="AK216" s="505"/>
      <c r="AL216" s="505"/>
      <c r="AM216" s="505"/>
      <c r="AN216" s="505"/>
      <c r="AO216" s="505"/>
      <c r="AP216" s="505"/>
      <c r="AQ216" s="505"/>
      <c r="AR216" s="505"/>
      <c r="AS216" s="505"/>
      <c r="AT216" s="505"/>
      <c r="AU216" s="505"/>
      <c r="AV216" s="505"/>
      <c r="AW216" s="505"/>
      <c r="AX216" s="505"/>
      <c r="AY216" s="505"/>
      <c r="AZ216" s="505"/>
      <c r="BA216" s="505"/>
      <c r="BB216" s="505"/>
      <c r="BC216" s="505"/>
      <c r="BD216" s="505"/>
      <c r="BE216" s="505"/>
      <c r="BF216" s="505"/>
      <c r="BG216" s="505"/>
      <c r="BH216" s="505"/>
      <c r="BI216" s="505"/>
      <c r="BJ216" s="505"/>
      <c r="BK216" s="505"/>
      <c r="BL216" s="505"/>
      <c r="BM216" s="505"/>
      <c r="BN216" s="505"/>
      <c r="BO216" s="505"/>
    </row>
    <row r="217" spans="1:67" s="562" customFormat="1" ht="12" customHeight="1">
      <c r="A217" s="442" t="s">
        <v>588</v>
      </c>
      <c r="B217" s="705" t="s">
        <v>1366</v>
      </c>
      <c r="C217" s="679"/>
      <c r="D217" s="679"/>
      <c r="E217" s="680"/>
      <c r="F217" s="569" t="s">
        <v>1123</v>
      </c>
      <c r="G217" s="568">
        <v>1</v>
      </c>
      <c r="H217" s="563"/>
      <c r="I217" s="567">
        <v>1915.28</v>
      </c>
      <c r="J217" s="563"/>
      <c r="K217" s="567">
        <f>G217*I217</f>
        <v>1915.28</v>
      </c>
      <c r="L217" s="563"/>
      <c r="M217" s="437"/>
      <c r="N217" s="528"/>
      <c r="O217" s="393" t="s">
        <v>1367</v>
      </c>
      <c r="Q217" s="547" t="s">
        <v>1371</v>
      </c>
      <c r="R217" s="506"/>
      <c r="S217" s="449"/>
      <c r="T217" s="504"/>
      <c r="U217" s="505">
        <f>1836.75+78.53</f>
        <v>1915.28</v>
      </c>
      <c r="V217" s="505"/>
      <c r="W217" s="505"/>
      <c r="X217" s="505"/>
      <c r="Y217" s="505"/>
      <c r="Z217" s="505"/>
      <c r="AA217" s="505"/>
      <c r="AB217" s="505"/>
      <c r="AC217" s="505"/>
      <c r="AD217" s="505"/>
      <c r="AE217" s="505"/>
      <c r="AF217" s="505"/>
      <c r="AG217" s="505"/>
      <c r="AH217" s="505"/>
      <c r="AI217" s="505"/>
      <c r="AJ217" s="505"/>
      <c r="AK217" s="505"/>
      <c r="AL217" s="505"/>
      <c r="AM217" s="505"/>
      <c r="AN217" s="505"/>
      <c r="AO217" s="505"/>
      <c r="AP217" s="505"/>
      <c r="AQ217" s="505"/>
      <c r="AR217" s="505"/>
      <c r="AS217" s="505"/>
      <c r="AT217" s="505"/>
      <c r="AU217" s="505"/>
      <c r="AV217" s="505"/>
      <c r="AW217" s="505"/>
      <c r="AX217" s="505"/>
      <c r="AY217" s="505"/>
      <c r="AZ217" s="505"/>
      <c r="BA217" s="505"/>
      <c r="BB217" s="505"/>
      <c r="BC217" s="505"/>
      <c r="BD217" s="505"/>
      <c r="BE217" s="505"/>
      <c r="BF217" s="505"/>
      <c r="BG217" s="505"/>
      <c r="BH217" s="505"/>
      <c r="BI217" s="505"/>
      <c r="BJ217" s="505"/>
      <c r="BK217" s="505"/>
      <c r="BL217" s="505"/>
      <c r="BM217" s="505"/>
      <c r="BN217" s="505"/>
      <c r="BO217" s="505"/>
    </row>
    <row r="218" spans="1:67" s="522" customFormat="1" ht="12" customHeight="1">
      <c r="A218" s="565" t="s">
        <v>585</v>
      </c>
      <c r="B218" s="657" t="s">
        <v>1357</v>
      </c>
      <c r="C218" s="658"/>
      <c r="D218" s="658"/>
      <c r="E218" s="659"/>
      <c r="F218" s="569"/>
      <c r="G218" s="537"/>
      <c r="H218" s="538"/>
      <c r="I218" s="539"/>
      <c r="J218" s="538"/>
      <c r="K218" s="540">
        <f>G218*I218</f>
        <v>0</v>
      </c>
      <c r="L218" s="538"/>
      <c r="M218" s="541"/>
      <c r="N218" s="542"/>
      <c r="O218" s="393" t="s">
        <v>1358</v>
      </c>
      <c r="Q218" s="546"/>
      <c r="R218" s="543"/>
      <c r="S218" s="449"/>
      <c r="T218" s="544"/>
      <c r="U218" s="545"/>
      <c r="V218" s="545"/>
      <c r="W218" s="545"/>
      <c r="X218" s="545"/>
      <c r="Y218" s="545"/>
      <c r="Z218" s="545"/>
      <c r="AA218" s="545"/>
      <c r="AB218" s="545"/>
      <c r="AC218" s="545"/>
      <c r="AD218" s="545"/>
      <c r="AE218" s="545"/>
      <c r="AF218" s="545"/>
      <c r="AG218" s="545"/>
      <c r="AH218" s="545"/>
      <c r="AI218" s="545"/>
      <c r="AJ218" s="545"/>
      <c r="AK218" s="545"/>
      <c r="AL218" s="545"/>
      <c r="AM218" s="545"/>
      <c r="AN218" s="545"/>
      <c r="AO218" s="545"/>
      <c r="AP218" s="545"/>
      <c r="AQ218" s="545"/>
      <c r="AR218" s="545"/>
      <c r="AS218" s="545"/>
      <c r="AT218" s="545"/>
      <c r="AU218" s="545"/>
      <c r="AV218" s="545"/>
      <c r="AW218" s="545"/>
      <c r="AX218" s="545"/>
      <c r="AY218" s="545"/>
      <c r="AZ218" s="545"/>
      <c r="BA218" s="545"/>
      <c r="BB218" s="545"/>
      <c r="BC218" s="545"/>
      <c r="BD218" s="545"/>
      <c r="BE218" s="545"/>
      <c r="BF218" s="545"/>
      <c r="BG218" s="545"/>
      <c r="BH218" s="545"/>
      <c r="BI218" s="545"/>
      <c r="BJ218" s="545"/>
      <c r="BK218" s="545"/>
      <c r="BL218" s="545"/>
      <c r="BM218" s="545"/>
      <c r="BN218" s="545"/>
      <c r="BO218" s="545"/>
    </row>
    <row r="219" spans="1:67" s="562" customFormat="1" ht="27" customHeight="1" thickBot="1">
      <c r="A219" s="436" t="s">
        <v>586</v>
      </c>
      <c r="B219" s="692" t="s">
        <v>1392</v>
      </c>
      <c r="C219" s="652"/>
      <c r="D219" s="652"/>
      <c r="E219" s="653"/>
      <c r="F219" s="569" t="s">
        <v>1123</v>
      </c>
      <c r="G219" s="568">
        <v>4</v>
      </c>
      <c r="H219" s="563"/>
      <c r="I219" s="536">
        <v>1774.11</v>
      </c>
      <c r="J219" s="566"/>
      <c r="K219" s="567">
        <f>G219*I219</f>
        <v>7096.44</v>
      </c>
      <c r="L219" s="563"/>
      <c r="M219" s="437">
        <f>SUM(K209:K219)</f>
        <v>14906.2868</v>
      </c>
      <c r="N219" s="528"/>
      <c r="O219" s="393" t="s">
        <v>1212</v>
      </c>
      <c r="Q219" s="564"/>
      <c r="R219" s="506"/>
      <c r="S219" s="535"/>
      <c r="T219" s="505"/>
      <c r="U219" s="505"/>
      <c r="V219" s="505"/>
      <c r="W219" s="505"/>
      <c r="X219" s="505"/>
      <c r="Y219" s="505"/>
      <c r="Z219" s="505"/>
      <c r="AA219" s="505"/>
      <c r="AB219" s="505"/>
      <c r="AC219" s="505"/>
      <c r="AD219" s="505"/>
      <c r="AE219" s="505"/>
      <c r="AF219" s="505"/>
      <c r="AG219" s="505"/>
      <c r="AH219" s="505"/>
      <c r="AI219" s="505"/>
      <c r="AJ219" s="505"/>
      <c r="AK219" s="505"/>
      <c r="AL219" s="505"/>
      <c r="AM219" s="505"/>
      <c r="AN219" s="505"/>
      <c r="AO219" s="505"/>
      <c r="AP219" s="505"/>
      <c r="AQ219" s="505"/>
      <c r="AR219" s="505"/>
      <c r="AS219" s="505"/>
      <c r="AT219" s="505"/>
      <c r="AU219" s="505"/>
      <c r="AV219" s="505"/>
      <c r="AW219" s="505"/>
      <c r="AX219" s="505"/>
      <c r="AY219" s="505"/>
      <c r="AZ219" s="505"/>
      <c r="BA219" s="505"/>
      <c r="BB219" s="505"/>
      <c r="BC219" s="505"/>
      <c r="BD219" s="505"/>
      <c r="BE219" s="505"/>
      <c r="BF219" s="505"/>
      <c r="BG219" s="505"/>
      <c r="BH219" s="505"/>
      <c r="BI219" s="505"/>
      <c r="BJ219" s="505"/>
      <c r="BK219" s="505"/>
      <c r="BL219" s="505"/>
      <c r="BM219" s="505"/>
      <c r="BN219" s="505"/>
      <c r="BO219" s="505"/>
    </row>
    <row r="220" spans="1:17" ht="15" customHeight="1" thickTop="1">
      <c r="A220" s="398" t="str">
        <f>A37</f>
        <v>DATA: 19/08/2014</v>
      </c>
      <c r="B220" s="385"/>
      <c r="C220" s="386" t="s">
        <v>941</v>
      </c>
      <c r="D220" s="385"/>
      <c r="E220" s="387"/>
      <c r="F220" s="493" t="s">
        <v>952</v>
      </c>
      <c r="G220" s="387"/>
      <c r="H220" s="385" t="s">
        <v>1125</v>
      </c>
      <c r="I220" s="387"/>
      <c r="J220" s="385"/>
      <c r="K220" s="426">
        <f>SUM(K193:K219)</f>
        <v>185082.5788</v>
      </c>
      <c r="L220" s="385"/>
      <c r="M220" s="426">
        <f>SUM(M193:M219)</f>
        <v>185082.57880000002</v>
      </c>
      <c r="N220" s="520"/>
      <c r="O220" s="411"/>
      <c r="Q220" s="400"/>
    </row>
    <row r="221" spans="1:17" ht="15" customHeight="1" thickBot="1">
      <c r="A221" s="427"/>
      <c r="B221" s="388"/>
      <c r="C221" s="389"/>
      <c r="D221" s="390"/>
      <c r="E221" s="391"/>
      <c r="F221" s="494"/>
      <c r="G221" s="391"/>
      <c r="H221" s="390" t="s">
        <v>960</v>
      </c>
      <c r="I221" s="391"/>
      <c r="J221" s="390"/>
      <c r="K221" s="428"/>
      <c r="L221" s="390"/>
      <c r="M221" s="429"/>
      <c r="N221" s="520"/>
      <c r="O221" s="411"/>
      <c r="Q221" s="400"/>
    </row>
    <row r="222" spans="11:17" ht="15.75" thickTop="1">
      <c r="K222" s="394"/>
      <c r="M222" s="394"/>
      <c r="N222" s="394"/>
      <c r="O222" s="430"/>
      <c r="Q222" s="400"/>
    </row>
    <row r="223" spans="4:17" ht="15">
      <c r="D223" s="392"/>
      <c r="K223" s="432"/>
      <c r="M223" s="394"/>
      <c r="N223" s="394"/>
      <c r="O223" s="430"/>
      <c r="Q223" s="400"/>
    </row>
    <row r="224" spans="4:17" ht="15">
      <c r="D224" s="392"/>
      <c r="K224" s="432"/>
      <c r="M224" s="394"/>
      <c r="N224" s="394"/>
      <c r="O224" s="430"/>
      <c r="Q224" s="400"/>
    </row>
    <row r="225" spans="13:14" ht="15">
      <c r="M225" s="394"/>
      <c r="N225" s="394"/>
    </row>
    <row r="226" spans="13:14" ht="15">
      <c r="M226" s="394"/>
      <c r="N226" s="394"/>
    </row>
    <row r="228" spans="8:11" ht="15">
      <c r="H228" s="503"/>
      <c r="I228" s="503"/>
      <c r="J228" s="503"/>
      <c r="K228" s="503"/>
    </row>
    <row r="229" spans="8:11" ht="15">
      <c r="H229" s="503"/>
      <c r="I229" s="511"/>
      <c r="J229" s="503"/>
      <c r="K229" s="503"/>
    </row>
    <row r="230" spans="1:11" ht="15">
      <c r="A230" s="395"/>
      <c r="H230" s="503"/>
      <c r="I230" s="503"/>
      <c r="J230" s="503"/>
      <c r="K230" s="503"/>
    </row>
    <row r="231" ht="18" customHeight="1">
      <c r="A231" s="395"/>
    </row>
    <row r="232" ht="15" customHeight="1">
      <c r="A232" s="395"/>
    </row>
    <row r="233" ht="15" customHeight="1">
      <c r="A233" s="395"/>
    </row>
    <row r="234" ht="15" customHeight="1">
      <c r="A234" s="395"/>
    </row>
    <row r="235" ht="15" customHeight="1">
      <c r="A235" s="395"/>
    </row>
    <row r="236" ht="6.75" customHeight="1">
      <c r="A236" s="395"/>
    </row>
    <row r="237" ht="13.5" customHeight="1">
      <c r="A237" s="395"/>
    </row>
    <row r="238" ht="13.5" customHeight="1">
      <c r="A238" s="395"/>
    </row>
    <row r="239" ht="13.5" customHeight="1">
      <c r="A239" s="395"/>
    </row>
    <row r="240" ht="13.5" customHeight="1">
      <c r="A240" s="395"/>
    </row>
    <row r="241" ht="13.5" customHeight="1">
      <c r="A241" s="395"/>
    </row>
    <row r="242" ht="13.5" customHeight="1">
      <c r="A242" s="395"/>
    </row>
    <row r="243" ht="13.5" customHeight="1">
      <c r="A243" s="395"/>
    </row>
    <row r="244" ht="13.5" customHeight="1">
      <c r="A244" s="395"/>
    </row>
    <row r="245" ht="13.5" customHeight="1">
      <c r="A245" s="395"/>
    </row>
    <row r="246" ht="13.5" customHeight="1">
      <c r="A246" s="395"/>
    </row>
    <row r="247" ht="13.5" customHeight="1">
      <c r="A247" s="395"/>
    </row>
    <row r="248" ht="13.5" customHeight="1">
      <c r="A248" s="395"/>
    </row>
    <row r="249" ht="13.5" customHeight="1">
      <c r="A249" s="395"/>
    </row>
    <row r="250" ht="13.5" customHeight="1">
      <c r="A250" s="395"/>
    </row>
    <row r="251" ht="13.5" customHeight="1">
      <c r="A251" s="395"/>
    </row>
    <row r="252" ht="13.5" customHeight="1">
      <c r="A252" s="395"/>
    </row>
    <row r="253" ht="13.5" customHeight="1">
      <c r="A253" s="395"/>
    </row>
    <row r="254" ht="13.5" customHeight="1">
      <c r="A254" s="395"/>
    </row>
    <row r="255" ht="13.5" customHeight="1">
      <c r="A255" s="395"/>
    </row>
    <row r="256" ht="13.5" customHeight="1">
      <c r="A256" s="395"/>
    </row>
    <row r="257" ht="13.5" customHeight="1">
      <c r="A257" s="395"/>
    </row>
    <row r="258" ht="13.5" customHeight="1">
      <c r="A258" s="395"/>
    </row>
    <row r="259" ht="13.5" customHeight="1">
      <c r="A259" s="395"/>
    </row>
    <row r="260" ht="13.5" customHeight="1">
      <c r="A260" s="395"/>
    </row>
    <row r="278" ht="13.5" customHeight="1">
      <c r="A278" s="431"/>
    </row>
  </sheetData>
  <sheetProtection/>
  <mergeCells count="140">
    <mergeCell ref="B131:E131"/>
    <mergeCell ref="B128:E128"/>
    <mergeCell ref="B34:E34"/>
    <mergeCell ref="B35:E35"/>
    <mergeCell ref="B36:E36"/>
    <mergeCell ref="B66:E66"/>
    <mergeCell ref="B68:E68"/>
    <mergeCell ref="B69:E69"/>
    <mergeCell ref="B54:E54"/>
    <mergeCell ref="B55:E55"/>
    <mergeCell ref="B71:E71"/>
    <mergeCell ref="B95:E95"/>
    <mergeCell ref="B64:E64"/>
    <mergeCell ref="B132:E132"/>
    <mergeCell ref="B65:E65"/>
    <mergeCell ref="B67:E67"/>
    <mergeCell ref="B102:E102"/>
    <mergeCell ref="B106:E106"/>
    <mergeCell ref="B129:E129"/>
    <mergeCell ref="B130:E130"/>
    <mergeCell ref="B30:E30"/>
    <mergeCell ref="B31:E31"/>
    <mergeCell ref="B62:E62"/>
    <mergeCell ref="B51:E51"/>
    <mergeCell ref="B49:E49"/>
    <mergeCell ref="B156:E156"/>
    <mergeCell ref="B93:E93"/>
    <mergeCell ref="B63:E63"/>
    <mergeCell ref="B60:E60"/>
    <mergeCell ref="B70:E70"/>
    <mergeCell ref="B157:E157"/>
    <mergeCell ref="B214:E214"/>
    <mergeCell ref="B215:E215"/>
    <mergeCell ref="B217:E217"/>
    <mergeCell ref="B161:E161"/>
    <mergeCell ref="B162:E162"/>
    <mergeCell ref="B163:E163"/>
    <mergeCell ref="B164:E164"/>
    <mergeCell ref="B158:E158"/>
    <mergeCell ref="B159:E159"/>
    <mergeCell ref="B201:E201"/>
    <mergeCell ref="B203:E203"/>
    <mergeCell ref="B206:E206"/>
    <mergeCell ref="B181:E181"/>
    <mergeCell ref="B133:E133"/>
    <mergeCell ref="B134:E134"/>
    <mergeCell ref="B144:E144"/>
    <mergeCell ref="B160:E160"/>
    <mergeCell ref="B204:E204"/>
    <mergeCell ref="B176:E176"/>
    <mergeCell ref="B174:E174"/>
    <mergeCell ref="B207:E207"/>
    <mergeCell ref="B218:E218"/>
    <mergeCell ref="B219:E219"/>
    <mergeCell ref="B211:E211"/>
    <mergeCell ref="B213:E213"/>
    <mergeCell ref="B216:E216"/>
    <mergeCell ref="B209:E209"/>
    <mergeCell ref="B210:E210"/>
    <mergeCell ref="B212:E212"/>
    <mergeCell ref="B178:E178"/>
    <mergeCell ref="H76:K76"/>
    <mergeCell ref="B197:E197"/>
    <mergeCell ref="B98:E98"/>
    <mergeCell ref="H143:I143"/>
    <mergeCell ref="H139:I139"/>
    <mergeCell ref="H138:I138"/>
    <mergeCell ref="J138:K138"/>
    <mergeCell ref="J139:K139"/>
    <mergeCell ref="J144:K144"/>
    <mergeCell ref="J154:K154"/>
    <mergeCell ref="B165:E165"/>
    <mergeCell ref="B166:E166"/>
    <mergeCell ref="B205:E205"/>
    <mergeCell ref="B90:E90"/>
    <mergeCell ref="B103:E103"/>
    <mergeCell ref="B167:E167"/>
    <mergeCell ref="B168:E168"/>
    <mergeCell ref="B175:E175"/>
    <mergeCell ref="B177:E177"/>
    <mergeCell ref="B180:E180"/>
    <mergeCell ref="B186:E186"/>
    <mergeCell ref="B185:E185"/>
    <mergeCell ref="B184:E184"/>
    <mergeCell ref="B183:E183"/>
    <mergeCell ref="B169:E169"/>
    <mergeCell ref="B170:E170"/>
    <mergeCell ref="B171:E171"/>
    <mergeCell ref="B172:E172"/>
    <mergeCell ref="B173:E173"/>
    <mergeCell ref="J80:K80"/>
    <mergeCell ref="B182:E182"/>
    <mergeCell ref="B84:E84"/>
    <mergeCell ref="B208:E208"/>
    <mergeCell ref="B94:E94"/>
    <mergeCell ref="H117:K117"/>
    <mergeCell ref="H190:K190"/>
    <mergeCell ref="H191:K191"/>
    <mergeCell ref="J195:K195"/>
    <mergeCell ref="H150:K150"/>
    <mergeCell ref="B26:E26"/>
    <mergeCell ref="B20:E20"/>
    <mergeCell ref="B32:E32"/>
    <mergeCell ref="B33:E33"/>
    <mergeCell ref="B15:E15"/>
    <mergeCell ref="L195:M195"/>
    <mergeCell ref="H118:K118"/>
    <mergeCell ref="J122:K122"/>
    <mergeCell ref="H149:K149"/>
    <mergeCell ref="H41:K41"/>
    <mergeCell ref="B10:E10"/>
    <mergeCell ref="B16:E16"/>
    <mergeCell ref="L7:M7"/>
    <mergeCell ref="J7:K7"/>
    <mergeCell ref="B21:E21"/>
    <mergeCell ref="H40:K40"/>
    <mergeCell ref="B14:E14"/>
    <mergeCell ref="B23:E23"/>
    <mergeCell ref="B24:E24"/>
    <mergeCell ref="B25:E25"/>
    <mergeCell ref="B22:E22"/>
    <mergeCell ref="B19:E19"/>
    <mergeCell ref="B27:E27"/>
    <mergeCell ref="B28:E28"/>
    <mergeCell ref="H2:K2"/>
    <mergeCell ref="H3:K3"/>
    <mergeCell ref="B9:E9"/>
    <mergeCell ref="B13:E13"/>
    <mergeCell ref="B11:E11"/>
    <mergeCell ref="B12:E12"/>
    <mergeCell ref="B29:E29"/>
    <mergeCell ref="B179:E179"/>
    <mergeCell ref="N142:O142"/>
    <mergeCell ref="B199:E199"/>
    <mergeCell ref="B202:E202"/>
    <mergeCell ref="B200:E200"/>
    <mergeCell ref="B198:E198"/>
    <mergeCell ref="J45:K45"/>
    <mergeCell ref="L45:M45"/>
    <mergeCell ref="H75:K75"/>
  </mergeCells>
  <printOptions verticalCentered="1"/>
  <pageMargins left="0" right="0" top="0" bottom="0" header="0" footer="0"/>
  <pageSetup horizontalDpi="300" verticalDpi="300" orientation="landscape" paperSize="9" r:id="rId1"/>
  <rowBreaks count="5" manualBreakCount="5">
    <brk id="38" max="12" man="1"/>
    <brk id="73" max="12" man="1"/>
    <brk id="115" max="12" man="1"/>
    <brk id="147" max="12" man="1"/>
    <brk id="188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11.8515625" style="0" customWidth="1"/>
    <col min="4" max="4" width="13.140625" style="0" customWidth="1"/>
    <col min="5" max="5" width="13.57421875" style="0" customWidth="1"/>
    <col min="6" max="6" width="13.7109375" style="0" customWidth="1"/>
    <col min="7" max="7" width="13.00390625" style="0" customWidth="1"/>
    <col min="8" max="8" width="10.140625" style="0" bestFit="1" customWidth="1"/>
    <col min="9" max="9" width="12.421875" style="0" customWidth="1"/>
  </cols>
  <sheetData>
    <row r="1" spans="1:7" ht="19.5" thickBot="1" thickTop="1">
      <c r="A1" s="720" t="s">
        <v>1146</v>
      </c>
      <c r="B1" s="721"/>
      <c r="C1" s="721"/>
      <c r="D1" s="721"/>
      <c r="E1" s="721"/>
      <c r="F1" s="721"/>
      <c r="G1" s="722"/>
    </row>
    <row r="2" spans="1:7" ht="18.75" thickBot="1">
      <c r="A2" s="723" t="s">
        <v>1147</v>
      </c>
      <c r="B2" s="724"/>
      <c r="C2" s="724"/>
      <c r="D2" s="724"/>
      <c r="E2" s="724"/>
      <c r="F2" s="724"/>
      <c r="G2" s="725"/>
    </row>
    <row r="3" spans="1:7" ht="15.75" customHeight="1">
      <c r="A3" s="454" t="str">
        <f>'Plan 1'!D2</f>
        <v>OBRA/SERVIÇO: REFORMA DA ESCOLA ÁGUA PRETA</v>
      </c>
      <c r="B3" s="458"/>
      <c r="C3" s="458"/>
      <c r="D3" s="458"/>
      <c r="E3" s="450" t="s">
        <v>1159</v>
      </c>
      <c r="F3" s="635">
        <f>G24</f>
        <v>185082.57880000002</v>
      </c>
      <c r="G3" s="459"/>
    </row>
    <row r="4" spans="1:7" ht="15.75" customHeight="1" thickBot="1">
      <c r="A4" s="455" t="str">
        <f>'Plan 1'!D4</f>
        <v>LOCAL: LOCALIDADE DE ÁGUA PRETA - PRESIDENTE KENNEDY - ES</v>
      </c>
      <c r="B4" s="460"/>
      <c r="C4" s="460"/>
      <c r="D4" s="460"/>
      <c r="E4" s="452" t="str">
        <f>'Plan 1'!A37</f>
        <v>DATA: 19/08/2014</v>
      </c>
      <c r="F4" s="451"/>
      <c r="G4" s="461"/>
    </row>
    <row r="5" spans="1:14" ht="12.75">
      <c r="A5" s="490" t="s">
        <v>949</v>
      </c>
      <c r="B5" s="489" t="s">
        <v>1148</v>
      </c>
      <c r="C5" s="462"/>
      <c r="D5" s="463"/>
      <c r="E5" s="463" t="s">
        <v>1149</v>
      </c>
      <c r="F5" s="463"/>
      <c r="G5" s="464" t="s">
        <v>1150</v>
      </c>
      <c r="K5" s="131"/>
      <c r="L5" s="131"/>
      <c r="M5" s="131"/>
      <c r="N5" s="131"/>
    </row>
    <row r="6" spans="1:14" ht="12.75">
      <c r="A6" s="465"/>
      <c r="B6" s="466"/>
      <c r="C6" s="467" t="s">
        <v>1151</v>
      </c>
      <c r="D6" s="467" t="s">
        <v>1152</v>
      </c>
      <c r="E6" s="467" t="s">
        <v>1153</v>
      </c>
      <c r="F6" s="467" t="s">
        <v>1154</v>
      </c>
      <c r="G6" s="468"/>
      <c r="J6" s="131"/>
      <c r="K6" s="131"/>
      <c r="L6" s="131"/>
      <c r="M6" s="131"/>
      <c r="N6" s="131"/>
    </row>
    <row r="7" spans="1:13" s="101" customFormat="1" ht="12.75">
      <c r="A7" s="486" t="s">
        <v>1160</v>
      </c>
      <c r="B7" s="487" t="str">
        <f>'Plan 1'!B9:E9</f>
        <v>SERVIÇOS PRELIMINARES</v>
      </c>
      <c r="C7" s="469">
        <f>'Plan 1'!M25</f>
        <v>6769.0047</v>
      </c>
      <c r="D7" s="470"/>
      <c r="E7" s="453"/>
      <c r="F7" s="453"/>
      <c r="G7" s="471">
        <f aca="true" t="shared" si="0" ref="G7:G23">SUM(C7:F7)</f>
        <v>6769.0047</v>
      </c>
      <c r="H7" s="102">
        <f>'Plan 1'!M15</f>
        <v>0</v>
      </c>
      <c r="I7" s="102">
        <f>G7-H7</f>
        <v>6769.0047</v>
      </c>
      <c r="J7" s="451"/>
      <c r="K7" s="515"/>
      <c r="L7" s="514"/>
      <c r="M7" s="451"/>
    </row>
    <row r="8" spans="1:13" s="101" customFormat="1" ht="12.75">
      <c r="A8" s="486" t="s">
        <v>1161</v>
      </c>
      <c r="B8" s="487" t="s">
        <v>1169</v>
      </c>
      <c r="C8" s="472">
        <f>'Plan 1'!M31</f>
        <v>12531.17</v>
      </c>
      <c r="D8" s="472"/>
      <c r="E8" s="453"/>
      <c r="F8" s="453"/>
      <c r="G8" s="471">
        <f t="shared" si="0"/>
        <v>12531.17</v>
      </c>
      <c r="H8" s="102" t="e">
        <f>'Plan 1'!#REF!</f>
        <v>#REF!</v>
      </c>
      <c r="I8" s="102" t="e">
        <f aca="true" t="shared" si="1" ref="I8:I23">G8-H8</f>
        <v>#REF!</v>
      </c>
      <c r="J8" s="451"/>
      <c r="K8" s="515"/>
      <c r="L8" s="514"/>
      <c r="M8" s="451"/>
    </row>
    <row r="9" spans="1:13" s="101" customFormat="1" ht="12.75">
      <c r="A9" s="486" t="s">
        <v>1168</v>
      </c>
      <c r="B9" s="641" t="s">
        <v>1244</v>
      </c>
      <c r="C9" s="472">
        <f>'Plan 1'!M36</f>
        <v>622.31</v>
      </c>
      <c r="D9" s="642"/>
      <c r="E9" s="642"/>
      <c r="F9" s="453"/>
      <c r="G9" s="471">
        <f t="shared" si="0"/>
        <v>622.31</v>
      </c>
      <c r="H9" s="102" t="e">
        <f>'Plan 1'!#REF!</f>
        <v>#REF!</v>
      </c>
      <c r="I9" s="102" t="e">
        <f t="shared" si="1"/>
        <v>#REF!</v>
      </c>
      <c r="J9" s="451"/>
      <c r="K9" s="515"/>
      <c r="L9" s="451"/>
      <c r="M9" s="451"/>
    </row>
    <row r="10" spans="1:13" s="101" customFormat="1" ht="12.75">
      <c r="A10" s="486" t="s">
        <v>1162</v>
      </c>
      <c r="B10" s="634" t="s">
        <v>988</v>
      </c>
      <c r="C10" s="472">
        <f>'Plan 1'!M51</f>
        <v>2708.3197999999998</v>
      </c>
      <c r="D10" s="453"/>
      <c r="E10" s="453"/>
      <c r="F10" s="453"/>
      <c r="G10" s="471">
        <f t="shared" si="0"/>
        <v>2708.3197999999998</v>
      </c>
      <c r="H10" s="102" t="e">
        <f>'Plan 1'!#REF!</f>
        <v>#REF!</v>
      </c>
      <c r="I10" s="102" t="e">
        <f t="shared" si="1"/>
        <v>#REF!</v>
      </c>
      <c r="J10" s="451"/>
      <c r="K10" s="515"/>
      <c r="L10" s="451"/>
      <c r="M10" s="451"/>
    </row>
    <row r="11" spans="1:13" s="101" customFormat="1" ht="12.75">
      <c r="A11" s="486" t="s">
        <v>1163</v>
      </c>
      <c r="B11" s="634" t="s">
        <v>1259</v>
      </c>
      <c r="C11" s="472"/>
      <c r="D11" s="472">
        <f>'Plan 1'!M58</f>
        <v>1109.876</v>
      </c>
      <c r="E11" s="453"/>
      <c r="F11" s="453"/>
      <c r="G11" s="471">
        <f t="shared" si="0"/>
        <v>1109.876</v>
      </c>
      <c r="H11" s="102" t="e">
        <f>'Plan 1'!#REF!</f>
        <v>#REF!</v>
      </c>
      <c r="I11" s="102" t="e">
        <f t="shared" si="1"/>
        <v>#REF!</v>
      </c>
      <c r="J11" s="451"/>
      <c r="K11" s="515"/>
      <c r="L11" s="451"/>
      <c r="M11" s="451"/>
    </row>
    <row r="12" spans="1:13" s="101" customFormat="1" ht="12.75">
      <c r="A12" s="486" t="s">
        <v>1164</v>
      </c>
      <c r="B12" s="634" t="s">
        <v>1266</v>
      </c>
      <c r="C12" s="472"/>
      <c r="D12" s="472">
        <f>'Plan 1'!M64</f>
        <v>881.4522000000001</v>
      </c>
      <c r="E12" s="453"/>
      <c r="F12" s="453"/>
      <c r="G12" s="471">
        <f t="shared" si="0"/>
        <v>881.4522000000001</v>
      </c>
      <c r="H12" s="102">
        <f>'Plan 1'!M89</f>
        <v>0</v>
      </c>
      <c r="I12" s="102">
        <f t="shared" si="1"/>
        <v>881.4522000000001</v>
      </c>
      <c r="J12" s="451"/>
      <c r="K12" s="514"/>
      <c r="L12" s="451"/>
      <c r="M12" s="451"/>
    </row>
    <row r="13" spans="1:13" s="101" customFormat="1" ht="12.75">
      <c r="A13" s="486" t="s">
        <v>1165</v>
      </c>
      <c r="B13" s="641" t="s">
        <v>1087</v>
      </c>
      <c r="C13" s="472">
        <f>'Plan 1'!M71/3</f>
        <v>15902.351233333335</v>
      </c>
      <c r="D13" s="472">
        <f>('Plan 1'!M71*2/3)</f>
        <v>31804.70246666667</v>
      </c>
      <c r="E13" s="472"/>
      <c r="F13" s="453"/>
      <c r="G13" s="471">
        <f t="shared" si="0"/>
        <v>47707.053700000004</v>
      </c>
      <c r="H13" s="102" t="e">
        <f>'Plan 1'!#REF!</f>
        <v>#REF!</v>
      </c>
      <c r="I13" s="102" t="e">
        <f t="shared" si="1"/>
        <v>#REF!</v>
      </c>
      <c r="J13" s="451"/>
      <c r="K13" s="515"/>
      <c r="L13" s="451"/>
      <c r="M13" s="451"/>
    </row>
    <row r="14" spans="1:13" s="101" customFormat="1" ht="12.75">
      <c r="A14" s="486" t="s">
        <v>1166</v>
      </c>
      <c r="B14" s="634" t="s">
        <v>1283</v>
      </c>
      <c r="C14" s="472"/>
      <c r="D14" s="472">
        <f>'Plan 1'!M84</f>
        <v>1557.9298999999999</v>
      </c>
      <c r="E14" s="472"/>
      <c r="F14" s="453"/>
      <c r="G14" s="471">
        <f t="shared" si="0"/>
        <v>1557.9298999999999</v>
      </c>
      <c r="H14" s="102" t="e">
        <f>'Plan 1'!#REF!</f>
        <v>#REF!</v>
      </c>
      <c r="I14" s="102" t="e">
        <f t="shared" si="1"/>
        <v>#REF!</v>
      </c>
      <c r="J14" s="451"/>
      <c r="K14" s="514"/>
      <c r="L14" s="451"/>
      <c r="M14" s="451"/>
    </row>
    <row r="15" spans="1:13" s="101" customFormat="1" ht="12.75">
      <c r="A15" s="486" t="s">
        <v>1167</v>
      </c>
      <c r="B15" s="634" t="s">
        <v>1073</v>
      </c>
      <c r="C15" s="472"/>
      <c r="D15" s="472">
        <f>'Plan 1'!M87</f>
        <v>4028.4479999999994</v>
      </c>
      <c r="E15" s="472"/>
      <c r="F15" s="473"/>
      <c r="G15" s="471">
        <f t="shared" si="0"/>
        <v>4028.4479999999994</v>
      </c>
      <c r="H15" s="102" t="e">
        <f>'Plan 1'!#REF!</f>
        <v>#REF!</v>
      </c>
      <c r="I15" s="102" t="e">
        <f t="shared" si="1"/>
        <v>#REF!</v>
      </c>
      <c r="J15" s="451"/>
      <c r="K15" s="515"/>
      <c r="L15" s="451"/>
      <c r="M15" s="451"/>
    </row>
    <row r="16" spans="1:13" s="101" customFormat="1" ht="12.75">
      <c r="A16" s="486" t="s">
        <v>284</v>
      </c>
      <c r="B16" s="634" t="s">
        <v>1289</v>
      </c>
      <c r="C16" s="472"/>
      <c r="D16" s="472"/>
      <c r="E16" s="472">
        <f>'Plan 1'!M95</f>
        <v>2826.1898</v>
      </c>
      <c r="F16" s="473"/>
      <c r="G16" s="471">
        <f t="shared" si="0"/>
        <v>2826.1898</v>
      </c>
      <c r="H16" s="102" t="e">
        <f>'Plan 1'!#REF!</f>
        <v>#REF!</v>
      </c>
      <c r="I16" s="102" t="e">
        <f t="shared" si="1"/>
        <v>#REF!</v>
      </c>
      <c r="J16" s="451"/>
      <c r="K16" s="515"/>
      <c r="L16" s="451"/>
      <c r="M16" s="451"/>
    </row>
    <row r="17" spans="1:13" s="101" customFormat="1" ht="12.75">
      <c r="A17" s="486" t="s">
        <v>322</v>
      </c>
      <c r="B17" s="634" t="s">
        <v>1302</v>
      </c>
      <c r="C17" s="472"/>
      <c r="D17" s="472">
        <f>'Plan 1'!M108/3</f>
        <v>10385.800099999999</v>
      </c>
      <c r="E17" s="472">
        <f>'Plan 1'!M108/3</f>
        <v>10385.800099999999</v>
      </c>
      <c r="F17" s="473">
        <f>'Plan 1'!M108/3</f>
        <v>10385.800099999999</v>
      </c>
      <c r="G17" s="471">
        <f t="shared" si="0"/>
        <v>31157.400299999994</v>
      </c>
      <c r="H17" s="102" t="e">
        <f>'Plan 1'!#REF!</f>
        <v>#REF!</v>
      </c>
      <c r="I17" s="102" t="e">
        <f t="shared" si="1"/>
        <v>#REF!</v>
      </c>
      <c r="J17" s="451"/>
      <c r="K17" s="514"/>
      <c r="L17" s="515"/>
      <c r="M17" s="451"/>
    </row>
    <row r="18" spans="1:14" s="101" customFormat="1" ht="12.75">
      <c r="A18" s="486" t="s">
        <v>360</v>
      </c>
      <c r="B18" s="634" t="s">
        <v>1318</v>
      </c>
      <c r="C18" s="472"/>
      <c r="D18" s="472"/>
      <c r="E18" s="472">
        <f>'Plan 1'!M113</f>
        <v>187.03</v>
      </c>
      <c r="F18" s="473"/>
      <c r="G18" s="471">
        <f t="shared" si="0"/>
        <v>187.03</v>
      </c>
      <c r="H18" s="102" t="e">
        <f>'Plan 1'!#REF!</f>
        <v>#REF!</v>
      </c>
      <c r="I18" s="102" t="e">
        <f t="shared" si="1"/>
        <v>#REF!</v>
      </c>
      <c r="J18" s="451"/>
      <c r="K18" s="515"/>
      <c r="L18" s="451"/>
      <c r="M18" s="451"/>
      <c r="N18" s="451"/>
    </row>
    <row r="19" spans="1:14" s="101" customFormat="1" ht="12.75">
      <c r="A19" s="486" t="s">
        <v>398</v>
      </c>
      <c r="B19" s="636" t="s">
        <v>999</v>
      </c>
      <c r="C19" s="472"/>
      <c r="D19" s="472"/>
      <c r="E19" s="472">
        <f>'Plan 1'!M145/2</f>
        <v>10699.025000000001</v>
      </c>
      <c r="F19" s="473">
        <f>'Plan 1'!M145/2</f>
        <v>10699.025000000001</v>
      </c>
      <c r="G19" s="471">
        <f t="shared" si="0"/>
        <v>21398.050000000003</v>
      </c>
      <c r="H19" s="102" t="e">
        <f>'Plan 1'!#REF!</f>
        <v>#REF!</v>
      </c>
      <c r="I19" s="102" t="e">
        <f t="shared" si="1"/>
        <v>#REF!</v>
      </c>
      <c r="J19" s="451"/>
      <c r="K19" s="514"/>
      <c r="L19" s="451"/>
      <c r="M19" s="451"/>
      <c r="N19" s="451"/>
    </row>
    <row r="20" spans="1:14" s="101" customFormat="1" ht="12.75">
      <c r="A20" s="486" t="s">
        <v>436</v>
      </c>
      <c r="B20" s="637" t="s">
        <v>1211</v>
      </c>
      <c r="C20" s="472"/>
      <c r="D20" s="472"/>
      <c r="E20" s="472">
        <f>'Plan 1'!M180/2</f>
        <v>10636.080249999997</v>
      </c>
      <c r="F20" s="473">
        <f>'Plan 1'!M180/2</f>
        <v>10636.080249999997</v>
      </c>
      <c r="G20" s="471">
        <f t="shared" si="0"/>
        <v>21272.160499999994</v>
      </c>
      <c r="H20" s="102" t="e">
        <f>'Plan 1'!#REF!</f>
        <v>#REF!</v>
      </c>
      <c r="I20" s="102" t="e">
        <f t="shared" si="1"/>
        <v>#REF!</v>
      </c>
      <c r="J20" s="451"/>
      <c r="K20" s="515"/>
      <c r="L20" s="451"/>
      <c r="M20" s="451"/>
      <c r="N20" s="451"/>
    </row>
    <row r="21" spans="1:14" s="101" customFormat="1" ht="12.75">
      <c r="A21" s="486" t="s">
        <v>478</v>
      </c>
      <c r="B21" s="638" t="s">
        <v>1203</v>
      </c>
      <c r="C21" s="472"/>
      <c r="D21" s="472"/>
      <c r="E21" s="472"/>
      <c r="F21" s="473">
        <f>'Plan 1'!M186</f>
        <v>3222.18</v>
      </c>
      <c r="G21" s="471">
        <f t="shared" si="0"/>
        <v>3222.18</v>
      </c>
      <c r="H21" s="102" t="e">
        <f>'Plan 1'!#REF!</f>
        <v>#REF!</v>
      </c>
      <c r="I21" s="102" t="e">
        <f t="shared" si="1"/>
        <v>#REF!</v>
      </c>
      <c r="J21" s="451"/>
      <c r="K21" s="514"/>
      <c r="L21" s="515"/>
      <c r="M21" s="451"/>
      <c r="N21" s="451"/>
    </row>
    <row r="22" spans="1:14" s="101" customFormat="1" ht="12.75">
      <c r="A22" s="486" t="s">
        <v>528</v>
      </c>
      <c r="B22" s="639" t="s">
        <v>964</v>
      </c>
      <c r="C22" s="472"/>
      <c r="D22" s="472"/>
      <c r="E22" s="472">
        <f>'Plan 1'!M208/2</f>
        <v>6098.858549999999</v>
      </c>
      <c r="F22" s="473">
        <f>'Plan 1'!M208/2</f>
        <v>6098.858549999999</v>
      </c>
      <c r="G22" s="471">
        <f t="shared" si="0"/>
        <v>12197.717099999998</v>
      </c>
      <c r="H22" s="102" t="e">
        <f>'Plan 1'!#REF!</f>
        <v>#REF!</v>
      </c>
      <c r="I22" s="102" t="e">
        <f t="shared" si="1"/>
        <v>#REF!</v>
      </c>
      <c r="J22" s="451"/>
      <c r="K22" s="515"/>
      <c r="L22" s="451"/>
      <c r="M22" s="451"/>
      <c r="N22" s="451"/>
    </row>
    <row r="23" spans="1:14" s="101" customFormat="1" ht="13.5" thickBot="1">
      <c r="A23" s="486" t="s">
        <v>576</v>
      </c>
      <c r="B23" s="639" t="s">
        <v>1359</v>
      </c>
      <c r="C23" s="472"/>
      <c r="D23" s="472"/>
      <c r="E23" s="640"/>
      <c r="F23" s="473">
        <f>'Plan 1'!M219</f>
        <v>14906.2868</v>
      </c>
      <c r="G23" s="471">
        <f t="shared" si="0"/>
        <v>14906.2868</v>
      </c>
      <c r="H23" s="102" t="e">
        <f>'Plan 1'!#REF!</f>
        <v>#REF!</v>
      </c>
      <c r="I23" s="102" t="e">
        <f t="shared" si="1"/>
        <v>#REF!</v>
      </c>
      <c r="J23" s="451"/>
      <c r="K23" s="514"/>
      <c r="L23" s="451"/>
      <c r="M23" s="451"/>
      <c r="N23" s="451"/>
    </row>
    <row r="24" spans="1:14" s="457" customFormat="1" ht="13.5" thickBot="1">
      <c r="A24" s="474" t="s">
        <v>1155</v>
      </c>
      <c r="B24" s="475"/>
      <c r="C24" s="476">
        <f aca="true" t="shared" si="2" ref="C24:H24">SUM(C7:C23)</f>
        <v>38533.15573333333</v>
      </c>
      <c r="D24" s="476">
        <f t="shared" si="2"/>
        <v>49768.20866666667</v>
      </c>
      <c r="E24" s="476">
        <f t="shared" si="2"/>
        <v>40832.9837</v>
      </c>
      <c r="F24" s="476">
        <f t="shared" si="2"/>
        <v>55948.2307</v>
      </c>
      <c r="G24" s="477">
        <f t="shared" si="2"/>
        <v>185082.57880000002</v>
      </c>
      <c r="H24" s="488" t="e">
        <f t="shared" si="2"/>
        <v>#REF!</v>
      </c>
      <c r="I24" s="456"/>
      <c r="J24" s="516"/>
      <c r="K24" s="516"/>
      <c r="L24" s="516"/>
      <c r="M24" s="516"/>
      <c r="N24" s="516"/>
    </row>
    <row r="25" spans="1:13" ht="13.5" thickBot="1">
      <c r="A25" s="478" t="s">
        <v>1156</v>
      </c>
      <c r="B25" s="479"/>
      <c r="C25" s="480">
        <f>C24</f>
        <v>38533.15573333333</v>
      </c>
      <c r="D25" s="480">
        <f>C25+D24</f>
        <v>88301.3644</v>
      </c>
      <c r="E25" s="480">
        <f>D25+E24</f>
        <v>129134.3481</v>
      </c>
      <c r="F25" s="480">
        <f>E25+F24</f>
        <v>185082.57880000002</v>
      </c>
      <c r="G25" s="481"/>
      <c r="H25" s="75">
        <f>SUM(C24:F24)</f>
        <v>185082.57880000002</v>
      </c>
      <c r="J25" s="131"/>
      <c r="K25" s="131"/>
      <c r="L25" s="131"/>
      <c r="M25" s="131"/>
    </row>
    <row r="26" spans="1:13" ht="13.5" thickBot="1">
      <c r="A26" s="478" t="s">
        <v>1157</v>
      </c>
      <c r="B26" s="479"/>
      <c r="C26" s="480">
        <f>C24*100/G24</f>
        <v>20.819439616179224</v>
      </c>
      <c r="D26" s="480">
        <f>D24*100/G24</f>
        <v>26.889731594050314</v>
      </c>
      <c r="E26" s="480">
        <f>E24*100/G24</f>
        <v>22.06203520868599</v>
      </c>
      <c r="F26" s="480">
        <f>F24*100/G24</f>
        <v>30.228793581084467</v>
      </c>
      <c r="G26" s="481">
        <f>SUM(C26:F26)</f>
        <v>100</v>
      </c>
      <c r="J26" s="131"/>
      <c r="K26" s="131"/>
      <c r="L26" s="131"/>
      <c r="M26" s="131"/>
    </row>
    <row r="27" spans="1:7" ht="13.5" thickBot="1">
      <c r="A27" s="482" t="s">
        <v>1158</v>
      </c>
      <c r="B27" s="483"/>
      <c r="C27" s="484">
        <f>C26</f>
        <v>20.819439616179224</v>
      </c>
      <c r="D27" s="484">
        <f>C27+D26</f>
        <v>47.70917121022954</v>
      </c>
      <c r="E27" s="484">
        <f>D27+E26</f>
        <v>69.77120641891554</v>
      </c>
      <c r="F27" s="484">
        <f>E27+F26</f>
        <v>100</v>
      </c>
      <c r="G27" s="485"/>
    </row>
    <row r="28" ht="13.5" thickTop="1"/>
  </sheetData>
  <sheetProtection/>
  <mergeCells count="2">
    <mergeCell ref="A1:G1"/>
    <mergeCell ref="A2:G2"/>
  </mergeCells>
  <printOptions verticalCentered="1"/>
  <pageMargins left="0" right="0" top="0" bottom="0" header="0" footer="0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Plan3!K46</f>
        <v>44837.61</v>
      </c>
      <c r="L5" s="66"/>
      <c r="M5" s="339">
        <f>Plan3!M46</f>
        <v>44111.710000000014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24" t="s">
        <v>102</v>
      </c>
      <c r="B9" s="143" t="s">
        <v>970</v>
      </c>
      <c r="C9" s="143"/>
      <c r="D9" s="143"/>
      <c r="E9" s="143"/>
      <c r="F9" s="145"/>
      <c r="G9" s="134"/>
      <c r="H9" s="111"/>
      <c r="I9" s="184"/>
      <c r="J9" s="110"/>
      <c r="K9" s="112"/>
      <c r="L9" s="111"/>
      <c r="M9" s="340"/>
    </row>
    <row r="10" spans="1:13" ht="11.25" customHeight="1">
      <c r="A10" s="109"/>
      <c r="B10" s="171" t="s">
        <v>1025</v>
      </c>
      <c r="C10" s="28"/>
      <c r="D10" s="28"/>
      <c r="E10" s="28"/>
      <c r="F10" s="157" t="s">
        <v>961</v>
      </c>
      <c r="G10" s="118">
        <v>42.6</v>
      </c>
      <c r="H10" s="113"/>
      <c r="I10" s="183">
        <v>34.46</v>
      </c>
      <c r="J10" s="105"/>
      <c r="K10" s="297">
        <f>ROUND(G10*I10,2)</f>
        <v>1468</v>
      </c>
      <c r="L10" s="113"/>
      <c r="M10" s="343"/>
    </row>
    <row r="11" spans="1:13" ht="11.25" customHeight="1">
      <c r="A11" s="109" t="s">
        <v>103</v>
      </c>
      <c r="B11" s="28" t="s">
        <v>1027</v>
      </c>
      <c r="C11" s="28"/>
      <c r="D11" s="28"/>
      <c r="E11" s="28"/>
      <c r="F11" s="157" t="s">
        <v>963</v>
      </c>
      <c r="G11" s="118">
        <v>25.4</v>
      </c>
      <c r="H11" s="113"/>
      <c r="I11" s="183">
        <v>13.13</v>
      </c>
      <c r="J11" s="105"/>
      <c r="K11" s="297">
        <f aca="true" t="shared" si="0" ref="K11:K47">ROUND(G11*I11,2)</f>
        <v>333.5</v>
      </c>
      <c r="L11" s="113"/>
      <c r="M11" s="344">
        <f>Plan3!K45+SUM(Plan4!K10:K11)</f>
        <v>2527.4</v>
      </c>
    </row>
    <row r="12" spans="1:13" ht="11.25" customHeight="1">
      <c r="A12" s="120" t="s">
        <v>104</v>
      </c>
      <c r="B12" s="129" t="s">
        <v>983</v>
      </c>
      <c r="C12" s="113"/>
      <c r="D12" s="113"/>
      <c r="E12" s="113"/>
      <c r="F12" s="105"/>
      <c r="G12" s="118"/>
      <c r="H12" s="113"/>
      <c r="I12" s="183"/>
      <c r="J12" s="105"/>
      <c r="K12" s="297"/>
      <c r="L12" s="113"/>
      <c r="M12" s="343"/>
    </row>
    <row r="13" spans="1:13" ht="11.25" customHeight="1">
      <c r="A13" s="109" t="s">
        <v>105</v>
      </c>
      <c r="B13" s="100" t="s">
        <v>984</v>
      </c>
      <c r="C13" s="113"/>
      <c r="D13" s="113"/>
      <c r="E13" s="113"/>
      <c r="F13" s="105"/>
      <c r="G13" s="118"/>
      <c r="H13" s="113"/>
      <c r="I13" s="183"/>
      <c r="J13" s="105"/>
      <c r="K13" s="297"/>
      <c r="L13" s="113"/>
      <c r="M13" s="343"/>
    </row>
    <row r="14" spans="1:13" ht="11.25" customHeight="1">
      <c r="A14" s="109"/>
      <c r="B14" s="100" t="s">
        <v>1116</v>
      </c>
      <c r="C14" s="113"/>
      <c r="D14" s="113"/>
      <c r="E14" s="113"/>
      <c r="F14" s="105" t="s">
        <v>961</v>
      </c>
      <c r="G14" s="118">
        <v>8.8</v>
      </c>
      <c r="H14" s="113"/>
      <c r="I14" s="183">
        <v>456.64</v>
      </c>
      <c r="J14" s="105"/>
      <c r="K14" s="297">
        <f t="shared" si="0"/>
        <v>4018.43</v>
      </c>
      <c r="L14" s="113"/>
      <c r="M14" s="343"/>
    </row>
    <row r="15" spans="1:13" ht="11.25" customHeight="1">
      <c r="A15" s="109" t="s">
        <v>106</v>
      </c>
      <c r="B15" s="126" t="s">
        <v>1098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1.25" customHeight="1">
      <c r="A16" s="109"/>
      <c r="B16" s="126" t="s">
        <v>991</v>
      </c>
      <c r="C16" s="113"/>
      <c r="D16" s="113"/>
      <c r="E16" s="113"/>
      <c r="F16" s="105" t="s">
        <v>962</v>
      </c>
      <c r="G16" s="118">
        <v>1</v>
      </c>
      <c r="H16" s="113"/>
      <c r="I16" s="183">
        <v>255.64</v>
      </c>
      <c r="J16" s="105"/>
      <c r="K16" s="297">
        <f t="shared" si="0"/>
        <v>255.64</v>
      </c>
      <c r="L16" s="113"/>
      <c r="M16" s="344">
        <f>SUM(K14:K16)</f>
        <v>4274.07</v>
      </c>
    </row>
    <row r="17" spans="1:13" ht="11.25" customHeight="1">
      <c r="A17" s="120" t="s">
        <v>107</v>
      </c>
      <c r="B17" s="129" t="s">
        <v>985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1.25" customHeight="1">
      <c r="A18" s="109" t="s">
        <v>108</v>
      </c>
      <c r="B18" s="126" t="s">
        <v>986</v>
      </c>
      <c r="C18" s="113"/>
      <c r="D18" s="113"/>
      <c r="E18" s="113"/>
      <c r="F18" s="105" t="s">
        <v>961</v>
      </c>
      <c r="G18" s="118">
        <v>6.16</v>
      </c>
      <c r="H18" s="113"/>
      <c r="I18" s="183">
        <v>59.8</v>
      </c>
      <c r="J18" s="105"/>
      <c r="K18" s="297">
        <f t="shared" si="0"/>
        <v>368.37</v>
      </c>
      <c r="L18" s="113"/>
      <c r="M18" s="344">
        <f>K18</f>
        <v>368.37</v>
      </c>
    </row>
    <row r="19" spans="1:13" ht="11.25" customHeight="1">
      <c r="A19" s="120" t="s">
        <v>109</v>
      </c>
      <c r="B19" s="129" t="s">
        <v>964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1.25" customHeight="1">
      <c r="A20" s="109" t="s">
        <v>110</v>
      </c>
      <c r="B20" s="126" t="s">
        <v>979</v>
      </c>
      <c r="C20" s="113"/>
      <c r="D20" s="113"/>
      <c r="E20" s="113"/>
      <c r="F20" s="105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/>
      <c r="B21" s="126" t="s">
        <v>980</v>
      </c>
      <c r="C21" s="113"/>
      <c r="D21" s="113"/>
      <c r="E21" s="113"/>
      <c r="F21" s="105" t="s">
        <v>961</v>
      </c>
      <c r="G21" s="118">
        <v>75.35</v>
      </c>
      <c r="H21" s="113"/>
      <c r="I21" s="183">
        <v>5.62</v>
      </c>
      <c r="J21" s="105"/>
      <c r="K21" s="297">
        <f t="shared" si="0"/>
        <v>423.47</v>
      </c>
      <c r="L21" s="113"/>
      <c r="M21" s="343"/>
    </row>
    <row r="22" spans="1:13" ht="11.25" customHeight="1">
      <c r="A22" s="109" t="s">
        <v>111</v>
      </c>
      <c r="B22" s="126" t="s">
        <v>981</v>
      </c>
      <c r="C22" s="113"/>
      <c r="D22" s="113"/>
      <c r="E22" s="113"/>
      <c r="F22" s="105" t="s">
        <v>961</v>
      </c>
      <c r="G22" s="118">
        <v>75.35</v>
      </c>
      <c r="H22" s="113"/>
      <c r="I22" s="183">
        <v>9.34</v>
      </c>
      <c r="J22" s="105"/>
      <c r="K22" s="297">
        <f t="shared" si="0"/>
        <v>703.77</v>
      </c>
      <c r="L22" s="113"/>
      <c r="M22" s="343"/>
    </row>
    <row r="23" spans="1:13" ht="11.25" customHeight="1">
      <c r="A23" s="109" t="s">
        <v>112</v>
      </c>
      <c r="B23" s="126" t="s">
        <v>1102</v>
      </c>
      <c r="C23" s="113"/>
      <c r="D23" s="113"/>
      <c r="E23" s="113"/>
      <c r="F23" s="105" t="s">
        <v>961</v>
      </c>
      <c r="G23" s="118">
        <v>3.36</v>
      </c>
      <c r="H23" s="113"/>
      <c r="I23" s="183">
        <v>8.65</v>
      </c>
      <c r="J23" s="105"/>
      <c r="K23" s="297">
        <f t="shared" si="0"/>
        <v>29.06</v>
      </c>
      <c r="L23" s="113"/>
      <c r="M23" s="344">
        <f>SUM(K21:K23)</f>
        <v>1156.3</v>
      </c>
    </row>
    <row r="24" spans="1:13" ht="11.25" customHeight="1">
      <c r="A24" s="120" t="s">
        <v>113</v>
      </c>
      <c r="B24" s="129" t="s">
        <v>1001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1.25" customHeight="1">
      <c r="A25" s="109" t="s">
        <v>114</v>
      </c>
      <c r="B25" s="126" t="s">
        <v>1040</v>
      </c>
      <c r="C25" s="113"/>
      <c r="D25" s="113"/>
      <c r="E25" s="113"/>
      <c r="F25" s="105" t="s">
        <v>961</v>
      </c>
      <c r="G25" s="118">
        <v>6</v>
      </c>
      <c r="H25" s="113"/>
      <c r="I25" s="183">
        <v>78.25</v>
      </c>
      <c r="J25" s="105"/>
      <c r="K25" s="297">
        <f t="shared" si="0"/>
        <v>469.5</v>
      </c>
      <c r="L25" s="113"/>
      <c r="M25" s="343"/>
    </row>
    <row r="26" spans="1:13" ht="11.25" customHeight="1">
      <c r="A26" s="158" t="s">
        <v>115</v>
      </c>
      <c r="B26" s="300" t="s">
        <v>3</v>
      </c>
      <c r="C26" s="14"/>
      <c r="D26" s="14"/>
      <c r="E26" s="14"/>
      <c r="F26" s="13" t="s">
        <v>961</v>
      </c>
      <c r="G26" s="135">
        <v>1.35</v>
      </c>
      <c r="H26" s="14"/>
      <c r="I26" s="185">
        <v>149.92</v>
      </c>
      <c r="J26" s="13"/>
      <c r="K26" s="297">
        <f t="shared" si="0"/>
        <v>202.39</v>
      </c>
      <c r="L26" s="14"/>
      <c r="M26" s="342">
        <f>SUM(K25:K26)</f>
        <v>671.89</v>
      </c>
    </row>
    <row r="27" spans="1:13" ht="11.25" customHeight="1">
      <c r="A27" s="132" t="s">
        <v>116</v>
      </c>
      <c r="B27" s="133" t="s">
        <v>1039</v>
      </c>
      <c r="C27" s="14"/>
      <c r="D27" s="14"/>
      <c r="E27" s="122"/>
      <c r="F27" s="13"/>
      <c r="G27" s="135"/>
      <c r="H27" s="14"/>
      <c r="I27" s="185"/>
      <c r="J27" s="13"/>
      <c r="K27" s="297"/>
      <c r="L27" s="14"/>
      <c r="M27" s="341"/>
    </row>
    <row r="28" spans="1:13" ht="11.25" customHeight="1">
      <c r="A28" s="120" t="s">
        <v>117</v>
      </c>
      <c r="B28" s="77" t="s">
        <v>967</v>
      </c>
      <c r="C28" s="28"/>
      <c r="D28" s="28"/>
      <c r="E28" s="29"/>
      <c r="F28" s="30"/>
      <c r="G28" s="118"/>
      <c r="H28" s="113"/>
      <c r="I28" s="183"/>
      <c r="J28" s="105"/>
      <c r="K28" s="297"/>
      <c r="L28" s="113"/>
      <c r="M28" s="343"/>
    </row>
    <row r="29" spans="1:13" ht="11.25" customHeight="1">
      <c r="A29" s="109" t="s">
        <v>118</v>
      </c>
      <c r="B29" s="38" t="s">
        <v>1024</v>
      </c>
      <c r="C29" s="39"/>
      <c r="D29" s="39"/>
      <c r="E29" s="98"/>
      <c r="F29" s="30" t="s">
        <v>961</v>
      </c>
      <c r="G29" s="118">
        <v>17.74</v>
      </c>
      <c r="H29" s="113"/>
      <c r="I29" s="183">
        <v>6.21</v>
      </c>
      <c r="J29" s="105"/>
      <c r="K29" s="297">
        <f t="shared" si="0"/>
        <v>110.17</v>
      </c>
      <c r="L29" s="113"/>
      <c r="M29" s="343"/>
    </row>
    <row r="30" spans="1:13" ht="11.25" customHeight="1">
      <c r="A30" s="109" t="s">
        <v>119</v>
      </c>
      <c r="B30" s="27" t="s">
        <v>971</v>
      </c>
      <c r="C30" s="28"/>
      <c r="D30" s="28"/>
      <c r="E30" s="29"/>
      <c r="F30" s="40" t="s">
        <v>961</v>
      </c>
      <c r="G30" s="118">
        <v>24.15</v>
      </c>
      <c r="H30" s="113"/>
      <c r="I30" s="183">
        <v>2.39</v>
      </c>
      <c r="J30" s="105"/>
      <c r="K30" s="297">
        <f t="shared" si="0"/>
        <v>57.72</v>
      </c>
      <c r="L30" s="113"/>
      <c r="M30" s="343"/>
    </row>
    <row r="31" spans="1:13" ht="11.25" customHeight="1">
      <c r="A31" s="109" t="s">
        <v>120</v>
      </c>
      <c r="B31" s="27" t="s">
        <v>987</v>
      </c>
      <c r="C31" s="28"/>
      <c r="D31" s="28"/>
      <c r="E31" s="29"/>
      <c r="F31" s="40" t="s">
        <v>961</v>
      </c>
      <c r="G31" s="36">
        <v>6.08</v>
      </c>
      <c r="H31" s="47"/>
      <c r="I31" s="45">
        <v>7.47</v>
      </c>
      <c r="J31" s="47"/>
      <c r="K31" s="297">
        <f t="shared" si="0"/>
        <v>45.42</v>
      </c>
      <c r="L31" s="46"/>
      <c r="M31" s="52">
        <f>SUM(K29:K31)</f>
        <v>213.31</v>
      </c>
    </row>
    <row r="32" spans="1:13" ht="11.25" customHeight="1">
      <c r="A32" s="76" t="s">
        <v>121</v>
      </c>
      <c r="B32" s="79" t="s">
        <v>999</v>
      </c>
      <c r="C32" s="28"/>
      <c r="D32" s="28"/>
      <c r="E32" s="29"/>
      <c r="F32" s="30"/>
      <c r="G32" s="36"/>
      <c r="H32" s="47"/>
      <c r="I32" s="45"/>
      <c r="J32" s="47"/>
      <c r="K32" s="297"/>
      <c r="L32" s="46"/>
      <c r="M32" s="52"/>
    </row>
    <row r="33" spans="1:13" ht="11.25" customHeight="1">
      <c r="A33" s="35" t="s">
        <v>122</v>
      </c>
      <c r="B33" s="38" t="s">
        <v>1041</v>
      </c>
      <c r="C33" s="39"/>
      <c r="D33" s="39"/>
      <c r="E33" s="98"/>
      <c r="F33" s="40"/>
      <c r="G33" s="36"/>
      <c r="H33" s="47"/>
      <c r="I33" s="45"/>
      <c r="J33" s="47"/>
      <c r="K33" s="297"/>
      <c r="L33" s="46"/>
      <c r="M33" s="52"/>
    </row>
    <row r="34" spans="1:16" s="101" customFormat="1" ht="11.25" customHeight="1">
      <c r="A34" s="35"/>
      <c r="B34" s="38" t="s">
        <v>1028</v>
      </c>
      <c r="C34" s="39"/>
      <c r="D34" s="39"/>
      <c r="E34" s="98"/>
      <c r="F34" s="40" t="s">
        <v>962</v>
      </c>
      <c r="G34" s="36">
        <v>4</v>
      </c>
      <c r="H34" s="47"/>
      <c r="I34" s="45">
        <v>55.22</v>
      </c>
      <c r="J34" s="88"/>
      <c r="K34" s="297">
        <f t="shared" si="0"/>
        <v>220.88</v>
      </c>
      <c r="L34" s="89"/>
      <c r="M34" s="90"/>
      <c r="O34" s="102"/>
      <c r="P34" s="102"/>
    </row>
    <row r="35" spans="1:16" s="101" customFormat="1" ht="11.25" customHeight="1">
      <c r="A35" s="35" t="s">
        <v>123</v>
      </c>
      <c r="B35" s="38" t="s">
        <v>1031</v>
      </c>
      <c r="C35" s="39"/>
      <c r="D35" s="39"/>
      <c r="E35" s="98"/>
      <c r="F35" s="40" t="s">
        <v>962</v>
      </c>
      <c r="G35" s="36">
        <v>1</v>
      </c>
      <c r="H35" s="47"/>
      <c r="I35" s="45">
        <v>45.36</v>
      </c>
      <c r="J35" s="88"/>
      <c r="K35" s="297">
        <f t="shared" si="0"/>
        <v>45.36</v>
      </c>
      <c r="L35" s="89"/>
      <c r="M35" s="90"/>
      <c r="O35" s="102"/>
      <c r="P35" s="102"/>
    </row>
    <row r="36" spans="1:16" s="101" customFormat="1" ht="11.25" customHeight="1">
      <c r="A36" s="37" t="s">
        <v>124</v>
      </c>
      <c r="B36" s="38" t="s">
        <v>1032</v>
      </c>
      <c r="C36" s="39"/>
      <c r="D36" s="39"/>
      <c r="E36" s="98"/>
      <c r="F36" s="40" t="s">
        <v>962</v>
      </c>
      <c r="G36" s="41">
        <v>2</v>
      </c>
      <c r="H36" s="48"/>
      <c r="I36" s="103">
        <v>49.85</v>
      </c>
      <c r="J36" s="94"/>
      <c r="K36" s="297">
        <f t="shared" si="0"/>
        <v>99.7</v>
      </c>
      <c r="L36" s="95"/>
      <c r="M36" s="96"/>
      <c r="O36" s="102"/>
      <c r="P36" s="102"/>
    </row>
    <row r="37" spans="1:16" s="101" customFormat="1" ht="11.25" customHeight="1">
      <c r="A37" s="37" t="s">
        <v>125</v>
      </c>
      <c r="B37" s="38" t="s">
        <v>1036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102"/>
      <c r="P37" s="102"/>
    </row>
    <row r="38" spans="1:16" s="101" customFormat="1" ht="11.25" customHeight="1">
      <c r="A38" s="37"/>
      <c r="B38" s="38" t="s">
        <v>1037</v>
      </c>
      <c r="C38" s="39"/>
      <c r="D38" s="39"/>
      <c r="E38" s="98"/>
      <c r="F38" s="40" t="s">
        <v>962</v>
      </c>
      <c r="G38" s="41">
        <v>1</v>
      </c>
      <c r="H38" s="48"/>
      <c r="I38" s="103">
        <v>130.58</v>
      </c>
      <c r="J38" s="94"/>
      <c r="K38" s="297">
        <f t="shared" si="0"/>
        <v>130.58</v>
      </c>
      <c r="L38" s="95"/>
      <c r="M38" s="53">
        <f>SUM(K34:K38)</f>
        <v>496.52</v>
      </c>
      <c r="O38" s="102"/>
      <c r="P38" s="102"/>
    </row>
    <row r="39" spans="1:16" s="101" customFormat="1" ht="11.25" customHeight="1">
      <c r="A39" s="78" t="s">
        <v>126</v>
      </c>
      <c r="B39" s="79" t="s">
        <v>1076</v>
      </c>
      <c r="C39" s="39"/>
      <c r="D39" s="39"/>
      <c r="E39" s="98"/>
      <c r="F39" s="40"/>
      <c r="G39" s="41"/>
      <c r="H39" s="48"/>
      <c r="I39" s="103"/>
      <c r="J39" s="94"/>
      <c r="K39" s="297"/>
      <c r="L39" s="95"/>
      <c r="M39" s="53"/>
      <c r="O39" s="102"/>
      <c r="P39" s="102"/>
    </row>
    <row r="40" spans="1:16" s="101" customFormat="1" ht="11.25" customHeight="1">
      <c r="A40" s="37" t="s">
        <v>127</v>
      </c>
      <c r="B40" s="38" t="s">
        <v>1100</v>
      </c>
      <c r="C40" s="39"/>
      <c r="D40" s="39"/>
      <c r="E40" s="98"/>
      <c r="F40" s="40" t="s">
        <v>962</v>
      </c>
      <c r="G40" s="41">
        <v>1</v>
      </c>
      <c r="H40" s="48"/>
      <c r="I40" s="103">
        <v>43.55</v>
      </c>
      <c r="J40" s="94"/>
      <c r="K40" s="297">
        <f t="shared" si="0"/>
        <v>43.55</v>
      </c>
      <c r="L40" s="95"/>
      <c r="M40" s="53">
        <f>K40</f>
        <v>43.55</v>
      </c>
      <c r="O40" s="102"/>
      <c r="P40" s="102"/>
    </row>
    <row r="41" spans="1:16" s="101" customFormat="1" ht="11.25" customHeight="1">
      <c r="A41" s="78" t="s">
        <v>128</v>
      </c>
      <c r="B41" s="79" t="s">
        <v>972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1.25" customHeight="1">
      <c r="A42" s="37" t="s">
        <v>129</v>
      </c>
      <c r="B42" s="38" t="s">
        <v>973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85" customFormat="1" ht="11.25" customHeight="1">
      <c r="A43" s="37"/>
      <c r="B43" s="38" t="s">
        <v>974</v>
      </c>
      <c r="C43" s="39"/>
      <c r="D43" s="39"/>
      <c r="E43" s="98"/>
      <c r="F43" s="40" t="s">
        <v>961</v>
      </c>
      <c r="G43" s="41">
        <v>24.15</v>
      </c>
      <c r="H43" s="48"/>
      <c r="I43" s="103">
        <v>2.39</v>
      </c>
      <c r="J43" s="94"/>
      <c r="K43" s="297">
        <f t="shared" si="0"/>
        <v>57.72</v>
      </c>
      <c r="L43" s="91"/>
      <c r="M43" s="92"/>
      <c r="O43" s="86"/>
      <c r="P43" s="86"/>
    </row>
    <row r="44" spans="1:16" s="85" customFormat="1" ht="11.25" customHeight="1">
      <c r="A44" s="37" t="s">
        <v>130</v>
      </c>
      <c r="B44" s="84" t="s">
        <v>976</v>
      </c>
      <c r="C44" s="39"/>
      <c r="D44" s="39"/>
      <c r="E44" s="98"/>
      <c r="F44" s="40" t="s">
        <v>961</v>
      </c>
      <c r="G44" s="41">
        <v>24.15</v>
      </c>
      <c r="H44" s="48"/>
      <c r="I44" s="103">
        <v>16.43</v>
      </c>
      <c r="J44" s="94"/>
      <c r="K44" s="297">
        <f t="shared" si="0"/>
        <v>396.78</v>
      </c>
      <c r="L44" s="91"/>
      <c r="M44" s="92"/>
      <c r="O44" s="86"/>
      <c r="P44" s="86"/>
    </row>
    <row r="45" spans="1:16" s="85" customFormat="1" ht="11.25" customHeight="1">
      <c r="A45" s="37" t="s">
        <v>131</v>
      </c>
      <c r="B45" s="27" t="s">
        <v>977</v>
      </c>
      <c r="C45" s="39"/>
      <c r="D45" s="67"/>
      <c r="E45" s="68"/>
      <c r="F45" s="40"/>
      <c r="G45" s="99"/>
      <c r="H45" s="48"/>
      <c r="I45" s="103"/>
      <c r="J45" s="94"/>
      <c r="K45" s="297"/>
      <c r="L45" s="91"/>
      <c r="M45" s="92"/>
      <c r="O45" s="86"/>
      <c r="P45" s="86"/>
    </row>
    <row r="46" spans="1:16" s="85" customFormat="1" ht="11.25" customHeight="1">
      <c r="A46" s="37"/>
      <c r="B46" s="38" t="s">
        <v>978</v>
      </c>
      <c r="C46" s="39"/>
      <c r="D46" s="67"/>
      <c r="E46" s="68"/>
      <c r="F46" s="40" t="s">
        <v>961</v>
      </c>
      <c r="G46" s="41">
        <v>24.15</v>
      </c>
      <c r="H46" s="48"/>
      <c r="I46" s="103">
        <v>28.36</v>
      </c>
      <c r="J46" s="94"/>
      <c r="K46" s="297">
        <f t="shared" si="0"/>
        <v>684.89</v>
      </c>
      <c r="L46" s="91"/>
      <c r="M46" s="92"/>
      <c r="O46" s="86"/>
      <c r="P46" s="86"/>
    </row>
    <row r="47" spans="1:16" s="85" customFormat="1" ht="11.25" customHeight="1" thickBot="1">
      <c r="A47" s="37" t="s">
        <v>132</v>
      </c>
      <c r="B47" s="84" t="s">
        <v>1104</v>
      </c>
      <c r="C47" s="39"/>
      <c r="D47" s="67"/>
      <c r="E47" s="68"/>
      <c r="F47" s="40" t="s">
        <v>963</v>
      </c>
      <c r="G47" s="41">
        <v>4.8</v>
      </c>
      <c r="H47" s="48"/>
      <c r="I47" s="103">
        <v>22.88</v>
      </c>
      <c r="J47" s="94"/>
      <c r="K47" s="297">
        <f t="shared" si="0"/>
        <v>109.82</v>
      </c>
      <c r="L47" s="91"/>
      <c r="M47" s="92"/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55112.329999999994</v>
      </c>
      <c r="L48" s="97"/>
      <c r="M48" s="345">
        <f>SUM(M5:M47)</f>
        <v>53863.12000000002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3">
      <selection activeCell="I50" sqref="I5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Plan4!K48</f>
        <v>55112.329999999994</v>
      </c>
      <c r="L5" s="66"/>
      <c r="M5" s="339">
        <f>Plan4!M48</f>
        <v>53863.12000000002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24" t="s">
        <v>133</v>
      </c>
      <c r="B9" s="150" t="s">
        <v>996</v>
      </c>
      <c r="C9" s="143"/>
      <c r="D9" s="143"/>
      <c r="E9" s="143"/>
      <c r="F9" s="145" t="s">
        <v>963</v>
      </c>
      <c r="G9" s="134">
        <v>16.1</v>
      </c>
      <c r="H9" s="111"/>
      <c r="I9" s="184">
        <v>18.2</v>
      </c>
      <c r="J9" s="110"/>
      <c r="K9" s="304">
        <f aca="true" t="shared" si="0" ref="K9:K49">ROUND(G9*I9,2)</f>
        <v>293.02</v>
      </c>
      <c r="L9" s="111"/>
      <c r="M9" s="349">
        <f>SUM(Plan4!K43:K47)+SUM(K9)</f>
        <v>1542.2299999999998</v>
      </c>
    </row>
    <row r="10" spans="1:13" ht="10.5" customHeight="1">
      <c r="A10" s="120" t="s">
        <v>134</v>
      </c>
      <c r="B10" s="129" t="s">
        <v>975</v>
      </c>
      <c r="C10" s="113"/>
      <c r="D10" s="113"/>
      <c r="E10" s="113"/>
      <c r="F10" s="105"/>
      <c r="G10" s="118"/>
      <c r="H10" s="113"/>
      <c r="I10" s="183"/>
      <c r="J10" s="105"/>
      <c r="K10" s="297"/>
      <c r="L10" s="113"/>
      <c r="M10" s="343"/>
    </row>
    <row r="11" spans="1:13" ht="10.5" customHeight="1">
      <c r="A11" s="109" t="s">
        <v>135</v>
      </c>
      <c r="B11" s="28" t="s">
        <v>1026</v>
      </c>
      <c r="C11" s="28"/>
      <c r="D11" s="28"/>
      <c r="E11" s="28"/>
      <c r="F11" s="157" t="s">
        <v>961</v>
      </c>
      <c r="G11" s="118">
        <v>17.74</v>
      </c>
      <c r="H11" s="113"/>
      <c r="I11" s="183">
        <v>17.04</v>
      </c>
      <c r="J11" s="105"/>
      <c r="K11" s="297">
        <f t="shared" si="0"/>
        <v>302.29</v>
      </c>
      <c r="L11" s="113"/>
      <c r="M11" s="343"/>
    </row>
    <row r="12" spans="1:13" ht="10.5" customHeight="1">
      <c r="A12" s="109" t="s">
        <v>136</v>
      </c>
      <c r="B12" s="28" t="s">
        <v>970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0.5" customHeight="1">
      <c r="A13" s="109"/>
      <c r="B13" s="171" t="s">
        <v>1025</v>
      </c>
      <c r="C13" s="28"/>
      <c r="D13" s="28"/>
      <c r="E13" s="28"/>
      <c r="F13" s="157" t="s">
        <v>961</v>
      </c>
      <c r="G13" s="118">
        <v>17.74</v>
      </c>
      <c r="H13" s="113"/>
      <c r="I13" s="183">
        <v>34.46</v>
      </c>
      <c r="J13" s="105"/>
      <c r="K13" s="297">
        <f t="shared" si="0"/>
        <v>611.32</v>
      </c>
      <c r="L13" s="113"/>
      <c r="M13" s="343"/>
    </row>
    <row r="14" spans="1:13" ht="10.5" customHeight="1">
      <c r="A14" s="109" t="s">
        <v>137</v>
      </c>
      <c r="B14" s="28" t="s">
        <v>1027</v>
      </c>
      <c r="C14" s="28"/>
      <c r="D14" s="28"/>
      <c r="E14" s="28"/>
      <c r="F14" s="157" t="s">
        <v>963</v>
      </c>
      <c r="G14" s="118">
        <v>16.1</v>
      </c>
      <c r="H14" s="113"/>
      <c r="I14" s="183">
        <v>13.13</v>
      </c>
      <c r="J14" s="105"/>
      <c r="K14" s="297">
        <f t="shared" si="0"/>
        <v>211.39</v>
      </c>
      <c r="L14" s="113"/>
      <c r="M14" s="344">
        <f>SUM(K11:K14)</f>
        <v>1125</v>
      </c>
    </row>
    <row r="15" spans="1:13" ht="10.5" customHeight="1">
      <c r="A15" s="120" t="s">
        <v>138</v>
      </c>
      <c r="B15" s="129" t="s">
        <v>983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 t="s">
        <v>139</v>
      </c>
      <c r="B16" s="100" t="s">
        <v>984</v>
      </c>
      <c r="C16" s="113"/>
      <c r="D16" s="113"/>
      <c r="E16" s="113"/>
      <c r="F16" s="105"/>
      <c r="G16" s="118"/>
      <c r="H16" s="113"/>
      <c r="I16" s="183"/>
      <c r="J16" s="105"/>
      <c r="K16" s="297"/>
      <c r="L16" s="113"/>
      <c r="M16" s="343"/>
    </row>
    <row r="17" spans="1:13" ht="10.5" customHeight="1">
      <c r="A17" s="109"/>
      <c r="B17" s="100" t="s">
        <v>1116</v>
      </c>
      <c r="C17" s="113"/>
      <c r="D17" s="113"/>
      <c r="E17" s="113"/>
      <c r="F17" s="105" t="s">
        <v>961</v>
      </c>
      <c r="G17" s="118">
        <v>4.4</v>
      </c>
      <c r="H17" s="113"/>
      <c r="I17" s="183">
        <v>456.64</v>
      </c>
      <c r="J17" s="105"/>
      <c r="K17" s="297">
        <f t="shared" si="0"/>
        <v>2009.22</v>
      </c>
      <c r="L17" s="113"/>
      <c r="M17" s="343"/>
    </row>
    <row r="18" spans="1:13" ht="10.5" customHeight="1">
      <c r="A18" s="109" t="s">
        <v>140</v>
      </c>
      <c r="B18" s="126" t="s">
        <v>1103</v>
      </c>
      <c r="C18" s="113"/>
      <c r="D18" s="113"/>
      <c r="E18" s="113"/>
      <c r="F18" s="105" t="s">
        <v>961</v>
      </c>
      <c r="G18" s="118">
        <v>0.8</v>
      </c>
      <c r="H18" s="113"/>
      <c r="I18" s="183">
        <v>248.31</v>
      </c>
      <c r="J18" s="105"/>
      <c r="K18" s="297">
        <f t="shared" si="0"/>
        <v>198.65</v>
      </c>
      <c r="L18" s="113"/>
      <c r="M18" s="343"/>
    </row>
    <row r="19" spans="1:13" ht="10.5" customHeight="1">
      <c r="A19" s="109" t="s">
        <v>141</v>
      </c>
      <c r="B19" s="126" t="s">
        <v>1099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/>
      <c r="B20" s="126" t="s">
        <v>1003</v>
      </c>
      <c r="C20" s="113"/>
      <c r="D20" s="113"/>
      <c r="E20" s="113"/>
      <c r="F20" s="105" t="s">
        <v>962</v>
      </c>
      <c r="G20" s="118">
        <v>1</v>
      </c>
      <c r="H20" s="113"/>
      <c r="I20" s="183">
        <v>230.55</v>
      </c>
      <c r="J20" s="105"/>
      <c r="K20" s="297">
        <f t="shared" si="0"/>
        <v>230.55</v>
      </c>
      <c r="L20" s="113"/>
      <c r="M20" s="344">
        <f>SUM(K17:K20)</f>
        <v>2438.42</v>
      </c>
    </row>
    <row r="21" spans="1:13" ht="10.5" customHeight="1">
      <c r="A21" s="120" t="s">
        <v>142</v>
      </c>
      <c r="B21" s="129" t="s">
        <v>985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143</v>
      </c>
      <c r="B22" s="126" t="s">
        <v>986</v>
      </c>
      <c r="C22" s="113"/>
      <c r="D22" s="113"/>
      <c r="E22" s="113"/>
      <c r="F22" s="105" t="s">
        <v>961</v>
      </c>
      <c r="G22" s="118">
        <v>3.64</v>
      </c>
      <c r="H22" s="113"/>
      <c r="I22" s="183">
        <v>59.8</v>
      </c>
      <c r="J22" s="105"/>
      <c r="K22" s="297">
        <f t="shared" si="0"/>
        <v>217.67</v>
      </c>
      <c r="L22" s="113"/>
      <c r="M22" s="344">
        <f>K22</f>
        <v>217.67</v>
      </c>
    </row>
    <row r="23" spans="1:13" ht="10.5" customHeight="1">
      <c r="A23" s="120" t="s">
        <v>144</v>
      </c>
      <c r="B23" s="129" t="s">
        <v>964</v>
      </c>
      <c r="C23" s="113"/>
      <c r="D23" s="113"/>
      <c r="E23" s="113"/>
      <c r="F23" s="105"/>
      <c r="G23" s="118"/>
      <c r="H23" s="113"/>
      <c r="I23" s="183"/>
      <c r="J23" s="105"/>
      <c r="K23" s="297"/>
      <c r="L23" s="113"/>
      <c r="M23" s="343"/>
    </row>
    <row r="24" spans="1:13" ht="10.5" customHeight="1">
      <c r="A24" s="109" t="s">
        <v>145</v>
      </c>
      <c r="B24" s="126" t="s">
        <v>979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0.5" customHeight="1">
      <c r="A25" s="109"/>
      <c r="B25" s="126" t="s">
        <v>980</v>
      </c>
      <c r="C25" s="113"/>
      <c r="D25" s="113"/>
      <c r="E25" s="113"/>
      <c r="F25" s="105" t="s">
        <v>961</v>
      </c>
      <c r="G25" s="118">
        <v>39.9</v>
      </c>
      <c r="H25" s="113"/>
      <c r="I25" s="183">
        <v>5.62</v>
      </c>
      <c r="J25" s="105"/>
      <c r="K25" s="297">
        <f t="shared" si="0"/>
        <v>224.24</v>
      </c>
      <c r="L25" s="113"/>
      <c r="M25" s="343"/>
    </row>
    <row r="26" spans="1:13" ht="10.5" customHeight="1">
      <c r="A26" s="109" t="s">
        <v>146</v>
      </c>
      <c r="B26" s="126" t="s">
        <v>981</v>
      </c>
      <c r="C26" s="113"/>
      <c r="D26" s="113"/>
      <c r="E26" s="113"/>
      <c r="F26" s="105" t="s">
        <v>961</v>
      </c>
      <c r="G26" s="118">
        <v>39.9</v>
      </c>
      <c r="H26" s="113"/>
      <c r="I26" s="183">
        <v>9.34</v>
      </c>
      <c r="J26" s="105"/>
      <c r="K26" s="297">
        <f t="shared" si="0"/>
        <v>372.67</v>
      </c>
      <c r="L26" s="113"/>
      <c r="M26" s="343"/>
    </row>
    <row r="27" spans="1:13" ht="10.5" customHeight="1">
      <c r="A27" s="109" t="s">
        <v>147</v>
      </c>
      <c r="B27" s="126" t="s">
        <v>1102</v>
      </c>
      <c r="C27" s="113"/>
      <c r="D27" s="113"/>
      <c r="E27" s="113"/>
      <c r="F27" s="105" t="s">
        <v>961</v>
      </c>
      <c r="G27" s="118">
        <v>3.36</v>
      </c>
      <c r="H27" s="113"/>
      <c r="I27" s="183">
        <v>8.65</v>
      </c>
      <c r="J27" s="105"/>
      <c r="K27" s="297">
        <f t="shared" si="0"/>
        <v>29.06</v>
      </c>
      <c r="L27" s="113"/>
      <c r="M27" s="344">
        <f>SUM(K25:K27)</f>
        <v>625.97</v>
      </c>
    </row>
    <row r="28" spans="1:13" ht="10.5" customHeight="1">
      <c r="A28" s="107" t="s">
        <v>148</v>
      </c>
      <c r="B28" s="119" t="s">
        <v>1042</v>
      </c>
      <c r="C28" s="113"/>
      <c r="D28" s="113"/>
      <c r="E28" s="113"/>
      <c r="F28" s="105"/>
      <c r="G28" s="118"/>
      <c r="H28" s="113"/>
      <c r="I28" s="183"/>
      <c r="J28" s="105"/>
      <c r="K28" s="297"/>
      <c r="L28" s="113"/>
      <c r="M28" s="343"/>
    </row>
    <row r="29" spans="1:13" ht="10.5" customHeight="1">
      <c r="A29" s="155" t="s">
        <v>149</v>
      </c>
      <c r="B29" s="151" t="s">
        <v>967</v>
      </c>
      <c r="C29" s="152"/>
      <c r="D29" s="152"/>
      <c r="E29" s="153"/>
      <c r="F29" s="154"/>
      <c r="G29" s="135"/>
      <c r="H29" s="14"/>
      <c r="I29" s="185"/>
      <c r="J29" s="13"/>
      <c r="K29" s="297"/>
      <c r="L29" s="14"/>
      <c r="M29" s="341"/>
    </row>
    <row r="30" spans="1:13" ht="10.5" customHeight="1">
      <c r="A30" s="109" t="s">
        <v>150</v>
      </c>
      <c r="B30" s="27" t="s">
        <v>1043</v>
      </c>
      <c r="C30" s="28"/>
      <c r="D30" s="28"/>
      <c r="E30" s="29"/>
      <c r="F30" s="30" t="s">
        <v>961</v>
      </c>
      <c r="G30" s="118">
        <v>8.77</v>
      </c>
      <c r="H30" s="113"/>
      <c r="I30" s="183">
        <v>6.21</v>
      </c>
      <c r="J30" s="105"/>
      <c r="K30" s="297">
        <f t="shared" si="0"/>
        <v>54.46</v>
      </c>
      <c r="L30" s="113"/>
      <c r="M30" s="343"/>
    </row>
    <row r="31" spans="1:13" ht="10.5" customHeight="1">
      <c r="A31" s="109" t="s">
        <v>151</v>
      </c>
      <c r="B31" s="38" t="s">
        <v>971</v>
      </c>
      <c r="C31" s="39"/>
      <c r="D31" s="39"/>
      <c r="E31" s="98"/>
      <c r="F31" s="30" t="s">
        <v>961</v>
      </c>
      <c r="G31" s="118">
        <v>17.25</v>
      </c>
      <c r="H31" s="113"/>
      <c r="I31" s="183">
        <v>2.39</v>
      </c>
      <c r="J31" s="105"/>
      <c r="K31" s="297">
        <f t="shared" si="0"/>
        <v>41.23</v>
      </c>
      <c r="L31" s="113"/>
      <c r="M31" s="343"/>
    </row>
    <row r="32" spans="1:13" ht="10.5" customHeight="1">
      <c r="A32" s="109" t="s">
        <v>152</v>
      </c>
      <c r="B32" s="27" t="s">
        <v>987</v>
      </c>
      <c r="C32" s="28"/>
      <c r="D32" s="28"/>
      <c r="E32" s="29"/>
      <c r="F32" s="40" t="s">
        <v>961</v>
      </c>
      <c r="G32" s="118">
        <v>3.88</v>
      </c>
      <c r="H32" s="113"/>
      <c r="I32" s="183">
        <v>7.47</v>
      </c>
      <c r="J32" s="105"/>
      <c r="K32" s="297">
        <f t="shared" si="0"/>
        <v>28.98</v>
      </c>
      <c r="L32" s="113"/>
      <c r="M32" s="344">
        <f>SUM(K30:K32)</f>
        <v>124.67</v>
      </c>
    </row>
    <row r="33" spans="1:13" ht="10.5" customHeight="1">
      <c r="A33" s="120" t="s">
        <v>153</v>
      </c>
      <c r="B33" s="77" t="s">
        <v>999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0.5" customHeight="1">
      <c r="A34" s="35" t="s">
        <v>154</v>
      </c>
      <c r="B34" s="38" t="s">
        <v>1029</v>
      </c>
      <c r="C34" s="28"/>
      <c r="D34" s="28"/>
      <c r="E34" s="29"/>
      <c r="F34" s="30"/>
      <c r="G34" s="36"/>
      <c r="H34" s="47"/>
      <c r="I34" s="45"/>
      <c r="J34" s="47"/>
      <c r="K34" s="297"/>
      <c r="L34" s="46"/>
      <c r="M34" s="52"/>
    </row>
    <row r="35" spans="1:13" ht="10.5" customHeight="1">
      <c r="A35" s="35"/>
      <c r="B35" s="38" t="s">
        <v>1028</v>
      </c>
      <c r="C35" s="39"/>
      <c r="D35" s="39"/>
      <c r="E35" s="98"/>
      <c r="F35" s="40" t="s">
        <v>962</v>
      </c>
      <c r="G35" s="36">
        <v>2</v>
      </c>
      <c r="H35" s="47"/>
      <c r="I35" s="45">
        <v>112.64</v>
      </c>
      <c r="J35" s="47"/>
      <c r="K35" s="297">
        <f t="shared" si="0"/>
        <v>225.28</v>
      </c>
      <c r="L35" s="46"/>
      <c r="M35" s="52"/>
    </row>
    <row r="36" spans="1:16" s="101" customFormat="1" ht="10.5" customHeight="1">
      <c r="A36" s="35" t="s">
        <v>155</v>
      </c>
      <c r="B36" s="38" t="s">
        <v>1030</v>
      </c>
      <c r="C36" s="39"/>
      <c r="D36" s="39"/>
      <c r="E36" s="98"/>
      <c r="F36" s="40" t="s">
        <v>962</v>
      </c>
      <c r="G36" s="36">
        <v>1</v>
      </c>
      <c r="H36" s="47"/>
      <c r="I36" s="45">
        <v>42.58</v>
      </c>
      <c r="J36" s="88"/>
      <c r="K36" s="297">
        <f t="shared" si="0"/>
        <v>42.58</v>
      </c>
      <c r="L36" s="89"/>
      <c r="M36" s="90"/>
      <c r="O36" s="102"/>
      <c r="P36" s="102"/>
    </row>
    <row r="37" spans="1:16" s="101" customFormat="1" ht="10.5" customHeight="1">
      <c r="A37" s="35" t="s">
        <v>156</v>
      </c>
      <c r="B37" s="38" t="s">
        <v>1032</v>
      </c>
      <c r="C37" s="39"/>
      <c r="D37" s="39"/>
      <c r="E37" s="98"/>
      <c r="F37" s="40" t="s">
        <v>962</v>
      </c>
      <c r="G37" s="36">
        <v>2</v>
      </c>
      <c r="H37" s="47"/>
      <c r="I37" s="45">
        <v>49.85</v>
      </c>
      <c r="J37" s="88"/>
      <c r="K37" s="297">
        <f t="shared" si="0"/>
        <v>99.7</v>
      </c>
      <c r="L37" s="89"/>
      <c r="M37" s="90"/>
      <c r="O37" s="102"/>
      <c r="P37" s="102"/>
    </row>
    <row r="38" spans="1:16" s="101" customFormat="1" ht="10.5" customHeight="1">
      <c r="A38" s="35" t="s">
        <v>157</v>
      </c>
      <c r="B38" s="38" t="s">
        <v>1036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/>
      <c r="B39" s="38" t="s">
        <v>1037</v>
      </c>
      <c r="C39" s="39"/>
      <c r="D39" s="39"/>
      <c r="E39" s="98"/>
      <c r="F39" s="40" t="s">
        <v>962</v>
      </c>
      <c r="G39" s="41">
        <v>1</v>
      </c>
      <c r="H39" s="48"/>
      <c r="I39" s="103">
        <v>130.58</v>
      </c>
      <c r="J39" s="94"/>
      <c r="K39" s="297">
        <f t="shared" si="0"/>
        <v>130.58</v>
      </c>
      <c r="L39" s="95"/>
      <c r="M39" s="53">
        <f>SUM(K35:K39)</f>
        <v>498.14</v>
      </c>
      <c r="O39" s="102"/>
      <c r="P39" s="102"/>
    </row>
    <row r="40" spans="1:16" s="101" customFormat="1" ht="10.5" customHeight="1">
      <c r="A40" s="78" t="s">
        <v>158</v>
      </c>
      <c r="B40" s="79" t="s">
        <v>1076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159</v>
      </c>
      <c r="B41" s="38" t="s">
        <v>1100</v>
      </c>
      <c r="C41" s="39"/>
      <c r="D41" s="39"/>
      <c r="E41" s="98"/>
      <c r="F41" s="40" t="s">
        <v>962</v>
      </c>
      <c r="G41" s="41">
        <v>1</v>
      </c>
      <c r="H41" s="48"/>
      <c r="I41" s="103">
        <v>43.55</v>
      </c>
      <c r="J41" s="94"/>
      <c r="K41" s="297">
        <f t="shared" si="0"/>
        <v>43.55</v>
      </c>
      <c r="L41" s="95"/>
      <c r="M41" s="53">
        <f>K41</f>
        <v>43.55</v>
      </c>
      <c r="O41" s="102"/>
      <c r="P41" s="102"/>
    </row>
    <row r="42" spans="1:16" s="101" customFormat="1" ht="10.5" customHeight="1">
      <c r="A42" s="78" t="s">
        <v>160</v>
      </c>
      <c r="B42" s="79" t="s">
        <v>972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101" customFormat="1" ht="10.5" customHeight="1">
      <c r="A43" s="37" t="s">
        <v>161</v>
      </c>
      <c r="B43" s="38" t="s">
        <v>973</v>
      </c>
      <c r="C43" s="39"/>
      <c r="D43" s="39"/>
      <c r="E43" s="98"/>
      <c r="F43" s="40"/>
      <c r="G43" s="41"/>
      <c r="H43" s="48"/>
      <c r="I43" s="103"/>
      <c r="J43" s="94"/>
      <c r="K43" s="297"/>
      <c r="L43" s="95"/>
      <c r="M43" s="53"/>
      <c r="O43" s="102"/>
      <c r="P43" s="102"/>
    </row>
    <row r="44" spans="1:16" s="101" customFormat="1" ht="10.5" customHeight="1">
      <c r="A44" s="37"/>
      <c r="B44" s="38" t="s">
        <v>974</v>
      </c>
      <c r="C44" s="39"/>
      <c r="D44" s="39"/>
      <c r="E44" s="98"/>
      <c r="F44" s="40" t="s">
        <v>961</v>
      </c>
      <c r="G44" s="41">
        <v>17.25</v>
      </c>
      <c r="H44" s="48"/>
      <c r="I44" s="103">
        <v>2.39</v>
      </c>
      <c r="J44" s="94"/>
      <c r="K44" s="297">
        <f t="shared" si="0"/>
        <v>41.23</v>
      </c>
      <c r="L44" s="95"/>
      <c r="M44" s="53"/>
      <c r="O44" s="102"/>
      <c r="P44" s="102"/>
    </row>
    <row r="45" spans="1:16" s="85" customFormat="1" ht="10.5" customHeight="1">
      <c r="A45" s="37" t="s">
        <v>162</v>
      </c>
      <c r="B45" s="84" t="s">
        <v>976</v>
      </c>
      <c r="C45" s="39"/>
      <c r="D45" s="39"/>
      <c r="E45" s="98"/>
      <c r="F45" s="40" t="s">
        <v>961</v>
      </c>
      <c r="G45" s="41">
        <v>17.25</v>
      </c>
      <c r="H45" s="48"/>
      <c r="I45" s="103">
        <v>16.43</v>
      </c>
      <c r="J45" s="94"/>
      <c r="K45" s="297">
        <f t="shared" si="0"/>
        <v>283.42</v>
      </c>
      <c r="L45" s="91"/>
      <c r="M45" s="92"/>
      <c r="O45" s="86"/>
      <c r="P45" s="86"/>
    </row>
    <row r="46" spans="1:16" s="85" customFormat="1" ht="10.5" customHeight="1">
      <c r="A46" s="37" t="s">
        <v>163</v>
      </c>
      <c r="B46" s="38" t="s">
        <v>977</v>
      </c>
      <c r="C46" s="39"/>
      <c r="D46" s="67"/>
      <c r="E46" s="68"/>
      <c r="F46" s="40"/>
      <c r="G46" s="41"/>
      <c r="H46" s="48"/>
      <c r="I46" s="103"/>
      <c r="J46" s="94"/>
      <c r="K46" s="297"/>
      <c r="L46" s="91"/>
      <c r="M46" s="92"/>
      <c r="O46" s="86"/>
      <c r="P46" s="86"/>
    </row>
    <row r="47" spans="1:16" s="85" customFormat="1" ht="10.5" customHeight="1">
      <c r="A47" s="37"/>
      <c r="B47" s="100" t="s">
        <v>978</v>
      </c>
      <c r="C47" s="39"/>
      <c r="D47" s="67"/>
      <c r="E47" s="68"/>
      <c r="F47" s="40" t="s">
        <v>961</v>
      </c>
      <c r="G47" s="41">
        <v>17.25</v>
      </c>
      <c r="H47" s="48"/>
      <c r="I47" s="103">
        <v>28.36</v>
      </c>
      <c r="J47" s="94"/>
      <c r="K47" s="297">
        <f t="shared" si="0"/>
        <v>489.21</v>
      </c>
      <c r="L47" s="91"/>
      <c r="M47" s="92"/>
      <c r="O47" s="86"/>
      <c r="P47" s="86"/>
    </row>
    <row r="48" spans="1:16" s="85" customFormat="1" ht="10.5" customHeight="1">
      <c r="A48" s="37" t="s">
        <v>164</v>
      </c>
      <c r="B48" s="84" t="s">
        <v>996</v>
      </c>
      <c r="C48" s="39"/>
      <c r="D48" s="39"/>
      <c r="E48" s="98"/>
      <c r="F48" s="40" t="s">
        <v>963</v>
      </c>
      <c r="G48" s="41">
        <v>11.5</v>
      </c>
      <c r="H48" s="48"/>
      <c r="I48" s="103">
        <v>18.2</v>
      </c>
      <c r="J48" s="94"/>
      <c r="K48" s="297">
        <f t="shared" si="0"/>
        <v>209.3</v>
      </c>
      <c r="L48" s="91"/>
      <c r="M48" s="92"/>
      <c r="O48" s="86"/>
      <c r="P48" s="86"/>
    </row>
    <row r="49" spans="1:16" s="85" customFormat="1" ht="10.5" customHeight="1" thickBot="1">
      <c r="A49" s="37" t="s">
        <v>165</v>
      </c>
      <c r="B49" s="84" t="s">
        <v>1104</v>
      </c>
      <c r="C49" s="39"/>
      <c r="D49" s="67"/>
      <c r="E49" s="68"/>
      <c r="F49" s="40" t="s">
        <v>963</v>
      </c>
      <c r="G49" s="41">
        <v>2</v>
      </c>
      <c r="H49" s="48"/>
      <c r="I49" s="103">
        <v>22.88</v>
      </c>
      <c r="J49" s="94"/>
      <c r="K49" s="305">
        <f t="shared" si="0"/>
        <v>45.76</v>
      </c>
      <c r="L49" s="91"/>
      <c r="M49" s="53">
        <f>SUM(K44:K49)</f>
        <v>1068.92</v>
      </c>
      <c r="O49" s="86"/>
      <c r="P49" s="86"/>
    </row>
    <row r="50" spans="1:13" ht="18" customHeight="1" thickTop="1">
      <c r="A50" s="69" t="str">
        <f>Plan1!A52</f>
        <v>DATA:   03/03/2005   </v>
      </c>
      <c r="B50" s="70"/>
      <c r="C50" s="71" t="s">
        <v>965</v>
      </c>
      <c r="D50" s="70"/>
      <c r="E50" s="72"/>
      <c r="F50" s="70" t="s">
        <v>952</v>
      </c>
      <c r="G50" s="72"/>
      <c r="H50" s="70" t="s">
        <v>959</v>
      </c>
      <c r="I50" s="72"/>
      <c r="J50" s="70"/>
      <c r="K50" s="104">
        <f>SUM(K5:K49)</f>
        <v>61547.69</v>
      </c>
      <c r="L50" s="97"/>
      <c r="M50" s="345">
        <f>SUM(M5:M49)</f>
        <v>61547.69000000002</v>
      </c>
    </row>
    <row r="51" spans="1:13" ht="18" customHeight="1" thickBot="1">
      <c r="A51" s="24"/>
      <c r="B51" s="25"/>
      <c r="C51" s="56"/>
      <c r="D51" s="23"/>
      <c r="E51" s="57"/>
      <c r="F51" s="23"/>
      <c r="G51" s="57"/>
      <c r="H51" s="23" t="s">
        <v>960</v>
      </c>
      <c r="I51" s="57"/>
      <c r="J51" s="23"/>
      <c r="K51" s="73"/>
      <c r="L51" s="23"/>
      <c r="M51" s="346"/>
    </row>
    <row r="52" spans="3:13" ht="15" customHeight="1" thickTop="1">
      <c r="C52" s="55"/>
      <c r="M52" s="7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Plan5!K50</f>
        <v>61547.69</v>
      </c>
      <c r="L5" s="66"/>
      <c r="M5" s="339">
        <f>Plan5!M50</f>
        <v>61547.69000000002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14" t="s">
        <v>166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0.5" customHeight="1">
      <c r="A10" s="109" t="s">
        <v>167</v>
      </c>
      <c r="B10" s="28" t="s">
        <v>1026</v>
      </c>
      <c r="C10" s="28"/>
      <c r="D10" s="28"/>
      <c r="E10" s="28"/>
      <c r="F10" s="157" t="s">
        <v>961</v>
      </c>
      <c r="G10" s="118">
        <v>8.77</v>
      </c>
      <c r="H10" s="113"/>
      <c r="I10" s="183">
        <v>17.04</v>
      </c>
      <c r="J10" s="105"/>
      <c r="K10" s="297">
        <f>ROUND(G10*I10,2)</f>
        <v>149.44</v>
      </c>
      <c r="L10" s="113"/>
      <c r="M10" s="343"/>
    </row>
    <row r="11" spans="1:13" ht="10.5" customHeight="1">
      <c r="A11" s="109" t="s">
        <v>168</v>
      </c>
      <c r="B11" s="28" t="s">
        <v>970</v>
      </c>
      <c r="C11" s="28"/>
      <c r="D11" s="28"/>
      <c r="E11" s="28"/>
      <c r="F11" s="157"/>
      <c r="G11" s="118"/>
      <c r="H11" s="113"/>
      <c r="I11" s="183"/>
      <c r="J11" s="105"/>
      <c r="K11" s="297"/>
      <c r="L11" s="113"/>
      <c r="M11" s="343"/>
    </row>
    <row r="12" spans="1:13" ht="10.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8.77</v>
      </c>
      <c r="H12" s="113"/>
      <c r="I12" s="183">
        <v>34.46</v>
      </c>
      <c r="J12" s="105"/>
      <c r="K12" s="297">
        <f aca="true" t="shared" si="0" ref="K12:K47">ROUND(G12*I12,2)</f>
        <v>302.21</v>
      </c>
      <c r="L12" s="113"/>
      <c r="M12" s="343"/>
    </row>
    <row r="13" spans="1:13" ht="10.5" customHeight="1">
      <c r="A13" s="109" t="s">
        <v>169</v>
      </c>
      <c r="B13" s="28" t="s">
        <v>1027</v>
      </c>
      <c r="C13" s="28"/>
      <c r="D13" s="28"/>
      <c r="E13" s="28"/>
      <c r="F13" s="157" t="s">
        <v>963</v>
      </c>
      <c r="G13" s="118">
        <v>11.5</v>
      </c>
      <c r="H13" s="113"/>
      <c r="I13" s="183">
        <v>13.13</v>
      </c>
      <c r="J13" s="105"/>
      <c r="K13" s="297">
        <f t="shared" si="0"/>
        <v>151</v>
      </c>
      <c r="L13" s="113"/>
      <c r="M13" s="344">
        <f>SUM(K10:K13)</f>
        <v>602.65</v>
      </c>
    </row>
    <row r="14" spans="1:13" ht="10.5" customHeight="1">
      <c r="A14" s="120" t="s">
        <v>170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297"/>
      <c r="L14" s="113"/>
      <c r="M14" s="343"/>
    </row>
    <row r="15" spans="1:13" ht="10.5" customHeight="1">
      <c r="A15" s="109" t="s">
        <v>171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297">
        <f t="shared" si="0"/>
        <v>1004.61</v>
      </c>
      <c r="L16" s="113"/>
      <c r="M16" s="343"/>
    </row>
    <row r="17" spans="1:13" ht="10.5" customHeight="1">
      <c r="A17" s="109" t="s">
        <v>172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0.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297">
        <f t="shared" si="0"/>
        <v>230.55</v>
      </c>
      <c r="L18" s="113"/>
      <c r="M18" s="344">
        <f>SUM(K16:K18)</f>
        <v>1235.16</v>
      </c>
    </row>
    <row r="19" spans="1:13" ht="10.5" customHeight="1">
      <c r="A19" s="120" t="s">
        <v>173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 t="s">
        <v>174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297">
        <f t="shared" si="0"/>
        <v>92.09</v>
      </c>
      <c r="L20" s="113"/>
      <c r="M20" s="344">
        <f>K20</f>
        <v>92.09</v>
      </c>
    </row>
    <row r="21" spans="1:13" ht="10.5" customHeight="1">
      <c r="A21" s="120" t="s">
        <v>175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176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297"/>
      <c r="L22" s="113"/>
      <c r="M22" s="343"/>
    </row>
    <row r="23" spans="1:13" ht="10.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25.54</v>
      </c>
      <c r="H23" s="113"/>
      <c r="I23" s="183">
        <v>5.62</v>
      </c>
      <c r="J23" s="105"/>
      <c r="K23" s="297">
        <f t="shared" si="0"/>
        <v>143.53</v>
      </c>
      <c r="L23" s="113"/>
      <c r="M23" s="343"/>
    </row>
    <row r="24" spans="1:13" ht="10.5" customHeight="1">
      <c r="A24" s="109" t="s">
        <v>177</v>
      </c>
      <c r="B24" s="126" t="s">
        <v>981</v>
      </c>
      <c r="C24" s="113"/>
      <c r="D24" s="113"/>
      <c r="E24" s="113"/>
      <c r="F24" s="105" t="s">
        <v>961</v>
      </c>
      <c r="G24" s="118">
        <v>25.54</v>
      </c>
      <c r="H24" s="113"/>
      <c r="I24" s="183">
        <v>9.34</v>
      </c>
      <c r="J24" s="105"/>
      <c r="K24" s="297">
        <f t="shared" si="0"/>
        <v>238.54</v>
      </c>
      <c r="L24" s="113"/>
      <c r="M24" s="343"/>
    </row>
    <row r="25" spans="1:13" ht="10.5" customHeight="1">
      <c r="A25" s="109" t="s">
        <v>178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297">
        <f t="shared" si="0"/>
        <v>29.06</v>
      </c>
      <c r="L25" s="113"/>
      <c r="M25" s="344">
        <f>SUM(K23:K25)</f>
        <v>411.13</v>
      </c>
    </row>
    <row r="26" spans="1:13" ht="10.5" customHeight="1">
      <c r="A26" s="107" t="s">
        <v>179</v>
      </c>
      <c r="B26" s="119" t="s">
        <v>1044</v>
      </c>
      <c r="C26" s="113"/>
      <c r="D26" s="113"/>
      <c r="E26" s="113"/>
      <c r="F26" s="105"/>
      <c r="G26" s="118"/>
      <c r="H26" s="113"/>
      <c r="I26" s="183"/>
      <c r="J26" s="105"/>
      <c r="K26" s="297"/>
      <c r="L26" s="113"/>
      <c r="M26" s="343"/>
    </row>
    <row r="27" spans="1:13" ht="10.5" customHeight="1">
      <c r="A27" s="76" t="s">
        <v>180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297"/>
      <c r="L27" s="113"/>
      <c r="M27" s="343"/>
    </row>
    <row r="28" spans="1:13" ht="10.5" customHeight="1">
      <c r="A28" s="158" t="s">
        <v>181</v>
      </c>
      <c r="B28" s="159" t="s">
        <v>1024</v>
      </c>
      <c r="C28" s="152"/>
      <c r="D28" s="152"/>
      <c r="E28" s="153"/>
      <c r="F28" s="154" t="s">
        <v>961</v>
      </c>
      <c r="G28" s="135">
        <v>9.55</v>
      </c>
      <c r="H28" s="14"/>
      <c r="I28" s="185">
        <v>6.21</v>
      </c>
      <c r="J28" s="13"/>
      <c r="K28" s="297">
        <f t="shared" si="0"/>
        <v>59.31</v>
      </c>
      <c r="L28" s="14"/>
      <c r="M28" s="341"/>
    </row>
    <row r="29" spans="1:13" ht="10.5" customHeight="1">
      <c r="A29" s="158" t="s">
        <v>182</v>
      </c>
      <c r="B29" s="27" t="s">
        <v>971</v>
      </c>
      <c r="C29" s="28"/>
      <c r="D29" s="28"/>
      <c r="E29" s="29"/>
      <c r="F29" s="30" t="s">
        <v>961</v>
      </c>
      <c r="G29" s="118">
        <v>17.85</v>
      </c>
      <c r="H29" s="113"/>
      <c r="I29" s="183">
        <v>2.39</v>
      </c>
      <c r="J29" s="105"/>
      <c r="K29" s="297">
        <f t="shared" si="0"/>
        <v>42.66</v>
      </c>
      <c r="L29" s="113"/>
      <c r="M29" s="343"/>
    </row>
    <row r="30" spans="1:13" ht="10.5" customHeight="1">
      <c r="A30" s="158" t="s">
        <v>183</v>
      </c>
      <c r="B30" s="38" t="s">
        <v>987</v>
      </c>
      <c r="C30" s="39"/>
      <c r="D30" s="39"/>
      <c r="E30" s="98"/>
      <c r="F30" s="30" t="s">
        <v>961</v>
      </c>
      <c r="G30" s="118">
        <v>3.88</v>
      </c>
      <c r="H30" s="113"/>
      <c r="I30" s="183">
        <v>7.47</v>
      </c>
      <c r="J30" s="105"/>
      <c r="K30" s="297">
        <f t="shared" si="0"/>
        <v>28.98</v>
      </c>
      <c r="L30" s="113"/>
      <c r="M30" s="350">
        <f>SUM(K28:K30)</f>
        <v>130.95</v>
      </c>
    </row>
    <row r="31" spans="1:13" ht="10.5" customHeight="1">
      <c r="A31" s="120" t="s">
        <v>184</v>
      </c>
      <c r="B31" s="77" t="s">
        <v>999</v>
      </c>
      <c r="C31" s="28"/>
      <c r="D31" s="28"/>
      <c r="E31" s="29"/>
      <c r="F31" s="40"/>
      <c r="G31" s="118"/>
      <c r="H31" s="113"/>
      <c r="I31" s="183"/>
      <c r="J31" s="105"/>
      <c r="K31" s="297"/>
      <c r="L31" s="113"/>
      <c r="M31" s="343"/>
    </row>
    <row r="32" spans="1:13" ht="10.5" customHeight="1">
      <c r="A32" s="35" t="s">
        <v>185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297"/>
      <c r="L32" s="46"/>
      <c r="M32" s="52"/>
    </row>
    <row r="33" spans="1:13" ht="10.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2</v>
      </c>
      <c r="H33" s="47"/>
      <c r="I33" s="45">
        <v>112.64</v>
      </c>
      <c r="J33" s="47"/>
      <c r="K33" s="297">
        <f t="shared" si="0"/>
        <v>225.28</v>
      </c>
      <c r="L33" s="46"/>
      <c r="M33" s="52"/>
    </row>
    <row r="34" spans="1:13" ht="10.5" customHeight="1">
      <c r="A34" s="35" t="s">
        <v>186</v>
      </c>
      <c r="B34" s="38" t="s">
        <v>1030</v>
      </c>
      <c r="C34" s="39"/>
      <c r="D34" s="39"/>
      <c r="E34" s="98"/>
      <c r="F34" s="40" t="s">
        <v>962</v>
      </c>
      <c r="G34" s="36">
        <v>1</v>
      </c>
      <c r="H34" s="47"/>
      <c r="I34" s="45">
        <v>42.58</v>
      </c>
      <c r="J34" s="47"/>
      <c r="K34" s="297">
        <f t="shared" si="0"/>
        <v>42.58</v>
      </c>
      <c r="L34" s="46"/>
      <c r="M34" s="52"/>
    </row>
    <row r="35" spans="1:16" s="101" customFormat="1" ht="10.5" customHeight="1">
      <c r="A35" s="35" t="s">
        <v>187</v>
      </c>
      <c r="B35" s="38" t="s">
        <v>1032</v>
      </c>
      <c r="C35" s="39"/>
      <c r="D35" s="39"/>
      <c r="E35" s="98"/>
      <c r="F35" s="40" t="s">
        <v>962</v>
      </c>
      <c r="G35" s="36">
        <v>2</v>
      </c>
      <c r="H35" s="47"/>
      <c r="I35" s="45">
        <v>49.85</v>
      </c>
      <c r="J35" s="88"/>
      <c r="K35" s="297">
        <f t="shared" si="0"/>
        <v>99.7</v>
      </c>
      <c r="L35" s="89"/>
      <c r="M35" s="90"/>
      <c r="O35" s="102"/>
      <c r="P35" s="102"/>
    </row>
    <row r="36" spans="1:16" s="101" customFormat="1" ht="10.5" customHeight="1">
      <c r="A36" s="35" t="s">
        <v>188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297"/>
      <c r="L36" s="89"/>
      <c r="M36" s="90"/>
      <c r="O36" s="102"/>
      <c r="P36" s="102"/>
    </row>
    <row r="37" spans="1:16" s="101" customFormat="1" ht="10.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1</v>
      </c>
      <c r="H37" s="48"/>
      <c r="I37" s="103">
        <v>130.58</v>
      </c>
      <c r="J37" s="94"/>
      <c r="K37" s="297">
        <f t="shared" si="0"/>
        <v>130.58</v>
      </c>
      <c r="L37" s="95"/>
      <c r="M37" s="53">
        <f>SUM(K33:K37)</f>
        <v>498.14</v>
      </c>
      <c r="O37" s="102"/>
      <c r="P37" s="102"/>
    </row>
    <row r="38" spans="1:16" s="101" customFormat="1" ht="10.5" customHeight="1">
      <c r="A38" s="78" t="s">
        <v>189</v>
      </c>
      <c r="B38" s="79" t="s">
        <v>1076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 t="s">
        <v>190</v>
      </c>
      <c r="B39" s="38" t="s">
        <v>1100</v>
      </c>
      <c r="C39" s="39"/>
      <c r="D39" s="39"/>
      <c r="E39" s="98"/>
      <c r="F39" s="40" t="s">
        <v>962</v>
      </c>
      <c r="G39" s="41">
        <v>1</v>
      </c>
      <c r="H39" s="48"/>
      <c r="I39" s="103">
        <v>43.55</v>
      </c>
      <c r="J39" s="94"/>
      <c r="K39" s="297">
        <f t="shared" si="0"/>
        <v>43.55</v>
      </c>
      <c r="L39" s="95"/>
      <c r="M39" s="53">
        <f>K39</f>
        <v>43.55</v>
      </c>
      <c r="O39" s="102"/>
      <c r="P39" s="102"/>
    </row>
    <row r="40" spans="1:16" s="101" customFormat="1" ht="10.5" customHeight="1">
      <c r="A40" s="78" t="s">
        <v>191</v>
      </c>
      <c r="B40" s="79" t="s">
        <v>972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192</v>
      </c>
      <c r="B41" s="38" t="s">
        <v>973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0.5" customHeight="1">
      <c r="A42" s="37"/>
      <c r="B42" s="38" t="s">
        <v>974</v>
      </c>
      <c r="C42" s="39"/>
      <c r="D42" s="39"/>
      <c r="E42" s="98"/>
      <c r="F42" s="40" t="s">
        <v>961</v>
      </c>
      <c r="G42" s="41">
        <v>17.85</v>
      </c>
      <c r="H42" s="48"/>
      <c r="I42" s="103">
        <v>2.39</v>
      </c>
      <c r="J42" s="94"/>
      <c r="K42" s="297">
        <f t="shared" si="0"/>
        <v>42.66</v>
      </c>
      <c r="L42" s="95"/>
      <c r="M42" s="53"/>
      <c r="O42" s="102"/>
      <c r="P42" s="102"/>
    </row>
    <row r="43" spans="1:16" s="101" customFormat="1" ht="10.5" customHeight="1">
      <c r="A43" s="37" t="s">
        <v>193</v>
      </c>
      <c r="B43" s="84" t="s">
        <v>976</v>
      </c>
      <c r="C43" s="39"/>
      <c r="D43" s="39"/>
      <c r="E43" s="98"/>
      <c r="F43" s="40" t="s">
        <v>961</v>
      </c>
      <c r="G43" s="41">
        <v>17.85</v>
      </c>
      <c r="H43" s="48"/>
      <c r="I43" s="103">
        <v>16.43</v>
      </c>
      <c r="J43" s="94"/>
      <c r="K43" s="297">
        <f t="shared" si="0"/>
        <v>293.28</v>
      </c>
      <c r="L43" s="95"/>
      <c r="M43" s="53"/>
      <c r="O43" s="102"/>
      <c r="P43" s="102"/>
    </row>
    <row r="44" spans="1:16" s="85" customFormat="1" ht="10.5" customHeight="1">
      <c r="A44" s="37" t="s">
        <v>194</v>
      </c>
      <c r="B44" s="38" t="s">
        <v>977</v>
      </c>
      <c r="C44" s="39"/>
      <c r="D44" s="67"/>
      <c r="E44" s="68"/>
      <c r="F44" s="40"/>
      <c r="G44" s="41"/>
      <c r="H44" s="48"/>
      <c r="I44" s="93"/>
      <c r="J44" s="94"/>
      <c r="K44" s="297"/>
      <c r="L44" s="91"/>
      <c r="M44" s="92"/>
      <c r="O44" s="86"/>
      <c r="P44" s="86"/>
    </row>
    <row r="45" spans="1:16" s="85" customFormat="1" ht="10.5" customHeight="1">
      <c r="A45" s="37"/>
      <c r="B45" s="84" t="s">
        <v>978</v>
      </c>
      <c r="C45" s="39"/>
      <c r="D45" s="67"/>
      <c r="E45" s="68"/>
      <c r="F45" s="40" t="s">
        <v>961</v>
      </c>
      <c r="G45" s="41">
        <v>17.85</v>
      </c>
      <c r="H45" s="48"/>
      <c r="I45" s="103">
        <v>28.36</v>
      </c>
      <c r="J45" s="94"/>
      <c r="K45" s="297">
        <f t="shared" si="0"/>
        <v>506.23</v>
      </c>
      <c r="L45" s="91"/>
      <c r="M45" s="92"/>
      <c r="O45" s="86"/>
      <c r="P45" s="86"/>
    </row>
    <row r="46" spans="1:16" s="85" customFormat="1" ht="10.5" customHeight="1">
      <c r="A46" s="37" t="s">
        <v>195</v>
      </c>
      <c r="B46" s="84" t="s">
        <v>996</v>
      </c>
      <c r="C46" s="39"/>
      <c r="D46" s="39"/>
      <c r="E46" s="98"/>
      <c r="F46" s="40" t="s">
        <v>963</v>
      </c>
      <c r="G46" s="41">
        <v>11.9</v>
      </c>
      <c r="H46" s="48"/>
      <c r="I46" s="103">
        <v>18.2</v>
      </c>
      <c r="J46" s="94"/>
      <c r="K46" s="297">
        <f t="shared" si="0"/>
        <v>216.58</v>
      </c>
      <c r="L46" s="91"/>
      <c r="M46" s="92"/>
      <c r="O46" s="86"/>
      <c r="P46" s="86"/>
    </row>
    <row r="47" spans="1:16" s="85" customFormat="1" ht="10.5" customHeight="1" thickBot="1">
      <c r="A47" s="37" t="s">
        <v>196</v>
      </c>
      <c r="B47" s="100" t="s">
        <v>1104</v>
      </c>
      <c r="C47" s="39"/>
      <c r="D47" s="67"/>
      <c r="E47" s="68"/>
      <c r="F47" s="40" t="s">
        <v>963</v>
      </c>
      <c r="G47" s="41">
        <v>2</v>
      </c>
      <c r="H47" s="48"/>
      <c r="I47" s="103">
        <v>22.88</v>
      </c>
      <c r="J47" s="94"/>
      <c r="K47" s="297">
        <f t="shared" si="0"/>
        <v>45.76</v>
      </c>
      <c r="L47" s="91"/>
      <c r="M47" s="53">
        <f>SUM(K42:K47)</f>
        <v>1104.51</v>
      </c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65665.87000000001</v>
      </c>
      <c r="L48" s="97"/>
      <c r="M48" s="345">
        <f>SUM(M5:M47)</f>
        <v>65665.87000000001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Plan6!K48</f>
        <v>65665.87000000001</v>
      </c>
      <c r="L5" s="66"/>
      <c r="M5" s="339">
        <f>Plan6!M48</f>
        <v>65665.87000000001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14" t="s">
        <v>197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1.25" customHeight="1">
      <c r="A10" s="158" t="s">
        <v>198</v>
      </c>
      <c r="B10" s="152" t="s">
        <v>1026</v>
      </c>
      <c r="C10" s="152"/>
      <c r="D10" s="152"/>
      <c r="E10" s="152"/>
      <c r="F10" s="154" t="s">
        <v>961</v>
      </c>
      <c r="G10" s="135">
        <v>9.55</v>
      </c>
      <c r="H10" s="14"/>
      <c r="I10" s="183">
        <v>17.04</v>
      </c>
      <c r="J10" s="13"/>
      <c r="K10" s="303">
        <f>ROUND(G10*I10,2)</f>
        <v>162.73</v>
      </c>
      <c r="L10" s="14"/>
      <c r="M10" s="341"/>
    </row>
    <row r="11" spans="1:13" ht="11.25" customHeight="1">
      <c r="A11" s="158" t="s">
        <v>199</v>
      </c>
      <c r="B11" s="152" t="s">
        <v>970</v>
      </c>
      <c r="C11" s="152"/>
      <c r="D11" s="152"/>
      <c r="E11" s="152"/>
      <c r="F11" s="154"/>
      <c r="G11" s="135"/>
      <c r="H11" s="14"/>
      <c r="I11" s="183"/>
      <c r="J11" s="13"/>
      <c r="K11" s="303"/>
      <c r="L11" s="14"/>
      <c r="M11" s="341"/>
    </row>
    <row r="12" spans="1:13" ht="11.2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9.55</v>
      </c>
      <c r="H12" s="113"/>
      <c r="I12" s="183">
        <v>34.46</v>
      </c>
      <c r="J12" s="105"/>
      <c r="K12" s="303">
        <f aca="true" t="shared" si="0" ref="K12:K45">ROUND(G12*I12,2)</f>
        <v>329.09</v>
      </c>
      <c r="L12" s="113"/>
      <c r="M12" s="343"/>
    </row>
    <row r="13" spans="1:13" ht="11.25" customHeight="1">
      <c r="A13" s="109" t="s">
        <v>200</v>
      </c>
      <c r="B13" s="28" t="s">
        <v>1027</v>
      </c>
      <c r="C13" s="28"/>
      <c r="D13" s="28"/>
      <c r="E13" s="28"/>
      <c r="F13" s="157" t="s">
        <v>963</v>
      </c>
      <c r="G13" s="118">
        <v>11.9</v>
      </c>
      <c r="H13" s="113"/>
      <c r="I13" s="183">
        <v>13.13</v>
      </c>
      <c r="J13" s="105"/>
      <c r="K13" s="303">
        <f t="shared" si="0"/>
        <v>156.25</v>
      </c>
      <c r="L13" s="113"/>
      <c r="M13" s="344">
        <f>SUM(K10:K13)</f>
        <v>648.0699999999999</v>
      </c>
    </row>
    <row r="14" spans="1:13" ht="11.25" customHeight="1">
      <c r="A14" s="120" t="s">
        <v>201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303"/>
      <c r="L14" s="113"/>
      <c r="M14" s="343"/>
    </row>
    <row r="15" spans="1:13" ht="11.25" customHeight="1">
      <c r="A15" s="109" t="s">
        <v>202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303"/>
      <c r="L15" s="113"/>
      <c r="M15" s="343"/>
    </row>
    <row r="16" spans="1:13" ht="11.2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303">
        <f t="shared" si="0"/>
        <v>1004.61</v>
      </c>
      <c r="L16" s="113"/>
      <c r="M16" s="343"/>
    </row>
    <row r="17" spans="1:13" ht="11.25" customHeight="1">
      <c r="A17" s="109" t="s">
        <v>203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303"/>
      <c r="L17" s="113"/>
      <c r="M17" s="343"/>
    </row>
    <row r="18" spans="1:13" ht="11.2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303">
        <f t="shared" si="0"/>
        <v>230.55</v>
      </c>
      <c r="L18" s="113"/>
      <c r="M18" s="344">
        <f>SUM(K16:K18)</f>
        <v>1235.16</v>
      </c>
    </row>
    <row r="19" spans="1:13" ht="11.25" customHeight="1">
      <c r="A19" s="120" t="s">
        <v>204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303"/>
      <c r="L19" s="113"/>
      <c r="M19" s="343"/>
    </row>
    <row r="20" spans="1:13" ht="11.25" customHeight="1">
      <c r="A20" s="109" t="s">
        <v>205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303">
        <f t="shared" si="0"/>
        <v>92.09</v>
      </c>
      <c r="L20" s="113"/>
      <c r="M20" s="344">
        <f>K20</f>
        <v>92.09</v>
      </c>
    </row>
    <row r="21" spans="1:13" ht="11.25" customHeight="1">
      <c r="A21" s="120" t="s">
        <v>206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303"/>
      <c r="L21" s="113"/>
      <c r="M21" s="343"/>
    </row>
    <row r="22" spans="1:13" ht="11.25" customHeight="1">
      <c r="A22" s="109" t="s">
        <v>207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303"/>
      <c r="L22" s="113"/>
      <c r="M22" s="343"/>
    </row>
    <row r="23" spans="1:13" ht="11.2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26.98</v>
      </c>
      <c r="H23" s="113"/>
      <c r="I23" s="183">
        <v>5.62</v>
      </c>
      <c r="J23" s="105"/>
      <c r="K23" s="303">
        <f t="shared" si="0"/>
        <v>151.63</v>
      </c>
      <c r="L23" s="113"/>
      <c r="M23" s="343"/>
    </row>
    <row r="24" spans="1:13" ht="11.25" customHeight="1">
      <c r="A24" s="109" t="s">
        <v>208</v>
      </c>
      <c r="B24" s="126" t="s">
        <v>981</v>
      </c>
      <c r="C24" s="113"/>
      <c r="D24" s="113"/>
      <c r="E24" s="113"/>
      <c r="F24" s="105" t="s">
        <v>961</v>
      </c>
      <c r="G24" s="118">
        <v>26.98</v>
      </c>
      <c r="H24" s="113"/>
      <c r="I24" s="183">
        <v>9.34</v>
      </c>
      <c r="J24" s="105"/>
      <c r="K24" s="303">
        <f t="shared" si="0"/>
        <v>251.99</v>
      </c>
      <c r="L24" s="113"/>
      <c r="M24" s="343"/>
    </row>
    <row r="25" spans="1:13" ht="11.25" customHeight="1">
      <c r="A25" s="109" t="s">
        <v>209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303">
        <f t="shared" si="0"/>
        <v>29.06</v>
      </c>
      <c r="L25" s="113"/>
      <c r="M25" s="344">
        <f>SUM(K23:K25)</f>
        <v>432.68</v>
      </c>
    </row>
    <row r="26" spans="1:13" ht="11.25" customHeight="1">
      <c r="A26" s="107" t="s">
        <v>210</v>
      </c>
      <c r="B26" s="119" t="s">
        <v>1045</v>
      </c>
      <c r="C26" s="113"/>
      <c r="D26" s="113"/>
      <c r="E26" s="113"/>
      <c r="F26" s="105"/>
      <c r="G26" s="118"/>
      <c r="H26" s="113"/>
      <c r="I26" s="183"/>
      <c r="J26" s="105"/>
      <c r="K26" s="303"/>
      <c r="L26" s="113"/>
      <c r="M26" s="343"/>
    </row>
    <row r="27" spans="1:13" ht="11.25" customHeight="1">
      <c r="A27" s="120" t="s">
        <v>211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303"/>
      <c r="L27" s="113"/>
      <c r="M27" s="343"/>
    </row>
    <row r="28" spans="1:13" ht="11.25" customHeight="1">
      <c r="A28" s="158" t="s">
        <v>212</v>
      </c>
      <c r="B28" s="159" t="s">
        <v>1024</v>
      </c>
      <c r="C28" s="152"/>
      <c r="D28" s="152"/>
      <c r="E28" s="153"/>
      <c r="F28" s="154" t="s">
        <v>961</v>
      </c>
      <c r="G28" s="135">
        <v>42.6</v>
      </c>
      <c r="H28" s="14"/>
      <c r="I28" s="185">
        <v>6.21</v>
      </c>
      <c r="J28" s="13"/>
      <c r="K28" s="303">
        <f t="shared" si="0"/>
        <v>264.55</v>
      </c>
      <c r="L28" s="14"/>
      <c r="M28" s="341"/>
    </row>
    <row r="29" spans="1:13" ht="11.25" customHeight="1">
      <c r="A29" s="158" t="s">
        <v>213</v>
      </c>
      <c r="B29" s="27" t="s">
        <v>971</v>
      </c>
      <c r="C29" s="28"/>
      <c r="D29" s="28"/>
      <c r="E29" s="29"/>
      <c r="F29" s="30" t="s">
        <v>961</v>
      </c>
      <c r="G29" s="118">
        <v>40.6</v>
      </c>
      <c r="H29" s="113"/>
      <c r="I29" s="183">
        <v>2.39</v>
      </c>
      <c r="J29" s="105"/>
      <c r="K29" s="303">
        <f t="shared" si="0"/>
        <v>97.03</v>
      </c>
      <c r="L29" s="113"/>
      <c r="M29" s="343"/>
    </row>
    <row r="30" spans="1:13" ht="11.25" customHeight="1">
      <c r="A30" s="158" t="s">
        <v>214</v>
      </c>
      <c r="B30" s="38" t="s">
        <v>987</v>
      </c>
      <c r="C30" s="39"/>
      <c r="D30" s="39"/>
      <c r="E30" s="98"/>
      <c r="F30" s="30" t="s">
        <v>961</v>
      </c>
      <c r="G30" s="36">
        <v>10.48</v>
      </c>
      <c r="H30" s="113"/>
      <c r="I30" s="183">
        <v>7.47</v>
      </c>
      <c r="J30" s="105"/>
      <c r="K30" s="303">
        <f t="shared" si="0"/>
        <v>78.29</v>
      </c>
      <c r="L30" s="113"/>
      <c r="M30" s="344">
        <f>SUM(K28:K30)</f>
        <v>439.87000000000006</v>
      </c>
    </row>
    <row r="31" spans="1:13" ht="11.25" customHeight="1">
      <c r="A31" s="76" t="s">
        <v>215</v>
      </c>
      <c r="B31" s="77" t="s">
        <v>999</v>
      </c>
      <c r="C31" s="28"/>
      <c r="D31" s="28"/>
      <c r="E31" s="29"/>
      <c r="F31" s="40"/>
      <c r="G31" s="36"/>
      <c r="H31" s="113"/>
      <c r="I31" s="183"/>
      <c r="J31" s="105"/>
      <c r="K31" s="303"/>
      <c r="L31" s="113"/>
      <c r="M31" s="343"/>
    </row>
    <row r="32" spans="1:13" ht="11.25" customHeight="1">
      <c r="A32" s="35" t="s">
        <v>216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303"/>
      <c r="L32" s="46"/>
      <c r="M32" s="52"/>
    </row>
    <row r="33" spans="1:13" ht="11.2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4</v>
      </c>
      <c r="H33" s="47"/>
      <c r="I33" s="45">
        <v>112.64</v>
      </c>
      <c r="J33" s="47"/>
      <c r="K33" s="303">
        <f t="shared" si="0"/>
        <v>450.56</v>
      </c>
      <c r="L33" s="46"/>
      <c r="M33" s="52"/>
    </row>
    <row r="34" spans="1:13" ht="11.25" customHeight="1">
      <c r="A34" s="35" t="s">
        <v>217</v>
      </c>
      <c r="B34" s="38" t="s">
        <v>1031</v>
      </c>
      <c r="C34" s="39"/>
      <c r="D34" s="39"/>
      <c r="E34" s="98"/>
      <c r="F34" s="40" t="s">
        <v>962</v>
      </c>
      <c r="G34" s="36">
        <v>1</v>
      </c>
      <c r="H34" s="47"/>
      <c r="I34" s="45">
        <v>45.36</v>
      </c>
      <c r="J34" s="47"/>
      <c r="K34" s="303">
        <f t="shared" si="0"/>
        <v>45.36</v>
      </c>
      <c r="L34" s="46"/>
      <c r="M34" s="52"/>
    </row>
    <row r="35" spans="1:16" s="101" customFormat="1" ht="11.25" customHeight="1">
      <c r="A35" s="35" t="s">
        <v>218</v>
      </c>
      <c r="B35" s="38" t="s">
        <v>1032</v>
      </c>
      <c r="C35" s="39"/>
      <c r="D35" s="39"/>
      <c r="E35" s="98"/>
      <c r="F35" s="40" t="s">
        <v>962</v>
      </c>
      <c r="G35" s="36">
        <v>4</v>
      </c>
      <c r="H35" s="47"/>
      <c r="I35" s="45">
        <v>49.85</v>
      </c>
      <c r="J35" s="88"/>
      <c r="K35" s="303">
        <f t="shared" si="0"/>
        <v>199.4</v>
      </c>
      <c r="L35" s="89"/>
      <c r="M35" s="90"/>
      <c r="O35" s="102"/>
      <c r="P35" s="102"/>
    </row>
    <row r="36" spans="1:16" s="101" customFormat="1" ht="11.25" customHeight="1">
      <c r="A36" s="35" t="s">
        <v>219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303"/>
      <c r="L36" s="89"/>
      <c r="M36" s="90"/>
      <c r="O36" s="102"/>
      <c r="P36" s="102"/>
    </row>
    <row r="37" spans="1:16" s="101" customFormat="1" ht="11.2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2</v>
      </c>
      <c r="H37" s="48"/>
      <c r="I37" s="103">
        <v>130.58</v>
      </c>
      <c r="J37" s="94"/>
      <c r="K37" s="303">
        <f t="shared" si="0"/>
        <v>261.16</v>
      </c>
      <c r="L37" s="95"/>
      <c r="M37" s="53">
        <f>SUM(K33:K37)</f>
        <v>956.48</v>
      </c>
      <c r="O37" s="102"/>
      <c r="P37" s="102"/>
    </row>
    <row r="38" spans="1:16" s="101" customFormat="1" ht="11.25" customHeight="1">
      <c r="A38" s="78" t="s">
        <v>220</v>
      </c>
      <c r="B38" s="79" t="s">
        <v>1077</v>
      </c>
      <c r="C38" s="39"/>
      <c r="D38" s="39"/>
      <c r="E38" s="98"/>
      <c r="F38" s="40"/>
      <c r="G38" s="41"/>
      <c r="H38" s="48"/>
      <c r="I38" s="103"/>
      <c r="J38" s="94"/>
      <c r="K38" s="303"/>
      <c r="L38" s="95"/>
      <c r="M38" s="53"/>
      <c r="O38" s="102"/>
      <c r="P38" s="102"/>
    </row>
    <row r="39" spans="1:16" s="101" customFormat="1" ht="11.25" customHeight="1">
      <c r="A39" s="37" t="s">
        <v>221</v>
      </c>
      <c r="B39" s="38" t="s">
        <v>1097</v>
      </c>
      <c r="C39" s="39"/>
      <c r="D39" s="39"/>
      <c r="E39" s="98"/>
      <c r="F39" s="40" t="s">
        <v>962</v>
      </c>
      <c r="G39" s="41">
        <v>1</v>
      </c>
      <c r="H39" s="48"/>
      <c r="I39" s="103">
        <v>43.2</v>
      </c>
      <c r="J39" s="94"/>
      <c r="K39" s="303">
        <f t="shared" si="0"/>
        <v>43.2</v>
      </c>
      <c r="L39" s="95"/>
      <c r="M39" s="53">
        <f>K39</f>
        <v>43.2</v>
      </c>
      <c r="O39" s="102"/>
      <c r="P39" s="102"/>
    </row>
    <row r="40" spans="1:16" s="101" customFormat="1" ht="11.25" customHeight="1">
      <c r="A40" s="141" t="s">
        <v>222</v>
      </c>
      <c r="B40" s="79" t="s">
        <v>988</v>
      </c>
      <c r="C40" s="39"/>
      <c r="D40" s="39"/>
      <c r="E40" s="98"/>
      <c r="F40" s="40"/>
      <c r="G40" s="140"/>
      <c r="H40" s="48"/>
      <c r="I40" s="103"/>
      <c r="J40" s="94"/>
      <c r="K40" s="303"/>
      <c r="L40" s="95"/>
      <c r="M40" s="53"/>
      <c r="O40" s="102"/>
      <c r="P40" s="102"/>
    </row>
    <row r="41" spans="1:16" s="101" customFormat="1" ht="11.25" customHeight="1">
      <c r="A41" s="142" t="s">
        <v>223</v>
      </c>
      <c r="B41" s="38" t="s">
        <v>989</v>
      </c>
      <c r="C41" s="39"/>
      <c r="D41" s="39"/>
      <c r="E41" s="98"/>
      <c r="F41" s="40"/>
      <c r="G41" s="140"/>
      <c r="H41" s="48"/>
      <c r="I41" s="103"/>
      <c r="J41" s="94"/>
      <c r="K41" s="303"/>
      <c r="L41" s="95"/>
      <c r="M41" s="53"/>
      <c r="O41" s="102"/>
      <c r="P41" s="102"/>
    </row>
    <row r="42" spans="1:16" s="101" customFormat="1" ht="11.25" customHeight="1">
      <c r="A42" s="142"/>
      <c r="B42" s="38" t="s">
        <v>990</v>
      </c>
      <c r="C42" s="39"/>
      <c r="D42" s="39"/>
      <c r="E42" s="98"/>
      <c r="F42" s="40" t="s">
        <v>961</v>
      </c>
      <c r="G42" s="41">
        <v>22.36</v>
      </c>
      <c r="H42" s="48"/>
      <c r="I42" s="103">
        <v>18.99</v>
      </c>
      <c r="J42" s="94"/>
      <c r="K42" s="303">
        <f t="shared" si="0"/>
        <v>424.62</v>
      </c>
      <c r="L42" s="95"/>
      <c r="M42" s="53">
        <f>K42</f>
        <v>424.62</v>
      </c>
      <c r="O42" s="102"/>
      <c r="P42" s="102"/>
    </row>
    <row r="43" spans="1:16" s="101" customFormat="1" ht="11.25" customHeight="1">
      <c r="A43" s="78" t="s">
        <v>224</v>
      </c>
      <c r="B43" s="79" t="s">
        <v>972</v>
      </c>
      <c r="C43" s="39"/>
      <c r="D43" s="39"/>
      <c r="E43" s="98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1.25" customHeight="1">
      <c r="A44" s="37" t="s">
        <v>225</v>
      </c>
      <c r="B44" s="38" t="s">
        <v>973</v>
      </c>
      <c r="C44" s="39"/>
      <c r="D44" s="39"/>
      <c r="E44" s="98"/>
      <c r="F44" s="40"/>
      <c r="G44" s="41"/>
      <c r="H44" s="48"/>
      <c r="I44" s="93"/>
      <c r="J44" s="94"/>
      <c r="K44" s="303"/>
      <c r="L44" s="95"/>
      <c r="M44" s="53"/>
      <c r="O44" s="102"/>
      <c r="P44" s="102"/>
    </row>
    <row r="45" spans="1:16" s="101" customFormat="1" ht="11.25" customHeight="1" thickBot="1">
      <c r="A45" s="37"/>
      <c r="B45" s="38" t="s">
        <v>974</v>
      </c>
      <c r="C45" s="39"/>
      <c r="D45" s="39"/>
      <c r="E45" s="98"/>
      <c r="F45" s="40" t="s">
        <v>961</v>
      </c>
      <c r="G45" s="41">
        <v>40.6</v>
      </c>
      <c r="H45" s="48"/>
      <c r="I45" s="103">
        <v>2.39</v>
      </c>
      <c r="J45" s="94"/>
      <c r="K45" s="303">
        <f t="shared" si="0"/>
        <v>97.03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70035.06999999999</v>
      </c>
      <c r="L46" s="97"/>
      <c r="M46" s="345">
        <f>SUM(M5:M45)</f>
        <v>69938.04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Plan7!K46</f>
        <v>70035.06999999999</v>
      </c>
      <c r="L5" s="66"/>
      <c r="M5" s="339">
        <f>Plan7!M46</f>
        <v>69938.04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226</v>
      </c>
      <c r="B9" s="100" t="s">
        <v>976</v>
      </c>
      <c r="C9" s="143"/>
      <c r="D9" s="143"/>
      <c r="E9" s="144"/>
      <c r="F9" s="145" t="s">
        <v>961</v>
      </c>
      <c r="G9" s="146">
        <v>40.6</v>
      </c>
      <c r="H9" s="111"/>
      <c r="I9" s="298">
        <v>16.43</v>
      </c>
      <c r="J9" s="110"/>
      <c r="K9" s="304">
        <f>ROUND(G9*I9,2)</f>
        <v>667.06</v>
      </c>
      <c r="L9" s="111"/>
      <c r="M9" s="340"/>
    </row>
    <row r="10" spans="1:13" ht="11.25" customHeight="1">
      <c r="A10" s="35" t="s">
        <v>227</v>
      </c>
      <c r="B10" s="27" t="s">
        <v>977</v>
      </c>
      <c r="C10" s="28"/>
      <c r="D10" s="147"/>
      <c r="E10" s="148"/>
      <c r="F10" s="30"/>
      <c r="G10" s="149"/>
      <c r="H10" s="113"/>
      <c r="I10" s="183"/>
      <c r="J10" s="105"/>
      <c r="K10" s="297"/>
      <c r="L10" s="113"/>
      <c r="M10" s="343"/>
    </row>
    <row r="11" spans="1:13" ht="11.2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34.1</v>
      </c>
      <c r="H11" s="113"/>
      <c r="I11" s="183">
        <v>28.36</v>
      </c>
      <c r="J11" s="105"/>
      <c r="K11" s="297">
        <f aca="true" t="shared" si="0" ref="K11:K46">ROUND(G11*I11,2)</f>
        <v>967.08</v>
      </c>
      <c r="L11" s="113"/>
      <c r="M11" s="343"/>
    </row>
    <row r="12" spans="1:13" ht="11.25" customHeight="1">
      <c r="A12" s="35" t="s">
        <v>228</v>
      </c>
      <c r="B12" s="27" t="s">
        <v>996</v>
      </c>
      <c r="C12" s="113"/>
      <c r="D12" s="113"/>
      <c r="E12" s="106"/>
      <c r="F12" s="139" t="s">
        <v>963</v>
      </c>
      <c r="G12" s="36">
        <v>17.4</v>
      </c>
      <c r="H12" s="113"/>
      <c r="I12" s="183">
        <v>18.2</v>
      </c>
      <c r="J12" s="105"/>
      <c r="K12" s="297">
        <f t="shared" si="0"/>
        <v>316.68</v>
      </c>
      <c r="L12" s="113"/>
      <c r="M12" s="343"/>
    </row>
    <row r="13" spans="1:13" ht="11.25" customHeight="1">
      <c r="A13" s="35" t="s">
        <v>229</v>
      </c>
      <c r="B13" s="100" t="s">
        <v>1104</v>
      </c>
      <c r="C13" s="28"/>
      <c r="D13" s="147"/>
      <c r="E13" s="148"/>
      <c r="F13" s="40" t="s">
        <v>963</v>
      </c>
      <c r="G13" s="36">
        <v>8</v>
      </c>
      <c r="H13" s="113"/>
      <c r="I13" s="183">
        <v>22.88</v>
      </c>
      <c r="J13" s="105"/>
      <c r="K13" s="297">
        <f t="shared" si="0"/>
        <v>183.04</v>
      </c>
      <c r="L13" s="113"/>
      <c r="M13" s="344">
        <f>SUM(Plan7!K45)+SUM(Plan8!K9:K13)</f>
        <v>2230.8900000000003</v>
      </c>
    </row>
    <row r="14" spans="1:13" ht="11.25" customHeight="1">
      <c r="A14" s="120" t="s">
        <v>230</v>
      </c>
      <c r="B14" s="77" t="s">
        <v>975</v>
      </c>
      <c r="C14" s="28"/>
      <c r="D14" s="28"/>
      <c r="E14" s="29"/>
      <c r="F14" s="40"/>
      <c r="G14" s="36"/>
      <c r="H14" s="47"/>
      <c r="I14" s="183"/>
      <c r="J14" s="47"/>
      <c r="K14" s="297"/>
      <c r="L14" s="46"/>
      <c r="M14" s="52"/>
    </row>
    <row r="15" spans="1:13" ht="11.25" customHeight="1">
      <c r="A15" s="35" t="s">
        <v>231</v>
      </c>
      <c r="B15" s="38" t="s">
        <v>1026</v>
      </c>
      <c r="C15" s="28"/>
      <c r="D15" s="28"/>
      <c r="E15" s="29"/>
      <c r="F15" s="30" t="s">
        <v>961</v>
      </c>
      <c r="G15" s="36">
        <v>42.6</v>
      </c>
      <c r="H15" s="47"/>
      <c r="I15" s="183">
        <v>17.04</v>
      </c>
      <c r="J15" s="47"/>
      <c r="K15" s="297">
        <f t="shared" si="0"/>
        <v>725.9</v>
      </c>
      <c r="L15" s="46"/>
      <c r="M15" s="52"/>
    </row>
    <row r="16" spans="1:16" s="101" customFormat="1" ht="11.25" customHeight="1">
      <c r="A16" s="35" t="s">
        <v>232</v>
      </c>
      <c r="B16" s="38" t="s">
        <v>970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90"/>
      <c r="O16" s="102"/>
      <c r="P16" s="102"/>
    </row>
    <row r="17" spans="1:16" s="101" customFormat="1" ht="11.25" customHeight="1">
      <c r="A17" s="35"/>
      <c r="B17" s="84" t="s">
        <v>1025</v>
      </c>
      <c r="C17" s="39"/>
      <c r="D17" s="39"/>
      <c r="E17" s="98"/>
      <c r="F17" s="40" t="s">
        <v>961</v>
      </c>
      <c r="G17" s="36">
        <v>42.6</v>
      </c>
      <c r="H17" s="47"/>
      <c r="I17" s="183">
        <v>34.46</v>
      </c>
      <c r="J17" s="88"/>
      <c r="K17" s="297">
        <f t="shared" si="0"/>
        <v>1468</v>
      </c>
      <c r="L17" s="89"/>
      <c r="M17" s="90"/>
      <c r="O17" s="102"/>
      <c r="P17" s="102"/>
    </row>
    <row r="18" spans="1:16" s="101" customFormat="1" ht="11.25" customHeight="1">
      <c r="A18" s="35" t="s">
        <v>233</v>
      </c>
      <c r="B18" s="38" t="s">
        <v>1027</v>
      </c>
      <c r="C18" s="39"/>
      <c r="D18" s="39"/>
      <c r="E18" s="98"/>
      <c r="F18" s="40" t="s">
        <v>963</v>
      </c>
      <c r="G18" s="36">
        <v>25.4</v>
      </c>
      <c r="H18" s="47"/>
      <c r="I18" s="183">
        <v>13.13</v>
      </c>
      <c r="J18" s="88"/>
      <c r="K18" s="297">
        <f t="shared" si="0"/>
        <v>333.5</v>
      </c>
      <c r="L18" s="89"/>
      <c r="M18" s="52">
        <f>SUM(K15:K18)</f>
        <v>2527.4</v>
      </c>
      <c r="O18" s="102"/>
      <c r="P18" s="102"/>
    </row>
    <row r="19" spans="1:16" s="101" customFormat="1" ht="11.25" customHeight="1">
      <c r="A19" s="76" t="s">
        <v>234</v>
      </c>
      <c r="B19" s="79" t="s">
        <v>983</v>
      </c>
      <c r="C19" s="39"/>
      <c r="D19" s="39"/>
      <c r="E19" s="98"/>
      <c r="F19" s="40"/>
      <c r="G19" s="36"/>
      <c r="H19" s="47"/>
      <c r="I19" s="183"/>
      <c r="J19" s="88"/>
      <c r="K19" s="297"/>
      <c r="L19" s="89"/>
      <c r="M19" s="90"/>
      <c r="O19" s="102"/>
      <c r="P19" s="102"/>
    </row>
    <row r="20" spans="1:16" s="101" customFormat="1" ht="11.25" customHeight="1">
      <c r="A20" s="37" t="s">
        <v>235</v>
      </c>
      <c r="B20" s="100" t="s">
        <v>984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96"/>
      <c r="O20" s="102"/>
      <c r="P20" s="102"/>
    </row>
    <row r="21" spans="1:16" s="101" customFormat="1" ht="11.25" customHeight="1">
      <c r="A21" s="37"/>
      <c r="B21" s="100" t="s">
        <v>1116</v>
      </c>
      <c r="C21" s="39"/>
      <c r="D21" s="39"/>
      <c r="E21" s="98"/>
      <c r="F21" s="40" t="s">
        <v>961</v>
      </c>
      <c r="G21" s="41">
        <v>8.8</v>
      </c>
      <c r="H21" s="48"/>
      <c r="I21" s="183">
        <v>456.64</v>
      </c>
      <c r="J21" s="94"/>
      <c r="K21" s="297">
        <f t="shared" si="0"/>
        <v>4018.43</v>
      </c>
      <c r="L21" s="95"/>
      <c r="M21" s="96"/>
      <c r="O21" s="102"/>
      <c r="P21" s="102"/>
    </row>
    <row r="22" spans="1:16" s="101" customFormat="1" ht="11.25" customHeight="1">
      <c r="A22" s="37" t="s">
        <v>236</v>
      </c>
      <c r="B22" s="160" t="s">
        <v>1098</v>
      </c>
      <c r="C22" s="137"/>
      <c r="D22" s="137"/>
      <c r="E22" s="13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/>
      <c r="B23" s="160" t="s">
        <v>991</v>
      </c>
      <c r="C23" s="137"/>
      <c r="D23" s="137"/>
      <c r="E23" s="138"/>
      <c r="F23" s="40" t="s">
        <v>962</v>
      </c>
      <c r="G23" s="41">
        <v>1</v>
      </c>
      <c r="H23" s="48"/>
      <c r="I23" s="183">
        <v>255.64</v>
      </c>
      <c r="J23" s="94"/>
      <c r="K23" s="297">
        <f t="shared" si="0"/>
        <v>255.64</v>
      </c>
      <c r="L23" s="95"/>
      <c r="M23" s="53">
        <f>SUM(K21:K23)</f>
        <v>4274.07</v>
      </c>
      <c r="O23" s="102"/>
      <c r="P23" s="102"/>
    </row>
    <row r="24" spans="1:16" s="101" customFormat="1" ht="11.25" customHeight="1">
      <c r="A24" s="78" t="s">
        <v>237</v>
      </c>
      <c r="B24" s="80" t="s">
        <v>985</v>
      </c>
      <c r="C24" s="28"/>
      <c r="D24" s="28"/>
      <c r="E24" s="29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37" t="s">
        <v>238</v>
      </c>
      <c r="B25" s="38" t="s">
        <v>986</v>
      </c>
      <c r="C25" s="39"/>
      <c r="D25" s="39"/>
      <c r="E25" s="98"/>
      <c r="F25" s="40" t="s">
        <v>961</v>
      </c>
      <c r="G25" s="41">
        <v>6.16</v>
      </c>
      <c r="H25" s="48"/>
      <c r="I25" s="183">
        <v>59.8</v>
      </c>
      <c r="J25" s="94"/>
      <c r="K25" s="297">
        <f t="shared" si="0"/>
        <v>368.37</v>
      </c>
      <c r="L25" s="95"/>
      <c r="M25" s="53">
        <f>K25</f>
        <v>368.37</v>
      </c>
      <c r="O25" s="102"/>
      <c r="P25" s="102"/>
    </row>
    <row r="26" spans="1:16" s="101" customFormat="1" ht="11.25" customHeight="1">
      <c r="A26" s="78" t="s">
        <v>239</v>
      </c>
      <c r="B26" s="79" t="s">
        <v>964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 t="s">
        <v>240</v>
      </c>
      <c r="B27" s="38" t="s">
        <v>979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/>
      <c r="B28" s="38" t="s">
        <v>980</v>
      </c>
      <c r="C28" s="39"/>
      <c r="D28" s="39"/>
      <c r="E28" s="98"/>
      <c r="F28" s="40" t="s">
        <v>961</v>
      </c>
      <c r="G28" s="41">
        <v>75.35</v>
      </c>
      <c r="H28" s="48"/>
      <c r="I28" s="185">
        <v>5.62</v>
      </c>
      <c r="J28" s="94"/>
      <c r="K28" s="297">
        <f t="shared" si="0"/>
        <v>423.47</v>
      </c>
      <c r="L28" s="95"/>
      <c r="M28" s="53"/>
      <c r="O28" s="102"/>
      <c r="P28" s="102"/>
    </row>
    <row r="29" spans="1:16" s="85" customFormat="1" ht="11.25" customHeight="1">
      <c r="A29" s="37" t="s">
        <v>241</v>
      </c>
      <c r="B29" s="38" t="s">
        <v>981</v>
      </c>
      <c r="C29" s="39"/>
      <c r="D29" s="39"/>
      <c r="E29" s="98"/>
      <c r="F29" s="40" t="s">
        <v>961</v>
      </c>
      <c r="G29" s="41">
        <v>75.35</v>
      </c>
      <c r="H29" s="48"/>
      <c r="I29" s="183">
        <v>9.34</v>
      </c>
      <c r="J29" s="94"/>
      <c r="K29" s="297">
        <f t="shared" si="0"/>
        <v>703.77</v>
      </c>
      <c r="L29" s="91"/>
      <c r="M29" s="92"/>
      <c r="O29" s="86"/>
      <c r="P29" s="86"/>
    </row>
    <row r="30" spans="1:16" s="85" customFormat="1" ht="11.25" customHeight="1">
      <c r="A30" s="37" t="s">
        <v>242</v>
      </c>
      <c r="B30" s="160" t="s">
        <v>1102</v>
      </c>
      <c r="C30" s="137"/>
      <c r="D30" s="137"/>
      <c r="E30" s="138"/>
      <c r="F30" s="139" t="s">
        <v>961</v>
      </c>
      <c r="G30" s="140">
        <v>3.36</v>
      </c>
      <c r="H30" s="48"/>
      <c r="I30" s="183">
        <v>8.65</v>
      </c>
      <c r="J30" s="94"/>
      <c r="K30" s="297">
        <f t="shared" si="0"/>
        <v>29.06</v>
      </c>
      <c r="L30" s="91"/>
      <c r="M30" s="53">
        <f>SUM(K28:K30)</f>
        <v>1156.3</v>
      </c>
      <c r="O30" s="86"/>
      <c r="P30" s="86"/>
    </row>
    <row r="31" spans="1:16" s="85" customFormat="1" ht="11.25" customHeight="1">
      <c r="A31" s="78" t="s">
        <v>243</v>
      </c>
      <c r="B31" s="80" t="s">
        <v>1001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 t="s">
        <v>244</v>
      </c>
      <c r="B32" s="27" t="s">
        <v>1002</v>
      </c>
      <c r="C32" s="39"/>
      <c r="D32" s="67"/>
      <c r="E32" s="68"/>
      <c r="F32" s="40" t="s">
        <v>961</v>
      </c>
      <c r="G32" s="41">
        <v>6</v>
      </c>
      <c r="H32" s="48"/>
      <c r="I32" s="45">
        <v>78.25</v>
      </c>
      <c r="J32" s="94"/>
      <c r="K32" s="297">
        <f t="shared" si="0"/>
        <v>469.5</v>
      </c>
      <c r="L32" s="91"/>
      <c r="M32" s="53"/>
      <c r="O32" s="86"/>
      <c r="P32" s="86"/>
    </row>
    <row r="33" spans="1:16" s="85" customFormat="1" ht="11.25" customHeight="1">
      <c r="A33" s="37" t="s">
        <v>245</v>
      </c>
      <c r="B33" s="38" t="s">
        <v>3</v>
      </c>
      <c r="C33" s="39"/>
      <c r="D33" s="67"/>
      <c r="E33" s="68"/>
      <c r="F33" s="40" t="s">
        <v>961</v>
      </c>
      <c r="G33" s="41">
        <v>1.35</v>
      </c>
      <c r="H33" s="48"/>
      <c r="I33" s="45">
        <v>149.92</v>
      </c>
      <c r="J33" s="94"/>
      <c r="K33" s="297">
        <f t="shared" si="0"/>
        <v>202.39</v>
      </c>
      <c r="L33" s="91"/>
      <c r="M33" s="53">
        <f>SUM(K32:K33)</f>
        <v>671.89</v>
      </c>
      <c r="O33" s="86"/>
      <c r="P33" s="86"/>
    </row>
    <row r="34" spans="1:16" s="85" customFormat="1" ht="11.25" customHeight="1">
      <c r="A34" s="173" t="s">
        <v>246</v>
      </c>
      <c r="B34" s="136" t="s">
        <v>1046</v>
      </c>
      <c r="C34" s="137"/>
      <c r="D34" s="137"/>
      <c r="E34" s="138"/>
      <c r="F34" s="139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1" t="s">
        <v>247</v>
      </c>
      <c r="B35" s="79" t="s">
        <v>967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 t="s">
        <v>248</v>
      </c>
      <c r="B36" s="27" t="s">
        <v>1024</v>
      </c>
      <c r="C36" s="39"/>
      <c r="D36" s="39"/>
      <c r="E36" s="98"/>
      <c r="F36" s="40" t="s">
        <v>961</v>
      </c>
      <c r="G36" s="140">
        <v>42.6</v>
      </c>
      <c r="H36" s="48"/>
      <c r="I36" s="45">
        <v>6.21</v>
      </c>
      <c r="J36" s="94"/>
      <c r="K36" s="297">
        <f t="shared" si="0"/>
        <v>264.55</v>
      </c>
      <c r="L36" s="95"/>
      <c r="M36" s="53"/>
      <c r="O36" s="86"/>
      <c r="P36" s="86"/>
    </row>
    <row r="37" spans="1:16" s="85" customFormat="1" ht="11.25" customHeight="1">
      <c r="A37" s="142" t="s">
        <v>249</v>
      </c>
      <c r="B37" s="38" t="s">
        <v>971</v>
      </c>
      <c r="C37" s="39"/>
      <c r="D37" s="39"/>
      <c r="E37" s="98"/>
      <c r="F37" s="40" t="s">
        <v>961</v>
      </c>
      <c r="G37" s="140">
        <v>40.6</v>
      </c>
      <c r="H37" s="48"/>
      <c r="I37" s="45">
        <v>2.39</v>
      </c>
      <c r="J37" s="94"/>
      <c r="K37" s="297">
        <f t="shared" si="0"/>
        <v>97.03</v>
      </c>
      <c r="L37" s="95"/>
      <c r="M37" s="53"/>
      <c r="O37" s="86"/>
      <c r="P37" s="86"/>
    </row>
    <row r="38" spans="1:16" s="85" customFormat="1" ht="11.25" customHeight="1">
      <c r="A38" s="142" t="s">
        <v>250</v>
      </c>
      <c r="B38" s="38" t="s">
        <v>1017</v>
      </c>
      <c r="C38" s="39"/>
      <c r="D38" s="39"/>
      <c r="E38" s="98"/>
      <c r="F38" s="40" t="s">
        <v>1018</v>
      </c>
      <c r="G38" s="140">
        <v>0.27</v>
      </c>
      <c r="H38" s="48"/>
      <c r="I38" s="103">
        <v>14.33</v>
      </c>
      <c r="J38" s="94"/>
      <c r="K38" s="297">
        <f t="shared" si="0"/>
        <v>3.87</v>
      </c>
      <c r="L38" s="95"/>
      <c r="M38" s="53"/>
      <c r="O38" s="86"/>
      <c r="P38" s="86"/>
    </row>
    <row r="39" spans="1:16" s="85" customFormat="1" ht="11.25" customHeight="1">
      <c r="A39" s="142" t="s">
        <v>251</v>
      </c>
      <c r="B39" s="27" t="s">
        <v>987</v>
      </c>
      <c r="C39" s="39"/>
      <c r="D39" s="39"/>
      <c r="E39" s="98"/>
      <c r="F39" s="40" t="s">
        <v>961</v>
      </c>
      <c r="G39" s="41">
        <v>6.08</v>
      </c>
      <c r="H39" s="48"/>
      <c r="I39" s="103">
        <v>7.47</v>
      </c>
      <c r="J39" s="94"/>
      <c r="K39" s="297">
        <f t="shared" si="0"/>
        <v>45.42</v>
      </c>
      <c r="L39" s="95"/>
      <c r="M39" s="53">
        <f>SUM(K36:K39)</f>
        <v>410.87000000000006</v>
      </c>
      <c r="O39" s="86"/>
      <c r="P39" s="86"/>
    </row>
    <row r="40" spans="1:16" s="85" customFormat="1" ht="11.25" customHeight="1">
      <c r="A40" s="78" t="s">
        <v>252</v>
      </c>
      <c r="B40" s="77" t="s">
        <v>999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253</v>
      </c>
      <c r="B41" s="27" t="s">
        <v>1029</v>
      </c>
      <c r="C41" s="28"/>
      <c r="D41" s="28"/>
      <c r="E41" s="29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27" t="s">
        <v>1028</v>
      </c>
      <c r="C42" s="28"/>
      <c r="D42" s="28"/>
      <c r="E42" s="29"/>
      <c r="F42" s="40" t="s">
        <v>962</v>
      </c>
      <c r="G42" s="41">
        <v>4</v>
      </c>
      <c r="H42" s="48"/>
      <c r="I42" s="103">
        <v>112.64</v>
      </c>
      <c r="J42" s="94"/>
      <c r="K42" s="297">
        <f t="shared" si="0"/>
        <v>450.56</v>
      </c>
      <c r="L42" s="95"/>
      <c r="M42" s="53"/>
      <c r="O42" s="86"/>
      <c r="P42" s="86"/>
    </row>
    <row r="43" spans="1:16" s="85" customFormat="1" ht="11.25" customHeight="1">
      <c r="A43" s="37" t="s">
        <v>254</v>
      </c>
      <c r="B43" s="27" t="s">
        <v>1031</v>
      </c>
      <c r="C43" s="28"/>
      <c r="D43" s="28"/>
      <c r="E43" s="29"/>
      <c r="F43" s="40" t="s">
        <v>962</v>
      </c>
      <c r="G43" s="41">
        <v>1</v>
      </c>
      <c r="H43" s="48"/>
      <c r="I43" s="103">
        <v>45.36</v>
      </c>
      <c r="J43" s="94"/>
      <c r="K43" s="297">
        <f t="shared" si="0"/>
        <v>45.36</v>
      </c>
      <c r="L43" s="95"/>
      <c r="M43" s="53"/>
      <c r="O43" s="86"/>
      <c r="P43" s="86"/>
    </row>
    <row r="44" spans="1:16" s="85" customFormat="1" ht="11.25" customHeight="1">
      <c r="A44" s="37" t="s">
        <v>255</v>
      </c>
      <c r="B44" s="27" t="s">
        <v>1032</v>
      </c>
      <c r="C44" s="28"/>
      <c r="D44" s="28"/>
      <c r="E44" s="29"/>
      <c r="F44" s="40" t="s">
        <v>962</v>
      </c>
      <c r="G44" s="41">
        <v>4</v>
      </c>
      <c r="H44" s="48"/>
      <c r="I44" s="103">
        <v>49.85</v>
      </c>
      <c r="J44" s="94"/>
      <c r="K44" s="297">
        <f t="shared" si="0"/>
        <v>199.4</v>
      </c>
      <c r="L44" s="95"/>
      <c r="M44" s="53"/>
      <c r="O44" s="86"/>
      <c r="P44" s="86"/>
    </row>
    <row r="45" spans="1:16" s="85" customFormat="1" ht="11.25" customHeight="1">
      <c r="A45" s="37" t="s">
        <v>256</v>
      </c>
      <c r="B45" s="27" t="s">
        <v>1036</v>
      </c>
      <c r="C45" s="28"/>
      <c r="D45" s="28"/>
      <c r="E45" s="29"/>
      <c r="F45" s="40"/>
      <c r="G45" s="41"/>
      <c r="H45" s="48"/>
      <c r="I45" s="93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1037</v>
      </c>
      <c r="C46" s="28"/>
      <c r="D46" s="28"/>
      <c r="E46" s="29"/>
      <c r="F46" s="40" t="s">
        <v>962</v>
      </c>
      <c r="G46" s="41">
        <v>2</v>
      </c>
      <c r="H46" s="48"/>
      <c r="I46" s="103">
        <v>130.58</v>
      </c>
      <c r="J46" s="94"/>
      <c r="K46" s="305">
        <f t="shared" si="0"/>
        <v>261.16</v>
      </c>
      <c r="L46" s="95"/>
      <c r="M46" s="53">
        <f>SUM(K42:K46)</f>
        <v>956.48</v>
      </c>
      <c r="O46" s="86"/>
      <c r="P46" s="86"/>
    </row>
    <row r="47" spans="1:13" ht="18.7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82534.30999999995</v>
      </c>
      <c r="L47" s="97"/>
      <c r="M47" s="345">
        <f>SUM(M5:M46)</f>
        <v>82534.30999999998</v>
      </c>
    </row>
    <row r="48" spans="1:13" ht="18.7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K21" sqref="K2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Plan8!K47</f>
        <v>82534.30999999995</v>
      </c>
      <c r="L5" s="66"/>
      <c r="M5" s="339">
        <f>Plan8!M47</f>
        <v>82534.30999999998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2" customHeight="1" thickTop="1">
      <c r="A9" s="114" t="s">
        <v>257</v>
      </c>
      <c r="B9" s="163" t="s">
        <v>1077</v>
      </c>
      <c r="C9" s="143"/>
      <c r="D9" s="143"/>
      <c r="E9" s="143"/>
      <c r="F9" s="145"/>
      <c r="G9" s="146"/>
      <c r="H9" s="111"/>
      <c r="I9" s="111"/>
      <c r="J9" s="110"/>
      <c r="K9" s="112"/>
      <c r="L9" s="111"/>
      <c r="M9" s="340"/>
    </row>
    <row r="10" spans="1:13" ht="12" customHeight="1">
      <c r="A10" s="109" t="s">
        <v>258</v>
      </c>
      <c r="B10" s="28" t="s">
        <v>1097</v>
      </c>
      <c r="C10" s="28"/>
      <c r="D10" s="28"/>
      <c r="E10" s="28"/>
      <c r="F10" s="157" t="s">
        <v>962</v>
      </c>
      <c r="G10" s="36">
        <v>1</v>
      </c>
      <c r="H10" s="113"/>
      <c r="I10" s="183">
        <v>43.2</v>
      </c>
      <c r="J10" s="105"/>
      <c r="K10" s="297">
        <f>ROUND(G10*I10,2)</f>
        <v>43.2</v>
      </c>
      <c r="L10" s="113"/>
      <c r="M10" s="344">
        <f>K10</f>
        <v>43.2</v>
      </c>
    </row>
    <row r="11" spans="1:13" ht="12" customHeight="1">
      <c r="A11" s="121" t="s">
        <v>259</v>
      </c>
      <c r="B11" s="180" t="s">
        <v>988</v>
      </c>
      <c r="C11" s="152"/>
      <c r="D11" s="152"/>
      <c r="E11" s="152"/>
      <c r="F11" s="154"/>
      <c r="G11" s="135"/>
      <c r="H11" s="14"/>
      <c r="I11" s="183"/>
      <c r="J11" s="13"/>
      <c r="K11" s="297"/>
      <c r="L11" s="14"/>
      <c r="M11" s="341"/>
    </row>
    <row r="12" spans="1:13" ht="12" customHeight="1">
      <c r="A12" s="109" t="s">
        <v>260</v>
      </c>
      <c r="B12" s="28" t="s">
        <v>989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2" customHeight="1">
      <c r="A13" s="109"/>
      <c r="B13" s="28" t="s">
        <v>990</v>
      </c>
      <c r="C13" s="28"/>
      <c r="D13" s="28"/>
      <c r="E13" s="28"/>
      <c r="F13" s="157" t="s">
        <v>961</v>
      </c>
      <c r="G13" s="36">
        <v>22.36</v>
      </c>
      <c r="H13" s="113"/>
      <c r="I13" s="183">
        <v>18.99</v>
      </c>
      <c r="J13" s="105"/>
      <c r="K13" s="297">
        <f aca="true" t="shared" si="0" ref="K13:K42">ROUND(G13*I13,2)</f>
        <v>424.62</v>
      </c>
      <c r="L13" s="113"/>
      <c r="M13" s="344">
        <f>K13</f>
        <v>424.62</v>
      </c>
    </row>
    <row r="14" spans="1:13" ht="12" customHeight="1">
      <c r="A14" s="155" t="s">
        <v>261</v>
      </c>
      <c r="B14" s="151" t="s">
        <v>972</v>
      </c>
      <c r="C14" s="152"/>
      <c r="D14" s="152"/>
      <c r="E14" s="153"/>
      <c r="F14" s="154"/>
      <c r="G14" s="162"/>
      <c r="H14" s="14"/>
      <c r="I14" s="183"/>
      <c r="J14" s="13"/>
      <c r="K14" s="297"/>
      <c r="L14" s="14"/>
      <c r="M14" s="341"/>
    </row>
    <row r="15" spans="1:13" ht="12" customHeight="1">
      <c r="A15" s="35" t="s">
        <v>262</v>
      </c>
      <c r="B15" s="27" t="s">
        <v>973</v>
      </c>
      <c r="C15" s="28"/>
      <c r="D15" s="28"/>
      <c r="E15" s="29"/>
      <c r="F15" s="30"/>
      <c r="G15" s="36"/>
      <c r="H15" s="113"/>
      <c r="I15" s="183"/>
      <c r="J15" s="105"/>
      <c r="K15" s="297"/>
      <c r="L15" s="113"/>
      <c r="M15" s="343"/>
    </row>
    <row r="16" spans="1:13" ht="12" customHeight="1">
      <c r="A16" s="35"/>
      <c r="B16" s="38" t="s">
        <v>974</v>
      </c>
      <c r="C16" s="39"/>
      <c r="D16" s="39"/>
      <c r="E16" s="98"/>
      <c r="F16" s="30" t="s">
        <v>961</v>
      </c>
      <c r="G16" s="36">
        <v>40.6</v>
      </c>
      <c r="H16" s="113"/>
      <c r="I16" s="183">
        <v>2.39</v>
      </c>
      <c r="J16" s="105"/>
      <c r="K16" s="297">
        <f t="shared" si="0"/>
        <v>97.03</v>
      </c>
      <c r="L16" s="113"/>
      <c r="M16" s="343"/>
    </row>
    <row r="17" spans="1:13" ht="12" customHeight="1">
      <c r="A17" s="35" t="s">
        <v>263</v>
      </c>
      <c r="B17" s="100" t="s">
        <v>976</v>
      </c>
      <c r="C17" s="28"/>
      <c r="D17" s="28"/>
      <c r="E17" s="29"/>
      <c r="F17" s="40" t="s">
        <v>961</v>
      </c>
      <c r="G17" s="36">
        <v>40.6</v>
      </c>
      <c r="H17" s="113"/>
      <c r="I17" s="183">
        <v>16.43</v>
      </c>
      <c r="J17" s="105"/>
      <c r="K17" s="297">
        <f t="shared" si="0"/>
        <v>667.06</v>
      </c>
      <c r="L17" s="113"/>
      <c r="M17" s="343"/>
    </row>
    <row r="18" spans="1:13" ht="12" customHeight="1">
      <c r="A18" s="35" t="s">
        <v>264</v>
      </c>
      <c r="B18" s="27" t="s">
        <v>977</v>
      </c>
      <c r="C18" s="28"/>
      <c r="D18" s="147"/>
      <c r="E18" s="148"/>
      <c r="F18" s="40"/>
      <c r="G18" s="149"/>
      <c r="H18" s="47"/>
      <c r="I18" s="183"/>
      <c r="J18" s="47"/>
      <c r="K18" s="297"/>
      <c r="L18" s="46"/>
      <c r="M18" s="52"/>
    </row>
    <row r="19" spans="1:13" ht="12" customHeight="1">
      <c r="A19" s="35"/>
      <c r="B19" s="84" t="s">
        <v>978</v>
      </c>
      <c r="C19" s="28"/>
      <c r="D19" s="147"/>
      <c r="E19" s="148"/>
      <c r="F19" s="30" t="s">
        <v>961</v>
      </c>
      <c r="G19" s="36">
        <v>36.1</v>
      </c>
      <c r="H19" s="47"/>
      <c r="I19" s="183">
        <v>28.36</v>
      </c>
      <c r="J19" s="47"/>
      <c r="K19" s="297">
        <f t="shared" si="0"/>
        <v>1023.8</v>
      </c>
      <c r="L19" s="46"/>
      <c r="M19" s="52"/>
    </row>
    <row r="20" spans="1:16" s="101" customFormat="1" ht="12" customHeight="1">
      <c r="A20" s="35" t="s">
        <v>265</v>
      </c>
      <c r="B20" s="38" t="s">
        <v>996</v>
      </c>
      <c r="C20" s="137"/>
      <c r="D20" s="137"/>
      <c r="E20" s="138"/>
      <c r="F20" s="139" t="s">
        <v>963</v>
      </c>
      <c r="G20" s="36">
        <v>21.4</v>
      </c>
      <c r="H20" s="47"/>
      <c r="I20" s="183">
        <v>18.2</v>
      </c>
      <c r="J20" s="88"/>
      <c r="K20" s="297">
        <f t="shared" si="0"/>
        <v>389.48</v>
      </c>
      <c r="L20" s="89"/>
      <c r="M20" s="52"/>
      <c r="O20" s="102"/>
      <c r="P20" s="102"/>
    </row>
    <row r="21" spans="1:16" s="101" customFormat="1" ht="12" customHeight="1">
      <c r="A21" s="37" t="s">
        <v>266</v>
      </c>
      <c r="B21" s="84" t="s">
        <v>1104</v>
      </c>
      <c r="C21" s="39"/>
      <c r="D21" s="67"/>
      <c r="E21" s="68"/>
      <c r="F21" s="40" t="s">
        <v>963</v>
      </c>
      <c r="G21" s="41">
        <v>7</v>
      </c>
      <c r="H21" s="48"/>
      <c r="I21" s="183">
        <v>22.88</v>
      </c>
      <c r="J21" s="94"/>
      <c r="K21" s="297">
        <f t="shared" si="0"/>
        <v>160.16</v>
      </c>
      <c r="L21" s="95"/>
      <c r="M21" s="53">
        <f>SUM(K16:K21)</f>
        <v>2337.5299999999997</v>
      </c>
      <c r="O21" s="102"/>
      <c r="P21" s="102"/>
    </row>
    <row r="22" spans="1:16" s="101" customFormat="1" ht="12" customHeight="1">
      <c r="A22" s="141" t="s">
        <v>267</v>
      </c>
      <c r="B22" s="79" t="s">
        <v>975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2" customHeight="1">
      <c r="A23" s="37" t="s">
        <v>268</v>
      </c>
      <c r="B23" s="38" t="s">
        <v>1026</v>
      </c>
      <c r="C23" s="39"/>
      <c r="D23" s="39"/>
      <c r="E23" s="98"/>
      <c r="F23" s="40" t="s">
        <v>961</v>
      </c>
      <c r="G23" s="41">
        <v>42.6</v>
      </c>
      <c r="H23" s="48"/>
      <c r="I23" s="183">
        <v>17.04</v>
      </c>
      <c r="J23" s="94"/>
      <c r="K23" s="297">
        <f t="shared" si="0"/>
        <v>725.9</v>
      </c>
      <c r="L23" s="95"/>
      <c r="M23" s="53"/>
      <c r="O23" s="102"/>
      <c r="P23" s="102"/>
    </row>
    <row r="24" spans="1:16" s="101" customFormat="1" ht="12" customHeight="1">
      <c r="A24" s="37" t="s">
        <v>269</v>
      </c>
      <c r="B24" s="38" t="s">
        <v>970</v>
      </c>
      <c r="C24" s="39"/>
      <c r="D24" s="39"/>
      <c r="E24" s="98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2" customHeight="1">
      <c r="A25" s="37"/>
      <c r="B25" s="84" t="s">
        <v>1025</v>
      </c>
      <c r="C25" s="39"/>
      <c r="D25" s="39"/>
      <c r="E25" s="98"/>
      <c r="F25" s="40" t="s">
        <v>961</v>
      </c>
      <c r="G25" s="41">
        <v>42.6</v>
      </c>
      <c r="H25" s="48"/>
      <c r="I25" s="183">
        <v>34.46</v>
      </c>
      <c r="J25" s="94"/>
      <c r="K25" s="297">
        <f t="shared" si="0"/>
        <v>1468</v>
      </c>
      <c r="L25" s="95"/>
      <c r="M25" s="53"/>
      <c r="O25" s="102"/>
      <c r="P25" s="102"/>
    </row>
    <row r="26" spans="1:16" s="101" customFormat="1" ht="12" customHeight="1">
      <c r="A26" s="37" t="s">
        <v>270</v>
      </c>
      <c r="B26" s="38" t="s">
        <v>1027</v>
      </c>
      <c r="C26" s="28"/>
      <c r="D26" s="28"/>
      <c r="E26" s="29"/>
      <c r="F26" s="40" t="s">
        <v>963</v>
      </c>
      <c r="G26" s="41">
        <v>25.4</v>
      </c>
      <c r="H26" s="48"/>
      <c r="I26" s="183">
        <v>13.13</v>
      </c>
      <c r="J26" s="94"/>
      <c r="K26" s="297">
        <f t="shared" si="0"/>
        <v>333.5</v>
      </c>
      <c r="L26" s="95"/>
      <c r="M26" s="53">
        <f>SUM(K23:K26)</f>
        <v>2527.4</v>
      </c>
      <c r="O26" s="102"/>
      <c r="P26" s="102"/>
    </row>
    <row r="27" spans="1:16" s="101" customFormat="1" ht="12" customHeight="1">
      <c r="A27" s="78" t="s">
        <v>271</v>
      </c>
      <c r="B27" s="79" t="s">
        <v>983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2" customHeight="1">
      <c r="A28" s="37" t="s">
        <v>272</v>
      </c>
      <c r="B28" s="100" t="s">
        <v>984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2" customHeight="1">
      <c r="A29" s="37"/>
      <c r="B29" s="100" t="s">
        <v>1116</v>
      </c>
      <c r="C29" s="39"/>
      <c r="D29" s="39"/>
      <c r="E29" s="98"/>
      <c r="F29" s="40" t="s">
        <v>961</v>
      </c>
      <c r="G29" s="41">
        <v>4.4</v>
      </c>
      <c r="H29" s="48"/>
      <c r="I29" s="183">
        <v>456.64</v>
      </c>
      <c r="J29" s="94"/>
      <c r="K29" s="297">
        <f t="shared" si="0"/>
        <v>2009.22</v>
      </c>
      <c r="L29" s="95"/>
      <c r="M29" s="53"/>
      <c r="O29" s="102"/>
      <c r="P29" s="102"/>
    </row>
    <row r="30" spans="1:16" s="101" customFormat="1" ht="12" customHeight="1">
      <c r="A30" s="37" t="s">
        <v>273</v>
      </c>
      <c r="B30" s="38" t="s">
        <v>1101</v>
      </c>
      <c r="C30" s="39"/>
      <c r="D30" s="39"/>
      <c r="E30" s="98"/>
      <c r="F30" s="40" t="s">
        <v>961</v>
      </c>
      <c r="G30" s="140">
        <v>1.8</v>
      </c>
      <c r="H30" s="48"/>
      <c r="I30" s="183">
        <v>248.31</v>
      </c>
      <c r="J30" s="94"/>
      <c r="K30" s="297">
        <f t="shared" si="0"/>
        <v>446.96</v>
      </c>
      <c r="L30" s="95"/>
      <c r="M30" s="53"/>
      <c r="O30" s="102"/>
      <c r="P30" s="102"/>
    </row>
    <row r="31" spans="1:16" s="101" customFormat="1" ht="12" customHeight="1">
      <c r="A31" s="37" t="s">
        <v>274</v>
      </c>
      <c r="B31" s="160" t="s">
        <v>1098</v>
      </c>
      <c r="C31" s="137"/>
      <c r="D31" s="137"/>
      <c r="E31" s="138"/>
      <c r="F31" s="40"/>
      <c r="G31" s="41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2" customHeight="1">
      <c r="A32" s="37"/>
      <c r="B32" s="160" t="s">
        <v>991</v>
      </c>
      <c r="C32" s="137"/>
      <c r="D32" s="137"/>
      <c r="E32" s="138"/>
      <c r="F32" s="40" t="s">
        <v>962</v>
      </c>
      <c r="G32" s="41">
        <v>1</v>
      </c>
      <c r="H32" s="48"/>
      <c r="I32" s="45">
        <v>255.64</v>
      </c>
      <c r="J32" s="94"/>
      <c r="K32" s="297">
        <f t="shared" si="0"/>
        <v>255.64</v>
      </c>
      <c r="L32" s="91"/>
      <c r="M32" s="53">
        <f>SUM(K29:K32)</f>
        <v>2711.8199999999997</v>
      </c>
      <c r="O32" s="86"/>
      <c r="P32" s="86"/>
    </row>
    <row r="33" spans="1:16" s="85" customFormat="1" ht="12" customHeight="1">
      <c r="A33" s="78" t="s">
        <v>275</v>
      </c>
      <c r="B33" s="80" t="s">
        <v>985</v>
      </c>
      <c r="C33" s="39"/>
      <c r="D33" s="39"/>
      <c r="E33" s="98"/>
      <c r="F33" s="40"/>
      <c r="G33" s="41"/>
      <c r="H33" s="48"/>
      <c r="I33" s="45"/>
      <c r="J33" s="94"/>
      <c r="K33" s="297"/>
      <c r="L33" s="91"/>
      <c r="M33" s="53"/>
      <c r="O33" s="86"/>
      <c r="P33" s="86"/>
    </row>
    <row r="34" spans="1:16" s="85" customFormat="1" ht="12" customHeight="1">
      <c r="A34" s="37" t="s">
        <v>276</v>
      </c>
      <c r="B34" s="27" t="s">
        <v>986</v>
      </c>
      <c r="C34" s="39"/>
      <c r="D34" s="39"/>
      <c r="E34" s="98"/>
      <c r="F34" s="40" t="s">
        <v>961</v>
      </c>
      <c r="G34" s="41">
        <v>4.34</v>
      </c>
      <c r="H34" s="48"/>
      <c r="I34" s="45">
        <v>59.8</v>
      </c>
      <c r="J34" s="94"/>
      <c r="K34" s="297">
        <f t="shared" si="0"/>
        <v>259.53</v>
      </c>
      <c r="L34" s="91"/>
      <c r="M34" s="53">
        <f>K34</f>
        <v>259.53</v>
      </c>
      <c r="O34" s="86"/>
      <c r="P34" s="86"/>
    </row>
    <row r="35" spans="1:16" s="85" customFormat="1" ht="12" customHeight="1">
      <c r="A35" s="78" t="s">
        <v>277</v>
      </c>
      <c r="B35" s="79" t="s">
        <v>964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2" customHeight="1">
      <c r="A36" s="37" t="s">
        <v>278</v>
      </c>
      <c r="B36" s="38" t="s">
        <v>979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2" customHeight="1">
      <c r="A37" s="37"/>
      <c r="B37" s="27" t="s">
        <v>980</v>
      </c>
      <c r="C37" s="39"/>
      <c r="D37" s="39"/>
      <c r="E37" s="98"/>
      <c r="F37" s="40" t="s">
        <v>961</v>
      </c>
      <c r="G37" s="41">
        <v>77.95</v>
      </c>
      <c r="H37" s="48"/>
      <c r="I37" s="103">
        <v>5.62</v>
      </c>
      <c r="J37" s="94"/>
      <c r="K37" s="297">
        <f t="shared" si="0"/>
        <v>438.08</v>
      </c>
      <c r="L37" s="95"/>
      <c r="M37" s="53"/>
      <c r="O37" s="86"/>
      <c r="P37" s="86"/>
    </row>
    <row r="38" spans="1:16" s="85" customFormat="1" ht="12" customHeight="1">
      <c r="A38" s="37" t="s">
        <v>279</v>
      </c>
      <c r="B38" s="38" t="s">
        <v>981</v>
      </c>
      <c r="C38" s="39"/>
      <c r="D38" s="39"/>
      <c r="E38" s="98"/>
      <c r="F38" s="40" t="s">
        <v>961</v>
      </c>
      <c r="G38" s="41">
        <v>77.95</v>
      </c>
      <c r="H38" s="48"/>
      <c r="I38" s="103">
        <v>9.34</v>
      </c>
      <c r="J38" s="94"/>
      <c r="K38" s="297">
        <f t="shared" si="0"/>
        <v>728.05</v>
      </c>
      <c r="L38" s="95"/>
      <c r="M38" s="53"/>
      <c r="O38" s="86"/>
      <c r="P38" s="86"/>
    </row>
    <row r="39" spans="1:16" s="85" customFormat="1" ht="12" customHeight="1">
      <c r="A39" s="37" t="s">
        <v>280</v>
      </c>
      <c r="B39" s="160" t="s">
        <v>1102</v>
      </c>
      <c r="C39" s="137"/>
      <c r="D39" s="137"/>
      <c r="E39" s="138"/>
      <c r="F39" s="139" t="s">
        <v>961</v>
      </c>
      <c r="G39" s="140">
        <v>3.36</v>
      </c>
      <c r="H39" s="48"/>
      <c r="I39" s="103">
        <v>8.65</v>
      </c>
      <c r="J39" s="94"/>
      <c r="K39" s="297">
        <f t="shared" si="0"/>
        <v>29.06</v>
      </c>
      <c r="L39" s="95"/>
      <c r="M39" s="53">
        <f>SUM(K37:K39)</f>
        <v>1195.1899999999998</v>
      </c>
      <c r="O39" s="86"/>
      <c r="P39" s="86"/>
    </row>
    <row r="40" spans="1:16" s="85" customFormat="1" ht="12" customHeight="1">
      <c r="A40" s="78" t="s">
        <v>281</v>
      </c>
      <c r="B40" s="116" t="s">
        <v>1001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2" customHeight="1">
      <c r="A41" s="37" t="s">
        <v>282</v>
      </c>
      <c r="B41" s="100" t="s">
        <v>1002</v>
      </c>
      <c r="C41" s="39"/>
      <c r="D41" s="39"/>
      <c r="E41" s="98"/>
      <c r="F41" s="40" t="s">
        <v>961</v>
      </c>
      <c r="G41" s="41">
        <v>6</v>
      </c>
      <c r="H41" s="48"/>
      <c r="I41" s="103">
        <v>78.25</v>
      </c>
      <c r="J41" s="94"/>
      <c r="K41" s="297">
        <f t="shared" si="0"/>
        <v>469.5</v>
      </c>
      <c r="L41" s="95"/>
      <c r="M41" s="53"/>
      <c r="O41" s="86"/>
      <c r="P41" s="86"/>
    </row>
    <row r="42" spans="1:16" s="85" customFormat="1" ht="12" customHeight="1" thickBot="1">
      <c r="A42" s="37" t="s">
        <v>283</v>
      </c>
      <c r="B42" s="27" t="s">
        <v>3</v>
      </c>
      <c r="C42" s="39"/>
      <c r="D42" s="67"/>
      <c r="E42" s="68"/>
      <c r="F42" s="40" t="s">
        <v>961</v>
      </c>
      <c r="G42" s="41">
        <v>1.35</v>
      </c>
      <c r="H42" s="48"/>
      <c r="I42" s="103">
        <v>149.92</v>
      </c>
      <c r="J42" s="94"/>
      <c r="K42" s="297">
        <f t="shared" si="0"/>
        <v>202.39</v>
      </c>
      <c r="L42" s="95"/>
      <c r="M42" s="53">
        <f>SUM(K41:K42)</f>
        <v>671.89</v>
      </c>
      <c r="O42" s="86"/>
      <c r="P42" s="86"/>
    </row>
    <row r="43" spans="1:13" ht="19.5" customHeight="1" thickTop="1">
      <c r="A43" s="69" t="str">
        <f>Plan1!A52</f>
        <v>DATA:   03/03/2005   </v>
      </c>
      <c r="B43" s="70"/>
      <c r="C43" s="71" t="s">
        <v>965</v>
      </c>
      <c r="D43" s="70"/>
      <c r="E43" s="72"/>
      <c r="F43" s="70" t="s">
        <v>952</v>
      </c>
      <c r="G43" s="72"/>
      <c r="H43" s="70" t="s">
        <v>959</v>
      </c>
      <c r="I43" s="72"/>
      <c r="J43" s="70"/>
      <c r="K43" s="104">
        <f>SUM(K5:K42)</f>
        <v>92705.48999999995</v>
      </c>
      <c r="L43" s="97"/>
      <c r="M43" s="345">
        <f>SUM(M5:M42)</f>
        <v>92705.48999999998</v>
      </c>
    </row>
    <row r="44" spans="1:13" ht="19.5" customHeight="1" thickBot="1">
      <c r="A44" s="24"/>
      <c r="B44" s="25"/>
      <c r="C44" s="56"/>
      <c r="D44" s="23"/>
      <c r="E44" s="57"/>
      <c r="F44" s="23"/>
      <c r="G44" s="57"/>
      <c r="H44" s="23" t="s">
        <v>960</v>
      </c>
      <c r="I44" s="57"/>
      <c r="J44" s="23"/>
      <c r="K44" s="73"/>
      <c r="L44" s="23"/>
      <c r="M44" s="346"/>
    </row>
    <row r="45" spans="3:13" ht="15" customHeight="1" thickTop="1">
      <c r="C45" s="55"/>
      <c r="M45" s="7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Celso Braulio Alves Mendes</cp:lastModifiedBy>
  <cp:lastPrinted>2014-09-15T16:57:02Z</cp:lastPrinted>
  <dcterms:created xsi:type="dcterms:W3CDTF">1996-10-29T12:43:50Z</dcterms:created>
  <dcterms:modified xsi:type="dcterms:W3CDTF">2015-02-02T18:53:18Z</dcterms:modified>
  <cp:category/>
  <cp:version/>
  <cp:contentType/>
  <cp:contentStatus/>
</cp:coreProperties>
</file>