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640" windowHeight="9660" tabRatio="745" activeTab="0"/>
  </bookViews>
  <sheets>
    <sheet name="ORÇAMENTO" sheetId="1" r:id="rId1"/>
    <sheet name="RESUMO" sheetId="2" r:id="rId2"/>
    <sheet name="Cron. Fisico financeiro" sheetId="3" r:id="rId3"/>
    <sheet name="Plan1 - ramal 35 mm" sheetId="4" r:id="rId4"/>
    <sheet name="Plan2 - led 150w" sheetId="5" r:id="rId5"/>
    <sheet name="Plan3 - led 250w" sheetId="6" r:id="rId6"/>
  </sheets>
  <definedNames>
    <definedName name="_xlfn.SUMIFS" hidden="1">#NAME?</definedName>
    <definedName name="_xlnm.Print_Area" localSheetId="2">'Cron. Fisico financeiro'!$A$1:$N$24</definedName>
    <definedName name="_xlnm.Print_Area" localSheetId="0">'ORÇAMENTO'!$A$1:$H$63</definedName>
    <definedName name="_xlnm.Print_Area" localSheetId="1">'RESUMO'!$A$1:$J$34</definedName>
  </definedNames>
  <calcPr fullCalcOnLoad="1"/>
</workbook>
</file>

<file path=xl/comments3.xml><?xml version="1.0" encoding="utf-8"?>
<comments xmlns="http://schemas.openxmlformats.org/spreadsheetml/2006/main">
  <authors>
    <author>Sec. Obras</author>
  </authors>
  <commentList>
    <comment ref="M22" authorId="0">
      <text>
        <r>
          <rPr>
            <b/>
            <sz val="9"/>
            <rFont val="Tahoma"/>
            <family val="2"/>
          </rPr>
          <t>Sec. Obras:</t>
        </r>
        <r>
          <rPr>
            <sz val="9"/>
            <rFont val="Tahoma"/>
            <family val="2"/>
          </rPr>
          <t xml:space="preserve">
</t>
        </r>
      </text>
    </comment>
  </commentList>
</comments>
</file>

<file path=xl/comments4.xml><?xml version="1.0" encoding="utf-8"?>
<comments xmlns="http://schemas.openxmlformats.org/spreadsheetml/2006/main">
  <authors>
    <author>Marcelo Henrique</author>
  </authors>
  <commentList>
    <comment ref="A22" authorId="0">
      <text>
        <r>
          <rPr>
            <b/>
            <sz val="9"/>
            <rFont val="Segoe UI"/>
            <family val="2"/>
          </rPr>
          <t>Marcelo Henrique:</t>
        </r>
        <r>
          <rPr>
            <sz val="9"/>
            <rFont val="Segoe UI"/>
            <family val="2"/>
          </rPr>
          <t xml:space="preserve">
</t>
        </r>
      </text>
    </comment>
  </commentList>
</comments>
</file>

<file path=xl/comments5.xml><?xml version="1.0" encoding="utf-8"?>
<comments xmlns="http://schemas.openxmlformats.org/spreadsheetml/2006/main">
  <authors>
    <author>Marcelo Henrique</author>
  </authors>
  <commentList>
    <comment ref="A22" authorId="0">
      <text>
        <r>
          <rPr>
            <b/>
            <sz val="9"/>
            <rFont val="Segoe UI"/>
            <family val="2"/>
          </rPr>
          <t>Marcelo Henrique:</t>
        </r>
        <r>
          <rPr>
            <sz val="9"/>
            <rFont val="Segoe UI"/>
            <family val="2"/>
          </rPr>
          <t xml:space="preserve">
</t>
        </r>
      </text>
    </comment>
  </commentList>
</comments>
</file>

<file path=xl/comments6.xml><?xml version="1.0" encoding="utf-8"?>
<comments xmlns="http://schemas.openxmlformats.org/spreadsheetml/2006/main">
  <authors>
    <author>Marcelo Henrique</author>
  </authors>
  <commentList>
    <comment ref="A22" authorId="0">
      <text>
        <r>
          <rPr>
            <b/>
            <sz val="9"/>
            <rFont val="Segoe UI"/>
            <family val="2"/>
          </rPr>
          <t>Marcelo Henrique:</t>
        </r>
        <r>
          <rPr>
            <sz val="9"/>
            <rFont val="Segoe UI"/>
            <family val="2"/>
          </rPr>
          <t xml:space="preserve">
</t>
        </r>
      </text>
    </comment>
  </commentList>
</comments>
</file>

<file path=xl/sharedStrings.xml><?xml version="1.0" encoding="utf-8"?>
<sst xmlns="http://schemas.openxmlformats.org/spreadsheetml/2006/main" count="485" uniqueCount="262">
  <si>
    <t>ITEM</t>
  </si>
  <si>
    <t xml:space="preserve">Unid. </t>
  </si>
  <si>
    <t>Quant.</t>
  </si>
  <si>
    <t>PREÇO (R$)</t>
  </si>
  <si>
    <t>Unit.</t>
  </si>
  <si>
    <t>Total</t>
  </si>
  <si>
    <t>1.0</t>
  </si>
  <si>
    <t>1.1</t>
  </si>
  <si>
    <t>1.2</t>
  </si>
  <si>
    <t>INSTALAÇÃO DO CANTEIRO DE OBRAS</t>
  </si>
  <si>
    <t>m</t>
  </si>
  <si>
    <t>TOTAL</t>
  </si>
  <si>
    <t>IOPES</t>
  </si>
  <si>
    <t>DESCRIÇÃO</t>
  </si>
  <si>
    <t>CÓDIGO</t>
  </si>
  <si>
    <t>SERVIÇO</t>
  </si>
  <si>
    <t>PLANILHA ORÇAMENTARIA</t>
  </si>
  <si>
    <t>RESUMO</t>
  </si>
  <si>
    <t>PREFEITURA MUNICIPAL DE</t>
  </si>
  <si>
    <t>PRESIDENTE KENNEDY</t>
  </si>
  <si>
    <t>PMPK</t>
  </si>
  <si>
    <t xml:space="preserve">                       PREÇOS</t>
  </si>
  <si>
    <t xml:space="preserve">  D  I  S  C  R  I  M  I  N  A  Ç  Ã  O</t>
  </si>
  <si>
    <t xml:space="preserve">    TOTAL/ITEM</t>
  </si>
  <si>
    <t>1</t>
  </si>
  <si>
    <t>2</t>
  </si>
  <si>
    <t>3</t>
  </si>
  <si>
    <t>4</t>
  </si>
  <si>
    <t>5</t>
  </si>
  <si>
    <t>6</t>
  </si>
  <si>
    <t>7</t>
  </si>
  <si>
    <t>ELABORADO POR:</t>
  </si>
  <si>
    <t>CRONOGRAMA FÍSICO FINANCEIRO</t>
  </si>
  <si>
    <t>Inc.</t>
  </si>
  <si>
    <t>Prazo em dias   (FÍSICO)</t>
  </si>
  <si>
    <t>Valor Total</t>
  </si>
  <si>
    <t>%</t>
  </si>
  <si>
    <t>Serviços</t>
  </si>
  <si>
    <t>Valor das Parcelas</t>
  </si>
  <si>
    <t>Valor Acumulado</t>
  </si>
  <si>
    <t>PREÇO TOTAL/ITEM</t>
  </si>
  <si>
    <t xml:space="preserve">IOPES </t>
  </si>
  <si>
    <t>H</t>
  </si>
  <si>
    <t xml:space="preserve"> </t>
  </si>
  <si>
    <t xml:space="preserve">Raspagem e limpeza do terreno (manual) </t>
  </si>
  <si>
    <t>M²</t>
  </si>
  <si>
    <t>2.0</t>
  </si>
  <si>
    <t>2.1</t>
  </si>
  <si>
    <t>M</t>
  </si>
  <si>
    <t>Placa de obra nas dimensões de 2.0 x 4.0 m, padrão IOPES</t>
  </si>
  <si>
    <t>2.2</t>
  </si>
  <si>
    <t>2.3</t>
  </si>
  <si>
    <t>2.4</t>
  </si>
  <si>
    <t>Reservatório de fibra de vidro de 500 L, incl. suporte em madeira de 7x12cm e 5x7cm, elevado de 4m, conf. projeto (3 utilizações)</t>
  </si>
  <si>
    <t>2.5</t>
  </si>
  <si>
    <t>UND</t>
  </si>
  <si>
    <t>2.6</t>
  </si>
  <si>
    <t>2.7</t>
  </si>
  <si>
    <t>2.8</t>
  </si>
  <si>
    <t>Rede de água, com padrão de entrada d'água diâm. 3/4", conf. espec. CESAN, incl. tubos e conexões para alimentação, distribuição, extravasor e limpeza, cons. o padrão a 25m, conf. projeto (3 utilizações)</t>
  </si>
  <si>
    <t>Rede de luz, incl. padrão entrada de energia trifás., cabo de ligação até barracões, quadro de distrib., disj. e chave de força (quando necessário), cons. 20m entre padrão entrada e QDG, conf. projeto (3 utilizações)</t>
  </si>
  <si>
    <t>Itens de Conservação</t>
  </si>
  <si>
    <t>EMOP</t>
  </si>
  <si>
    <t>Retirada de poste de concreto ou aço, de 3,50 a 9,00m</t>
  </si>
  <si>
    <t>CAMINHAO CARR MBENZ L1620/51 C/GUIND. 6T X M(E434)</t>
  </si>
  <si>
    <t>Retirada de luminária em altura de 4,00 a 9,00m</t>
  </si>
  <si>
    <t>Retirada de luminária em altura de10,00 a 12,00m</t>
  </si>
  <si>
    <t>Retirada de braço para fixação de luminárias</t>
  </si>
  <si>
    <t>Retirada de reator para lâmpada de descarga instalado até 7,00m de altura</t>
  </si>
  <si>
    <t>Retirada de rede aérea de B.T. (lance)</t>
  </si>
  <si>
    <t>1.3</t>
  </si>
  <si>
    <t>1.4</t>
  </si>
  <si>
    <t>1.5</t>
  </si>
  <si>
    <t>1.6</t>
  </si>
  <si>
    <t>1.7</t>
  </si>
  <si>
    <t>1.8</t>
  </si>
  <si>
    <t>1.9</t>
  </si>
  <si>
    <t>2.9</t>
  </si>
  <si>
    <t>Retirada ou substituição de relé fotoelétrico individual, instalado até 12,00m de altura</t>
  </si>
  <si>
    <t>OBRAS</t>
  </si>
  <si>
    <t>EXTENSÃO DE REDE ÁEREA DE ENERGIA</t>
  </si>
  <si>
    <t>3.0</t>
  </si>
  <si>
    <t>3.1</t>
  </si>
  <si>
    <t>Equipe topográfica para serviços simples de locação e nivelamento (incluindo equipamento, transporte e profissionais nivel médio)</t>
  </si>
  <si>
    <t>4.0</t>
  </si>
  <si>
    <t>4.1</t>
  </si>
  <si>
    <t>010512</t>
  </si>
  <si>
    <t>mês</t>
  </si>
  <si>
    <t>3.3</t>
  </si>
  <si>
    <t>5.0</t>
  </si>
  <si>
    <t>5.1</t>
  </si>
  <si>
    <t>5.3</t>
  </si>
  <si>
    <t>5.4</t>
  </si>
  <si>
    <t>6.0</t>
  </si>
  <si>
    <t>7.0</t>
  </si>
  <si>
    <t>6.2</t>
  </si>
  <si>
    <t>6.3</t>
  </si>
  <si>
    <t>7.1</t>
  </si>
  <si>
    <t>7.2</t>
  </si>
  <si>
    <t>Placa de ferro esmaltado de 12 x 18cm com numeração para identificação de imóvel em logradouro. FORNECIMENTO e COLOCAÇÃO</t>
  </si>
  <si>
    <t>Demolição de piso cimentado inclusive lastro de concreto</t>
  </si>
  <si>
    <t>Pintura com verniz acrílico, marcas de referência Suvinil, Coral ou Metalatex, sobre concreto ou blocos aparentes, a duas demãos</t>
  </si>
  <si>
    <t>DER-ES</t>
  </si>
  <si>
    <t xml:space="preserve">Calçada de concreto fck-&gt;15 MP, camurçado c/ argam. cimento e areia 1:4, lastro de brita e 8 cm de concreto, incl. preparo da caixa e transp. da brita </t>
  </si>
  <si>
    <t>Total do Item=</t>
  </si>
  <si>
    <t>Índice de preço para remoção de entulho decorrente da execução de obras (Classe A CONAMA - NBR 10.004 - Classe II-B), incluindo aluguel da caçamba, carga, transporte e descarga em área licenciada</t>
  </si>
  <si>
    <t>030304</t>
  </si>
  <si>
    <t>M³</t>
  </si>
  <si>
    <t>Conector perfurante para rede subterrânea, tensão de aplicação: 0,6/1kV, corpo isolado resistente ao ambiente do subsolo, nas cores branca ou bege claro, contato dentado: liga de alumínio estanhado, com camada de espessura mínima de 8mm e condutividade elétrica mínima de 98% IACS a 20ºC, parafuso torquimétrico: liga de alumínio, selador e capuz: material elastomérico na cor preta, incorporados ao corpo do conector de forma imperdível, grau de proteção: IP-65, para cabos: principal: 6mm² - 185mm² e derivação: 1,5mm² - 10mm²</t>
  </si>
  <si>
    <t>5.5</t>
  </si>
  <si>
    <t>4.4</t>
  </si>
  <si>
    <t>LOCAÇÃO  E MÃO DE OBRA</t>
  </si>
  <si>
    <t>OBRA: GESTÃO COMPLETA DO PARQUE DE ILUMINAÇÃO PÚBLICA</t>
  </si>
  <si>
    <t xml:space="preserve">TOTAL=  </t>
  </si>
  <si>
    <t xml:space="preserve">30DIAS </t>
  </si>
  <si>
    <t>60DIAS</t>
  </si>
  <si>
    <t>90DIAS</t>
  </si>
  <si>
    <t>OBRA:GESTÃO COMPLETA DO PARQUE DE ILUMINAÇÃO PÚBLICA</t>
  </si>
  <si>
    <t>120DIAS</t>
  </si>
  <si>
    <t>150DIAS</t>
  </si>
  <si>
    <t>COMPOSIÇÃO DE PREÇO UNITÁRIO</t>
  </si>
  <si>
    <t>TABELA</t>
  </si>
  <si>
    <t>UNIDADE</t>
  </si>
  <si>
    <t>Insumo</t>
  </si>
  <si>
    <t>Unid.</t>
  </si>
  <si>
    <t>Código</t>
  </si>
  <si>
    <t>Pr. Prod.</t>
  </si>
  <si>
    <t>Pr. Impr.</t>
  </si>
  <si>
    <t>Pr. Unit.</t>
  </si>
  <si>
    <t>Sub-Total</t>
  </si>
  <si>
    <t>Coefic.</t>
  </si>
  <si>
    <t>C. Prod.</t>
  </si>
  <si>
    <t>Mão-de-Obra</t>
  </si>
  <si>
    <t>AJUDANTE</t>
  </si>
  <si>
    <t>ELETRICISTA</t>
  </si>
  <si>
    <t>Materiais</t>
  </si>
  <si>
    <t>Equipamentos</t>
  </si>
  <si>
    <t>SERVIÇOS</t>
  </si>
  <si>
    <t>RESUMO :</t>
  </si>
  <si>
    <t>Discriminação</t>
  </si>
  <si>
    <t>Taxa (%)</t>
  </si>
  <si>
    <t>Valores</t>
  </si>
  <si>
    <t>Mão-de-Obra (A)</t>
  </si>
  <si>
    <t>Materias (B)</t>
  </si>
  <si>
    <t>Serviços (F)</t>
  </si>
  <si>
    <t>Equipamentos (C)</t>
  </si>
  <si>
    <t>Produção da Equipe (D)</t>
  </si>
  <si>
    <t>Custo Horário Total [(A)+(C)]</t>
  </si>
  <si>
    <t>Custo Unitário da Execução [(A)+(C)/(D)]=(E)</t>
  </si>
  <si>
    <t>Custo Direto Total [(B)+(E)]</t>
  </si>
  <si>
    <t>Bonificação e Despesas Indiretas - BDI</t>
  </si>
  <si>
    <t>Custo Total com BDI + Serviços (F)</t>
  </si>
  <si>
    <t>Custo Unitário (adotado)</t>
  </si>
  <si>
    <t>Observação:</t>
  </si>
  <si>
    <t>Relé fotoelétrico, para comando de iluminação externa, na tensão de 220V e carga máxima de 1.000W. FORNECIMENTO e COLOCAÇÃO</t>
  </si>
  <si>
    <t>18.260.0070-A</t>
  </si>
  <si>
    <t>18.260.0045-A</t>
  </si>
  <si>
    <t>Braço para iluminação de ruas, em tubo de aço galvanizado comsendo com diâmetro de  48,2mm, projeção horizontal  2500mm, projeção vertical 1660mm. FORNECIMENTO e COLOCAÇÃO</t>
  </si>
  <si>
    <t>Abraçadeira de fixação de braços de luminárias de 4”. FORNECIMENTO e COLOCAÇÃO</t>
  </si>
  <si>
    <t>18.260.0050-A</t>
  </si>
  <si>
    <t>05.056.0001-A</t>
  </si>
  <si>
    <t>und</t>
  </si>
  <si>
    <t>g</t>
  </si>
  <si>
    <t>COTAÇÃO</t>
  </si>
  <si>
    <t>21.028.0140-A</t>
  </si>
  <si>
    <t>Poste de concreto, com seção circular, com 11,00m de comprimento e carga nominal horizontal no topo de 200kg, inclusive escavação, exclusive transporte. FORNECIMENTO e COLOCAÇÃO</t>
  </si>
  <si>
    <t>18.045.0030-A</t>
  </si>
  <si>
    <t>010201</t>
  </si>
  <si>
    <t>21.004.0170-A</t>
  </si>
  <si>
    <t>21.004.0135-A</t>
  </si>
  <si>
    <t>21.004.0158-A</t>
  </si>
  <si>
    <t>21.004.0155-A</t>
  </si>
  <si>
    <t>21.004.0141-A</t>
  </si>
  <si>
    <t>21.004.0140-A</t>
  </si>
  <si>
    <t>21.004.0095-A</t>
  </si>
  <si>
    <t>020713</t>
  </si>
  <si>
    <t>020712</t>
  </si>
  <si>
    <t>020710</t>
  </si>
  <si>
    <t>020305</t>
  </si>
  <si>
    <t>010402</t>
  </si>
  <si>
    <t>Primeiro item</t>
  </si>
  <si>
    <t>Segundo item</t>
  </si>
  <si>
    <t>Terceiro item</t>
  </si>
  <si>
    <t>total</t>
  </si>
  <si>
    <t>média</t>
  </si>
  <si>
    <t>ramal de 35 mm</t>
  </si>
  <si>
    <t>brito</t>
  </si>
  <si>
    <t>vendedor Gilson</t>
  </si>
  <si>
    <t>tel:(28)3522-6391</t>
  </si>
  <si>
    <t>cachoeiro.mat.eletricos</t>
  </si>
  <si>
    <t>tel:(28)3522-2917</t>
  </si>
  <si>
    <t>vendedor valeria</t>
  </si>
  <si>
    <t>salespe</t>
  </si>
  <si>
    <t>tel:(28)3542-2576</t>
  </si>
  <si>
    <t>vendedora paulo</t>
  </si>
  <si>
    <t>ramal quadroplex de 35 mm, cobo de aluminio isolado 750 V, e neutro cabo de aluminio de NÚ. Fornecimento e instalação</t>
  </si>
  <si>
    <t>fortlight</t>
  </si>
  <si>
    <t>tel:(11)20876000</t>
  </si>
  <si>
    <t>vendedor clelio</t>
  </si>
  <si>
    <t>luminaria de led de 150 w</t>
  </si>
  <si>
    <t>luminária de led, com potência de 200 à 250 W, com grau de proteção de IP67, fabrícada em alumínio injetado, composta com fluxo luminoso de aproximadamente27000 lm, temperatura de cor entre 4500 - 5500 k,  com o minimo de 90 led`s e máximo de 100 led`s, com suporte de fixação em braços  de 40 à 60 mm, com tipo de lente IES1, vida útil de no minimo 50.000h, sistema de inclinação de até 180 graus e dimensões de aproximadamente740x300x60mm.. inclusive instalação e Fio de cobre termoplástico, com isolamento para 750V, seção de 2.5 mm2 (7 metros).</t>
  </si>
  <si>
    <t>luminaria de led de 200-255 w</t>
  </si>
  <si>
    <t>luminária de led, com potência de 200 à 255 W, com grau de proteção de IP67, fabrícada em alumínio injetado, composta com fluxo luminoso de aproximadamente27000 lm, temperatura de cor entre 4500 - 5500 k,  com o minimo de 90 led`s e máximo de 100 led`s, com suporte de fixação em braços  de 40 à 60 mm, com tipo de lente IES1, vida útil de no minimo 50.000h, sistema de inclinação de até 180 graus e dimensões de aproximadamente740x300x60mm.. inclusive instalação e Fio de cobre termoplástico, com isolamento para 750V, seção de 2.5 mm2 (7 metros).</t>
  </si>
  <si>
    <t xml:space="preserve">LOCAL: Iluminação Pública da Comunidade de Santo Eduardo - PRESIDENTE KENNEDY </t>
  </si>
  <si>
    <t>5.6</t>
  </si>
  <si>
    <t>5.7</t>
  </si>
  <si>
    <t>SINALIZAÇÃO E ITENS DE INSTALAÇÃO</t>
  </si>
  <si>
    <t>Base externa para relé fotoelétrico. FORNECIMENTO</t>
  </si>
  <si>
    <t>5.8</t>
  </si>
  <si>
    <t>21.031.0010-A</t>
  </si>
  <si>
    <t>luminária de led, com potência de 140 à 160 W, com grau de proteção de IP67, fabrícada em alumínio injetado, composta com fluxo luminoso de aproximadamente 16.000 lm, temperatura de cor entre 4500 - 5500 k,  com o minimo de 50 led`s e máximo de 60 led`s, com suporte de fixação em braços  de 40 à 60 mm, com tipo de lente IES1, vida útil de no minimo 50.000h, sistema de inclinação de até 180 graus e dimensões de aproximadamente 600x300x60mm.. inclusive instalação e Fio de cobre termoplástico, com isolamento para 750V, seção de 2.5 mm2 (7 metros).</t>
  </si>
  <si>
    <t>LUMINÁRIAS DE LED</t>
  </si>
  <si>
    <t>COMP-01 ITEM--</t>
  </si>
  <si>
    <t>COMP-02 ITEM--</t>
  </si>
  <si>
    <t>COMP-03 ITEM--</t>
  </si>
  <si>
    <t>composição 01</t>
  </si>
  <si>
    <t>composição 02</t>
  </si>
  <si>
    <t>composição 03</t>
  </si>
  <si>
    <t xml:space="preserve">LOCAL: Iluminação Pública da Comunidade de São Salvador - PRESIDENTE KENNEDY </t>
  </si>
  <si>
    <t>Tapume Telha Metálica Ondulada 0,50mm Branca h=2,20m, incl. montagem estr. mad. 8"x8", c/adesivo "IOPES" 60x60cm a cada 10m, incl. faixas pint. esmalte sint. cores azul c/ h=30cm e rosa c/ h=10cm (Reaproveitamento 2x</t>
  </si>
  <si>
    <t>020350</t>
  </si>
  <si>
    <t>Retirada de poste de madeira</t>
  </si>
  <si>
    <t>21.004.0200-A</t>
  </si>
  <si>
    <t>Isolador de baixa tensão (BT), tipo carretel, na cor marrom, medindo 72x72mm. FORNECIMENTO</t>
  </si>
  <si>
    <t>21.018.0040-0</t>
  </si>
  <si>
    <t>4.5</t>
  </si>
  <si>
    <t>Armação secundária vertical, completa, para uma rede de B.T., exclusive fornecimento da armação e das cintas de fixação. INSTALAÇÃO</t>
  </si>
  <si>
    <t>21.015.0179-A</t>
  </si>
  <si>
    <t>4.6</t>
  </si>
  <si>
    <t>Fator nobre</t>
  </si>
  <si>
    <t>tel:(11)3763-5565</t>
  </si>
  <si>
    <t>JEAN PIERRE</t>
  </si>
  <si>
    <t>Tecnico Segundo Grau-C-(Leis Sociais = 52,25%) - ELETRICISTA</t>
  </si>
  <si>
    <t>311907</t>
  </si>
  <si>
    <r>
      <rPr>
        <b/>
        <sz val="14"/>
        <rFont val="Calibri"/>
        <family val="2"/>
      </rPr>
      <t>TABELA:</t>
    </r>
    <r>
      <rPr>
        <sz val="14"/>
        <rFont val="Calibri"/>
        <family val="2"/>
      </rPr>
      <t xml:space="preserve"> IOPES AGOSTO/2016(LS=128,33% BDI=30,90%), Junho 2015 com BDI=29,63% e L.S.C.=128, EMOP MAR/2015( BDI=23%)</t>
    </r>
  </si>
  <si>
    <t>Aluguel de container p/ escritório c/ ar condicionado e banheiro, isolam.térmico e acústico, 2 luminárias, janela de vidro, tomada p/ comput. e telef.</t>
  </si>
  <si>
    <t>41578</t>
  </si>
  <si>
    <t>Mês</t>
  </si>
  <si>
    <t>Aluguel de container para almoxarifado</t>
  </si>
  <si>
    <t>41579</t>
  </si>
  <si>
    <t>Aluguel de container tipo refeitório simples, c/ 1 aparelho de ar condicionado, 2 luminárias e 2 janelas de vidro</t>
  </si>
  <si>
    <t>41678</t>
  </si>
  <si>
    <t>TABELA: IOPES AGOSTO/2016(LS=128,33% BDI=30,90%), Junho 2015 com BDI=29,63% e L.S.C.=128, EMOP MAR/2015( BDI=23%)</t>
  </si>
  <si>
    <t>luminária de led, com potência de 150 W, com grau de proteção de IP67, fabrícada em alumínio injetado, composta com fluxo luminoso de aproximadamente 9,500 lm, temperatura de cor entre 4500 - 5500 k,  com o minimo de 34 led`s e máximo de 40 led`s, com suporte de fixação em braços  de 40 à 60 mm, com tipo de lente IES1, vida útil de no minimo 50.000h,  sistema de inclinação de até 180 graus e dimensões de aproximadamente 500x300x60mm. inclusive instalação e Fio de cobre termoplástico, com isolamento para 750V, seção de 2.5 mm2 (7 metros).</t>
  </si>
  <si>
    <t>tel:(11)29472066</t>
  </si>
  <si>
    <t>vendedora shirley</t>
  </si>
  <si>
    <t>elimarc</t>
  </si>
  <si>
    <t>projeluz</t>
  </si>
  <si>
    <t>tel:(27) 30624849</t>
  </si>
  <si>
    <t xml:space="preserve"> IOPES AGOSTO/2016(LS=128,33% BDI=30,90%)</t>
  </si>
  <si>
    <t>Elimarc</t>
  </si>
  <si>
    <t>vendedor Dório</t>
  </si>
  <si>
    <t>tel:(27)30624849</t>
  </si>
  <si>
    <t>RECOMPOSIÇÕES E ATERRAMENTO</t>
  </si>
  <si>
    <t>7.3</t>
  </si>
  <si>
    <t>7.4</t>
  </si>
  <si>
    <t>Aterramento com haste terra 5/8" x 2.40, cabo de cobre nu 6mm2, inclusive caixa de concreto 30 x 30 cm</t>
  </si>
  <si>
    <t>160303</t>
  </si>
  <si>
    <t>Eletroduto de PVC rígido roscável, diâm. 1/2" (20mm), inclusive conexões</t>
  </si>
  <si>
    <t>151125</t>
  </si>
  <si>
    <t xml:space="preserve">LOCAL: Iluminação Pública da Comunidade de SÃO SALVADOR - PRESIDENTE KENNEDY </t>
  </si>
  <si>
    <t>OUTUBRO/2016</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</si>
</sst>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quot;??_);_(@_)"/>
    <numFmt numFmtId="165" formatCode="&quot;R$ &quot;#,##0.00"/>
    <numFmt numFmtId="166" formatCode="000000000"/>
    <numFmt numFmtId="167" formatCode="#,##0.000"/>
    <numFmt numFmtId="168" formatCode="General_)"/>
    <numFmt numFmtId="169" formatCode="#,##0.0000"/>
    <numFmt numFmtId="170" formatCode="0.000"/>
    <numFmt numFmtId="171" formatCode="_-[$R$-416]\ * #,##0.00_-;\-[$R$-416]\ * #,##0.00_-;_-[$R$-416]\ * &quot;-&quot;??_-;_-@_-"/>
    <numFmt numFmtId="172" formatCode="#,##0.00_ ;\-#,##0.00\ "/>
    <numFmt numFmtId="173" formatCode="0.0"/>
    <numFmt numFmtId="174" formatCode="_(* #,##0_);_(* \(#,##0\);_(* &quot;-&quot;_);_(@_)"/>
    <numFmt numFmtId="175" formatCode="_(&quot;R$&quot;* #,##0_);_(&quot;R$&quot;* \(#,##0\);_(&quot;R$&quot;* &quot;-&quot;_);_(@_)"/>
    <numFmt numFmtId="176" formatCode="_(&quot;R$&quot;* #,##0.00_);_(&quot;R$&quot;* \(#,##0.00\);_(&quot;R$&quot;* &quot;-&quot;??_);_(@_)"/>
    <numFmt numFmtId="177" formatCode="_(* #,##0.0_);_(* \(#,##0.0\);_(* &quot;-&quot;??_);_(@_)"/>
    <numFmt numFmtId="178" formatCode="_(* #,##0.000_);_(* \(#,##0.000\);_(* &quot;-&quot;??_);_(@_)"/>
    <numFmt numFmtId="179" formatCode="_ * #,##0_ ;_ * \-#,##0_ ;_ * &quot;-&quot;_ ;_ @_ "/>
    <numFmt numFmtId="180" formatCode="_ * #,##0.00_ ;_ * \-#,##0.00_ ;_ * &quot;-&quot;??_ ;_ @_ "/>
    <numFmt numFmtId="181" formatCode="#,##0.0"/>
    <numFmt numFmtId="182" formatCode="dd\-mmm\-yyyy"/>
    <numFmt numFmtId="183" formatCode="mmm/yyyy"/>
    <numFmt numFmtId="184" formatCode="#,##0\ &quot;dias&quot;"/>
    <numFmt numFmtId="185" formatCode="0.0%"/>
    <numFmt numFmtId="186" formatCode="_(* #,##0.00_);_(* \(#,##0.00\);_(* &quot;&quot;??_);_(@_)"/>
    <numFmt numFmtId="187" formatCode="_(* 0.00%_);_(* \(0.00%\);_(* &quot;&quot;??_);_(@_)"/>
    <numFmt numFmtId="188" formatCode="#,##0.000\ &quot;Km (m)&quot;"/>
    <numFmt numFmtId="189" formatCode="#,##0.00\ &quot;Km&quot;"/>
    <numFmt numFmtId="190" formatCode="#,##0.0\ &quot;Kg&quot;"/>
    <numFmt numFmtId="191" formatCode="_(* ##0.0%_);_(* \(##0.0%\);_(* &quot;-&quot;??_);_(@_)"/>
    <numFmt numFmtId="192" formatCode="[$-416]mmm\-yy;@"/>
    <numFmt numFmtId="193" formatCode="#,##0.00\ &quot;m³&quot;"/>
    <numFmt numFmtId="194" formatCode="#,##0.00\ &quot;m &quot;"/>
    <numFmt numFmtId="195" formatCode="mmm\-yyyy"/>
    <numFmt numFmtId="196" formatCode="mmm\-yy"/>
    <numFmt numFmtId="197" formatCode="&quot;R$&quot;\ #,##0.00"/>
    <numFmt numFmtId="198" formatCode="#,##0.00;_(* \(#,##0.00\);_(* &quot;&quot;??_);_(@_)"/>
    <numFmt numFmtId="199" formatCode="00#"/>
    <numFmt numFmtId="200" formatCode="0.000%"/>
    <numFmt numFmtId="201" formatCode="mmm\-yyyy\ "/>
    <numFmt numFmtId="202" formatCode="#,##0_ ;\-#,##0\ "/>
    <numFmt numFmtId="203" formatCode="dd/mmm/yyyy"/>
    <numFmt numFmtId="204" formatCode="_(\ 0.00%_);_(\ \(0.00%\);_(* &quot;&quot;??_);_(@_)"/>
    <numFmt numFmtId="205" formatCode="#,##0;\-\ #,##0;_-&quot;-&quot;_-;_-@_-"/>
    <numFmt numFmtId="206" formatCode="000"/>
    <numFmt numFmtId="207" formatCode="_-&quot;R$&quot;\ * #,##0.0_-;\-&quot;R$&quot;\ * #,##0.0_-;_-&quot;R$&quot;\ * &quot;-&quot;??_-;_-@_-"/>
    <numFmt numFmtId="208" formatCode="&quot;Sim&quot;;&quot;Sim&quot;;&quot;Não&quot;"/>
    <numFmt numFmtId="209" formatCode="&quot;Verdadeiro&quot;;&quot;Verdadeiro&quot;;&quot;Falso&quot;"/>
    <numFmt numFmtId="210" formatCode="&quot;Ativar&quot;;&quot;Ativar&quot;;&quot;Desativar&quot;"/>
    <numFmt numFmtId="211" formatCode="[$€-2]\ #,##0.00_);[Red]\([$€-2]\ #,##0.00\)"/>
    <numFmt numFmtId="212" formatCode="000000000.0"/>
    <numFmt numFmtId="213" formatCode="0.0000%"/>
    <numFmt numFmtId="214" formatCode="[$-416]dddd\,\ d&quot; de &quot;mmmm&quot; de &quot;yyyy"/>
    <numFmt numFmtId="215" formatCode="00000"/>
    <numFmt numFmtId="216" formatCode="_-&quot;R$&quot;\ * #,##0.0_-;\-&quot;R$&quot;\ * #,##0.0_-;_-&quot;R$&quot;\ * &quot;-&quot;?_-;_-@_-"/>
    <numFmt numFmtId="217" formatCode="#,##0.0_ ;\-#,##0.0\ "/>
    <numFmt numFmtId="218" formatCode="&quot;Ativado&quot;;&quot;Ativado&quot;;&quot;Desativado&quot;"/>
    <numFmt numFmtId="219" formatCode="_-&quot;R$&quot;\ * #,##0.000_-;\-&quot;R$&quot;\ * #,##0.000_-;_-&quot;R$&quot;\ * &quot;-&quot;???_-;_-@_-"/>
    <numFmt numFmtId="220" formatCode="0.0000"/>
    <numFmt numFmtId="221" formatCode="dd/mm/yyyy\ hh:mm:ss"/>
  </numFmts>
  <fonts count="91">
    <font>
      <sz val="11"/>
      <color theme="1"/>
      <name val="Calibri"/>
      <family val="2"/>
    </font>
    <font>
      <sz val="11"/>
      <color indexed="8"/>
      <name val="Calibri"/>
      <family val="2"/>
    </font>
    <font>
      <sz val="10"/>
      <name val="Arial"/>
      <family val="2"/>
    </font>
    <font>
      <b/>
      <sz val="10"/>
      <name val="Arial"/>
      <family val="2"/>
    </font>
    <font>
      <b/>
      <sz val="14"/>
      <name val="Arial"/>
      <family val="2"/>
    </font>
    <font>
      <sz val="10"/>
      <name val="Calibri"/>
      <family val="2"/>
    </font>
    <font>
      <b/>
      <sz val="12"/>
      <name val="Arial"/>
      <family val="2"/>
    </font>
    <font>
      <b/>
      <sz val="10"/>
      <name val="Calibri"/>
      <family val="2"/>
    </font>
    <font>
      <sz val="10"/>
      <name val="Times New Roman"/>
      <family val="1"/>
    </font>
    <font>
      <sz val="10"/>
      <name val="Courier"/>
      <family val="3"/>
    </font>
    <font>
      <b/>
      <sz val="11"/>
      <name val="Calibri"/>
      <family val="2"/>
    </font>
    <font>
      <sz val="12"/>
      <name val="Calibri"/>
      <family val="2"/>
    </font>
    <font>
      <b/>
      <sz val="12"/>
      <name val="Calibri"/>
      <family val="2"/>
    </font>
    <font>
      <sz val="12"/>
      <name val="Times New Roman"/>
      <family val="1"/>
    </font>
    <font>
      <b/>
      <sz val="14"/>
      <name val="Calibri"/>
      <family val="2"/>
    </font>
    <font>
      <b/>
      <sz val="16"/>
      <name val="Calibri"/>
      <family val="2"/>
    </font>
    <font>
      <sz val="14"/>
      <name val="Times New Roman"/>
      <family val="1"/>
    </font>
    <font>
      <sz val="14"/>
      <name val="Calibri"/>
      <family val="2"/>
    </font>
    <font>
      <b/>
      <sz val="9"/>
      <name val="Tahoma"/>
      <family val="2"/>
    </font>
    <font>
      <sz val="9"/>
      <name val="Tahoma"/>
      <family val="2"/>
    </font>
    <font>
      <b/>
      <sz val="18"/>
      <name val="Calibri"/>
      <family val="2"/>
    </font>
    <font>
      <b/>
      <sz val="9"/>
      <name val="Segoe UI"/>
      <family val="2"/>
    </font>
    <font>
      <sz val="9"/>
      <name val="Segoe UI"/>
      <family val="2"/>
    </font>
    <font>
      <sz val="16"/>
      <name val="Calibri"/>
      <family val="2"/>
    </font>
    <font>
      <sz val="18"/>
      <name val="Calibri"/>
      <family val="2"/>
    </font>
    <font>
      <b/>
      <sz val="16"/>
      <name val="Arial"/>
      <family val="2"/>
    </font>
    <font>
      <b/>
      <sz val="2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Calibri"/>
      <family val="2"/>
    </font>
    <font>
      <sz val="9"/>
      <name val="Calibri"/>
      <family val="2"/>
    </font>
    <font>
      <sz val="10"/>
      <color indexed="10"/>
      <name val="Calibri"/>
      <family val="2"/>
    </font>
    <font>
      <sz val="12"/>
      <color indexed="8"/>
      <name val="Calibri"/>
      <family val="2"/>
    </font>
    <font>
      <sz val="8"/>
      <color indexed="8"/>
      <name val="Verdana"/>
      <family val="2"/>
    </font>
    <font>
      <sz val="10"/>
      <color indexed="8"/>
      <name val="Arial"/>
      <family val="2"/>
    </font>
    <font>
      <sz val="10"/>
      <color indexed="8"/>
      <name val="Calibri"/>
      <family val="2"/>
    </font>
    <font>
      <sz val="11"/>
      <name val="Calibri"/>
      <family val="2"/>
    </font>
    <font>
      <sz val="16"/>
      <color indexed="8"/>
      <name val="Calibri"/>
      <family val="2"/>
    </font>
    <font>
      <b/>
      <sz val="12"/>
      <color indexed="10"/>
      <name val="Calibri"/>
      <family val="2"/>
    </font>
    <font>
      <sz val="11"/>
      <color indexed="8"/>
      <name val="Arial"/>
      <family val="2"/>
    </font>
    <font>
      <sz val="18"/>
      <color indexed="8"/>
      <name val="Calibri"/>
      <family val="2"/>
    </font>
    <font>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Calibri"/>
      <family val="2"/>
    </font>
    <font>
      <sz val="10"/>
      <color rgb="FFFF0000"/>
      <name val="Calibri"/>
      <family val="2"/>
    </font>
    <font>
      <sz val="12"/>
      <color theme="1"/>
      <name val="Calibri"/>
      <family val="2"/>
    </font>
    <font>
      <sz val="8"/>
      <color rgb="FF000000"/>
      <name val="Verdana"/>
      <family val="2"/>
    </font>
    <font>
      <sz val="10"/>
      <color rgb="FF000000"/>
      <name val="Arial"/>
      <family val="2"/>
    </font>
    <font>
      <sz val="10"/>
      <color rgb="FF000000"/>
      <name val="Calibri"/>
      <family val="2"/>
    </font>
    <font>
      <sz val="10"/>
      <color theme="1"/>
      <name val="Calibri"/>
      <family val="2"/>
    </font>
    <font>
      <sz val="16"/>
      <color rgb="FF000000"/>
      <name val="Calibri"/>
      <family val="2"/>
    </font>
    <font>
      <sz val="18"/>
      <color rgb="FF000000"/>
      <name val="Calibri"/>
      <family val="2"/>
    </font>
    <font>
      <sz val="14"/>
      <color rgb="FF000000"/>
      <name val="Calibri"/>
      <family val="2"/>
    </font>
    <font>
      <sz val="18"/>
      <color theme="1"/>
      <name val="Calibri"/>
      <family val="2"/>
    </font>
    <font>
      <sz val="16"/>
      <color theme="1"/>
      <name val="Calibri"/>
      <family val="2"/>
    </font>
    <font>
      <b/>
      <sz val="12"/>
      <color rgb="FFFF0000"/>
      <name val="Calibri"/>
      <family val="2"/>
    </font>
    <font>
      <sz val="11"/>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rgb="FF92D050"/>
        <bgColor indexed="64"/>
      </patternFill>
    </fill>
    <fill>
      <patternFill patternType="solid">
        <fgColor rgb="FFFFFF00"/>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border>
    <border>
      <left/>
      <right style="hair"/>
      <top style="hair"/>
      <bottom style="hair"/>
    </border>
    <border>
      <left style="medium"/>
      <right/>
      <top style="hair"/>
      <bottom style="hair"/>
    </border>
    <border>
      <left style="medium"/>
      <right style="hair"/>
      <top style="hair"/>
      <bottom style="hair"/>
    </border>
    <border>
      <left/>
      <right style="thick"/>
      <top/>
      <bottom/>
    </border>
    <border>
      <left/>
      <right/>
      <top/>
      <bottom style="thin"/>
    </border>
    <border>
      <left style="thin"/>
      <right/>
      <top/>
      <bottom style="thick"/>
    </border>
    <border>
      <left/>
      <right/>
      <top/>
      <bottom style="thick"/>
    </border>
    <border>
      <left/>
      <right style="thin"/>
      <top/>
      <bottom style="thick"/>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top style="medium"/>
      <bottom/>
    </border>
    <border>
      <left style="medium"/>
      <right style="thin"/>
      <top/>
      <bottom/>
    </border>
    <border>
      <left/>
      <right style="medium"/>
      <top/>
      <bottom style="thin"/>
    </border>
    <border>
      <left style="medium"/>
      <right style="thin"/>
      <top/>
      <bottom style="thick"/>
    </border>
    <border>
      <left style="medium"/>
      <right style="thin"/>
      <top style="thin"/>
      <bottom style="thin"/>
    </border>
    <border>
      <left style="thin"/>
      <right style="medium"/>
      <top style="thin"/>
      <bottom style="thin"/>
    </border>
    <border>
      <left style="medium"/>
      <right style="thin"/>
      <top style="thin"/>
      <bottom/>
    </border>
    <border>
      <left style="medium"/>
      <right/>
      <top>
        <color indexed="63"/>
      </top>
      <bottom>
        <color indexed="63"/>
      </bottom>
    </border>
    <border>
      <left>
        <color indexed="63"/>
      </left>
      <right style="thin"/>
      <top>
        <color indexed="63"/>
      </top>
      <bottom style="thin"/>
    </border>
    <border>
      <left/>
      <right/>
      <top style="thick"/>
      <bottom style="thin"/>
    </border>
    <border>
      <left/>
      <right style="thin"/>
      <top style="thick"/>
      <bottom style="thin"/>
    </border>
    <border>
      <left style="thin"/>
      <right/>
      <top style="thick"/>
      <bottom style="thin"/>
    </border>
    <border>
      <left style="thin"/>
      <right>
        <color indexed="63"/>
      </right>
      <top>
        <color indexed="63"/>
      </top>
      <bottom style="thin"/>
    </border>
    <border>
      <left/>
      <right style="medium"/>
      <top style="medium"/>
      <bottom/>
    </border>
    <border>
      <left/>
      <right style="medium"/>
      <top/>
      <bottom/>
    </border>
    <border>
      <left style="medium"/>
      <right/>
      <top style="medium"/>
      <bottom/>
    </border>
    <border>
      <left style="hair"/>
      <right style="medium"/>
      <top style="hair"/>
      <bottom style="hair"/>
    </border>
    <border>
      <left style="thin"/>
      <right style="medium"/>
      <top style="thick"/>
      <bottom style="thin"/>
    </border>
    <border>
      <left style="thin"/>
      <right style="medium"/>
      <top/>
      <bottom style="thin"/>
    </border>
    <border>
      <left style="thin"/>
      <right style="medium"/>
      <top>
        <color indexed="63"/>
      </top>
      <bottom style="hair"/>
    </border>
    <border>
      <left style="thin"/>
      <right style="medium"/>
      <top style="thin"/>
      <bottom/>
    </border>
    <border>
      <left/>
      <right/>
      <top style="medium"/>
      <bottom style="hair"/>
    </border>
    <border>
      <left/>
      <right style="medium"/>
      <top style="medium"/>
      <bottom style="hair"/>
    </border>
    <border>
      <left style="medium"/>
      <right/>
      <top/>
      <bottom style="hair"/>
    </border>
    <border>
      <left/>
      <right style="hair"/>
      <top style="hair"/>
      <bottom/>
    </border>
    <border>
      <left/>
      <right/>
      <top style="hair"/>
      <bottom style="hair"/>
    </border>
    <border>
      <left style="medium"/>
      <right style="hair"/>
      <top>
        <color indexed="63"/>
      </top>
      <bottom style="hair"/>
    </border>
    <border>
      <left style="medium"/>
      <right style="hair"/>
      <top style="medium"/>
      <bottom style="medium"/>
    </border>
    <border>
      <left/>
      <right/>
      <top style="medium"/>
      <bottom style="medium"/>
    </border>
    <border>
      <left>
        <color indexed="63"/>
      </left>
      <right style="medium"/>
      <top style="medium"/>
      <bottom style="medium"/>
    </border>
    <border>
      <left style="medium"/>
      <right style="hair"/>
      <top style="hair"/>
      <bottom>
        <color indexed="63"/>
      </bottom>
    </border>
    <border>
      <left style="medium"/>
      <right/>
      <top/>
      <bottom style="thick"/>
    </border>
    <border>
      <left/>
      <right style="thick"/>
      <top/>
      <bottom style="thick"/>
    </border>
    <border>
      <left style="thin"/>
      <right/>
      <top style="thick"/>
      <bottom/>
    </border>
    <border>
      <left/>
      <right/>
      <top style="thick"/>
      <bottom/>
    </border>
    <border>
      <left style="medium"/>
      <right/>
      <top style="medium"/>
      <bottom style="medium"/>
    </border>
    <border>
      <left style="medium"/>
      <right style="medium"/>
      <top style="medium"/>
      <bottom/>
    </border>
    <border>
      <left style="medium"/>
      <right style="medium"/>
      <top/>
      <bottom style="medium"/>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style="thin"/>
      <bottom style="thin"/>
    </border>
    <border>
      <left style="hair"/>
      <right/>
      <top/>
      <bottom style="hair"/>
    </border>
    <border>
      <left style="thin"/>
      <right/>
      <top style="thin"/>
      <bottom/>
    </border>
    <border>
      <left/>
      <right style="medium"/>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bottom/>
    </border>
    <border>
      <left style="thin"/>
      <right style="medium"/>
      <top/>
      <bottom/>
    </border>
    <border>
      <left style="thin"/>
      <right style="thin"/>
      <top style="thin"/>
      <bottom/>
    </border>
    <border>
      <left style="thin"/>
      <right style="thin"/>
      <top style="medium"/>
      <bottom/>
    </border>
    <border>
      <left style="hair"/>
      <right style="hair"/>
      <top/>
      <bottom style="hair"/>
    </border>
    <border>
      <left style="thin"/>
      <right style="medium"/>
      <top style="medium"/>
      <bottom style="medium"/>
    </border>
    <border>
      <left style="medium"/>
      <right style="medium"/>
      <top style="medium"/>
      <bottom style="medium"/>
    </border>
    <border>
      <left style="thin"/>
      <right style="medium"/>
      <top style="medium"/>
      <bottom/>
    </border>
    <border>
      <left style="thin"/>
      <right style="medium"/>
      <top/>
      <bottom style="medium"/>
    </border>
    <border>
      <left style="thin"/>
      <right style="thin"/>
      <top style="medium"/>
      <bottom style="thin"/>
    </border>
    <border>
      <left style="thin"/>
      <right style="medium"/>
      <top style="medium"/>
      <bottom style="thin"/>
    </border>
    <border>
      <left style="medium"/>
      <right style="thin"/>
      <top/>
      <bottom style="medium"/>
    </border>
    <border>
      <left style="thin"/>
      <right style="thin"/>
      <top/>
      <bottom style="medium"/>
    </border>
    <border>
      <left style="thin"/>
      <right style="medium"/>
      <top style="thin"/>
      <bottom style="medium"/>
    </border>
    <border>
      <left/>
      <right style="medium"/>
      <top style="hair"/>
      <bottom style="hair"/>
    </border>
    <border>
      <left/>
      <right/>
      <top/>
      <bottom style="hair"/>
    </border>
    <border>
      <left style="hair"/>
      <right style="hair"/>
      <top style="medium"/>
      <bottom style="hair"/>
    </border>
    <border>
      <left/>
      <right style="medium"/>
      <top>
        <color indexed="63"/>
      </top>
      <bottom style="hair"/>
    </border>
    <border>
      <left style="hair"/>
      <right style="hair"/>
      <top style="medium"/>
      <bottom style="medium"/>
    </border>
    <border>
      <left style="hair"/>
      <right style="medium"/>
      <top style="hair"/>
      <bottom>
        <color indexed="63"/>
      </bottom>
    </border>
    <border>
      <left style="hair"/>
      <right style="hair"/>
      <top style="hair"/>
      <bottom style="medium"/>
    </border>
    <border>
      <left style="hair"/>
      <right style="medium"/>
      <top style="hair"/>
      <bottom style="medium"/>
    </border>
    <border>
      <left/>
      <right style="hair"/>
      <top>
        <color indexed="63"/>
      </top>
      <bottom/>
    </border>
    <border>
      <left style="hair"/>
      <right style="medium"/>
      <top>
        <color indexed="63"/>
      </top>
      <bottom style="hair"/>
    </border>
    <border>
      <left/>
      <right style="hair"/>
      <top>
        <color indexed="63"/>
      </top>
      <bottom style="hair"/>
    </border>
    <border>
      <left style="hair"/>
      <right style="thin"/>
      <top style="hair"/>
      <bottom style="hair"/>
    </border>
    <border>
      <left style="hair"/>
      <right>
        <color indexed="63"/>
      </right>
      <top style="hair"/>
      <bottom style="hair"/>
    </border>
    <border>
      <left style="hair"/>
      <right>
        <color indexed="63"/>
      </right>
      <top style="hair"/>
      <bottom>
        <color indexed="63"/>
      </bottom>
    </border>
    <border>
      <left style="medium"/>
      <right style="hair"/>
      <top style="hair"/>
      <bottom style="medium"/>
    </border>
    <border>
      <left/>
      <right style="hair"/>
      <top style="hair"/>
      <bottom style="medium"/>
    </border>
    <border>
      <left style="medium"/>
      <right/>
      <top/>
      <bottom style="medium"/>
    </border>
    <border>
      <left/>
      <right/>
      <top/>
      <bottom style="medium"/>
    </border>
    <border>
      <left style="hair"/>
      <right>
        <color indexed="63"/>
      </right>
      <top style="medium"/>
      <bottom style="hair"/>
    </border>
    <border>
      <left style="hair"/>
      <right style="medium"/>
      <top style="medium"/>
      <bottom style="hair"/>
    </border>
    <border>
      <left style="hair"/>
      <right style="hair"/>
      <top style="medium"/>
      <bottom/>
    </border>
    <border>
      <left style="hair"/>
      <right style="hair"/>
      <top>
        <color indexed="63"/>
      </top>
      <bottom>
        <color indexed="63"/>
      </bottom>
    </border>
    <border>
      <left style="medium"/>
      <right style="hair"/>
      <top style="medium"/>
      <bottom/>
    </border>
    <border>
      <left style="medium"/>
      <right style="hair"/>
      <top/>
      <bottom style="medium"/>
    </border>
    <border>
      <left style="medium"/>
      <right style="hair"/>
      <top/>
      <bottom>
        <color indexed="63"/>
      </bottom>
    </border>
    <border>
      <left style="hair"/>
      <right style="hair"/>
      <top/>
      <bottom style="medium"/>
    </border>
    <border>
      <left style="medium"/>
      <right/>
      <top style="thin"/>
      <bottom style="thin"/>
    </border>
    <border>
      <left style="medium"/>
      <right/>
      <top style="thin"/>
      <bottom/>
    </border>
    <border>
      <left/>
      <right/>
      <top style="thin"/>
      <bottom/>
    </border>
    <border>
      <left/>
      <right style="medium"/>
      <top style="thin"/>
      <bottom/>
    </border>
    <border>
      <left/>
      <right style="thin"/>
      <top style="thin"/>
      <bottom/>
    </border>
    <border>
      <left style="thin"/>
      <right style="medium"/>
      <top/>
      <bottom style="thick"/>
    </border>
    <border>
      <left style="medium"/>
      <right style="medium"/>
      <top/>
      <bottom/>
    </border>
    <border>
      <left style="medium"/>
      <right style="medium"/>
      <top>
        <color indexed="63"/>
      </top>
      <bottom style="thick"/>
    </border>
    <border>
      <left style="medium"/>
      <right/>
      <top style="medium"/>
      <bottom style="thick"/>
    </border>
    <border>
      <left/>
      <right/>
      <top style="medium"/>
      <bottom style="thick"/>
    </border>
    <border>
      <left style="medium"/>
      <right/>
      <top style="thick"/>
      <bottom/>
    </border>
    <border>
      <left/>
      <right style="thick"/>
      <top style="thick"/>
      <bottom/>
    </border>
    <border>
      <left style="thick"/>
      <right/>
      <top style="thick"/>
      <bottom/>
    </border>
    <border>
      <left style="thick"/>
      <right/>
      <top/>
      <bottom/>
    </border>
    <border>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thin"/>
      <bottom style="medium"/>
    </border>
    <border>
      <left/>
      <right/>
      <top style="thin"/>
      <bottom style="medium"/>
    </border>
    <border>
      <left/>
      <right style="medium"/>
      <top style="thin"/>
      <bottom style="medium"/>
    </border>
    <border>
      <left style="medium"/>
      <right style="thin"/>
      <top style="medium"/>
      <bottom/>
    </border>
    <border>
      <left/>
      <right style="thin"/>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3" fillId="29"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2" fillId="0" borderId="0">
      <alignment/>
      <protection/>
    </xf>
    <xf numFmtId="169" fontId="9" fillId="0" borderId="0">
      <alignment/>
      <protection/>
    </xf>
    <xf numFmtId="0" fontId="9"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68" fillId="21" borderId="5" applyNumberFormat="0" applyAlignment="0" applyProtection="0"/>
    <xf numFmtId="41" fontId="0" fillId="0" borderId="0" applyFont="0" applyFill="0" applyBorder="0" applyAlignment="0" applyProtection="0"/>
    <xf numFmtId="0" fontId="2"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43" fontId="0" fillId="0" borderId="0" applyFont="0" applyFill="0" applyBorder="0" applyAlignment="0" applyProtection="0"/>
    <xf numFmtId="164" fontId="2" fillId="0" borderId="0" applyFont="0" applyFill="0" applyBorder="0" applyAlignment="0" applyProtection="0"/>
  </cellStyleXfs>
  <cellXfs count="587">
    <xf numFmtId="0" fontId="0" fillId="0" borderId="0" xfId="0" applyFont="1" applyAlignment="1">
      <alignment/>
    </xf>
    <xf numFmtId="0" fontId="5" fillId="33" borderId="0" xfId="54" applyFont="1" applyFill="1" applyAlignment="1">
      <alignment vertical="center"/>
      <protection/>
    </xf>
    <xf numFmtId="0" fontId="5" fillId="33" borderId="0" xfId="0" applyFont="1" applyFill="1" applyAlignment="1">
      <alignment vertical="center"/>
    </xf>
    <xf numFmtId="0" fontId="5" fillId="33" borderId="10" xfId="54" applyFont="1" applyFill="1" applyBorder="1" applyAlignment="1" applyProtection="1">
      <alignment horizontal="center" vertical="center" wrapText="1"/>
      <protection/>
    </xf>
    <xf numFmtId="0" fontId="5" fillId="33" borderId="10" xfId="0" applyFont="1" applyFill="1" applyBorder="1" applyAlignment="1">
      <alignment horizontal="center" vertical="center"/>
    </xf>
    <xf numFmtId="0" fontId="5" fillId="33" borderId="10" xfId="0" applyFont="1" applyFill="1" applyBorder="1" applyAlignment="1">
      <alignment horizontal="justify" vertical="center"/>
    </xf>
    <xf numFmtId="0" fontId="5" fillId="33" borderId="11" xfId="54" applyFont="1" applyFill="1" applyBorder="1" applyAlignment="1" applyProtection="1">
      <alignment horizontal="center" vertical="center" wrapText="1"/>
      <protection/>
    </xf>
    <xf numFmtId="0" fontId="5" fillId="33" borderId="12" xfId="0" applyFont="1" applyFill="1" applyBorder="1" applyAlignment="1" applyProtection="1">
      <alignment horizontal="left" vertical="center" wrapText="1"/>
      <protection/>
    </xf>
    <xf numFmtId="0" fontId="5" fillId="33" borderId="10" xfId="0" applyFont="1" applyFill="1" applyBorder="1" applyAlignment="1">
      <alignment horizontal="center" vertical="center"/>
    </xf>
    <xf numFmtId="0" fontId="5" fillId="33" borderId="0" xfId="54" applyFont="1" applyFill="1" applyAlignment="1">
      <alignment vertical="center" wrapText="1"/>
      <protection/>
    </xf>
    <xf numFmtId="0" fontId="5" fillId="33" borderId="0" xfId="54" applyFont="1" applyFill="1" applyAlignment="1">
      <alignment horizontal="center" vertical="center"/>
      <protection/>
    </xf>
    <xf numFmtId="49" fontId="3" fillId="33" borderId="0" xfId="54" applyNumberFormat="1" applyFont="1" applyFill="1" applyBorder="1" applyAlignment="1">
      <alignment horizontal="center" vertical="center" wrapText="1"/>
      <protection/>
    </xf>
    <xf numFmtId="0" fontId="5" fillId="33" borderId="11" xfId="0" applyFont="1" applyFill="1" applyBorder="1" applyAlignment="1">
      <alignment horizontal="justify" vertical="center"/>
    </xf>
    <xf numFmtId="49" fontId="5" fillId="33" borderId="13" xfId="54" applyNumberFormat="1" applyFont="1" applyFill="1" applyBorder="1" applyAlignment="1">
      <alignment horizontal="right" vertical="center" wrapText="1"/>
      <protection/>
    </xf>
    <xf numFmtId="49" fontId="5" fillId="33" borderId="14" xfId="54" applyNumberFormat="1" applyFont="1" applyFill="1" applyBorder="1" applyAlignment="1">
      <alignment horizontal="right" vertical="center" wrapText="1"/>
      <protection/>
    </xf>
    <xf numFmtId="0" fontId="5" fillId="33" borderId="0" xfId="54" applyFont="1" applyFill="1" applyAlignment="1">
      <alignment horizontal="right" vertical="center"/>
      <protection/>
    </xf>
    <xf numFmtId="0" fontId="11" fillId="0" borderId="15" xfId="51" applyFont="1" applyBorder="1" applyAlignment="1">
      <alignment horizontal="left"/>
      <protection/>
    </xf>
    <xf numFmtId="4" fontId="5" fillId="0" borderId="16" xfId="51" applyNumberFormat="1" applyFont="1" applyBorder="1" applyAlignment="1">
      <alignment horizontal="right" vertical="center"/>
      <protection/>
    </xf>
    <xf numFmtId="0" fontId="5" fillId="0" borderId="16" xfId="51" applyFont="1" applyBorder="1" applyAlignment="1">
      <alignment horizontal="center" vertical="center"/>
      <protection/>
    </xf>
    <xf numFmtId="0" fontId="5" fillId="0" borderId="17" xfId="51" applyFont="1" applyBorder="1" applyAlignment="1">
      <alignment horizontal="left" vertical="center"/>
      <protection/>
    </xf>
    <xf numFmtId="0" fontId="5" fillId="0" borderId="18" xfId="51" applyFont="1" applyBorder="1" applyAlignment="1">
      <alignment horizontal="left" vertical="center"/>
      <protection/>
    </xf>
    <xf numFmtId="0" fontId="5" fillId="0" borderId="19" xfId="51" applyFont="1" applyBorder="1" applyAlignment="1">
      <alignment horizontal="left" vertical="center"/>
      <protection/>
    </xf>
    <xf numFmtId="0" fontId="0" fillId="0" borderId="0" xfId="0" applyFont="1" applyAlignment="1">
      <alignment/>
    </xf>
    <xf numFmtId="0" fontId="0" fillId="0" borderId="0" xfId="0" applyFont="1" applyAlignment="1">
      <alignment horizontal="left"/>
    </xf>
    <xf numFmtId="4" fontId="0" fillId="0" borderId="0" xfId="0" applyNumberFormat="1" applyFont="1" applyAlignment="1">
      <alignment horizontal="right"/>
    </xf>
    <xf numFmtId="0" fontId="5" fillId="0" borderId="20" xfId="51" applyFont="1" applyBorder="1" applyAlignment="1">
      <alignment horizontal="left" vertical="center"/>
      <protection/>
    </xf>
    <xf numFmtId="0" fontId="5" fillId="0" borderId="0" xfId="51" applyFont="1" applyBorder="1" applyAlignment="1">
      <alignment horizontal="left" vertical="center"/>
      <protection/>
    </xf>
    <xf numFmtId="0" fontId="5" fillId="0" borderId="21" xfId="51" applyFont="1" applyBorder="1" applyAlignment="1">
      <alignment horizontal="left" vertical="center"/>
      <protection/>
    </xf>
    <xf numFmtId="0" fontId="0" fillId="33" borderId="0" xfId="0" applyFont="1" applyFill="1" applyAlignment="1">
      <alignment/>
    </xf>
    <xf numFmtId="0" fontId="76" fillId="33" borderId="0" xfId="0" applyFont="1" applyFill="1" applyAlignment="1">
      <alignment/>
    </xf>
    <xf numFmtId="0" fontId="76" fillId="34" borderId="0" xfId="0" applyFont="1" applyFill="1" applyAlignment="1">
      <alignment/>
    </xf>
    <xf numFmtId="0" fontId="75" fillId="33" borderId="0" xfId="0" applyFont="1" applyFill="1" applyAlignment="1">
      <alignment/>
    </xf>
    <xf numFmtId="0" fontId="75" fillId="34" borderId="0" xfId="0" applyFont="1" applyFill="1" applyAlignment="1">
      <alignment/>
    </xf>
    <xf numFmtId="0" fontId="75" fillId="34" borderId="0" xfId="0" applyFont="1" applyFill="1" applyAlignment="1">
      <alignment vertical="center"/>
    </xf>
    <xf numFmtId="0" fontId="75" fillId="34" borderId="0" xfId="0" applyFont="1" applyFill="1" applyAlignment="1">
      <alignment/>
    </xf>
    <xf numFmtId="0" fontId="75" fillId="34" borderId="0" xfId="0" applyFont="1" applyFill="1" applyAlignment="1">
      <alignment horizontal="left" vertical="center"/>
    </xf>
    <xf numFmtId="0" fontId="11" fillId="0" borderId="0" xfId="51" applyFont="1" applyBorder="1">
      <alignment/>
      <protection/>
    </xf>
    <xf numFmtId="0" fontId="46" fillId="35" borderId="22" xfId="0" applyFont="1" applyFill="1" applyBorder="1" applyAlignment="1">
      <alignment horizontal="left" vertical="top"/>
    </xf>
    <xf numFmtId="0" fontId="46" fillId="35" borderId="23" xfId="0" applyFont="1" applyFill="1" applyBorder="1" applyAlignment="1">
      <alignment horizontal="left" vertical="top"/>
    </xf>
    <xf numFmtId="4" fontId="5" fillId="35" borderId="24" xfId="51" applyNumberFormat="1" applyFont="1" applyFill="1" applyBorder="1" applyAlignment="1">
      <alignment horizontal="right"/>
      <protection/>
    </xf>
    <xf numFmtId="0" fontId="12" fillId="0" borderId="25" xfId="51" applyFont="1" applyBorder="1" applyAlignment="1">
      <alignment vertical="center"/>
      <protection/>
    </xf>
    <xf numFmtId="0" fontId="12" fillId="0" borderId="0" xfId="51" applyFont="1" applyBorder="1" applyAlignment="1">
      <alignment vertical="center"/>
      <protection/>
    </xf>
    <xf numFmtId="0" fontId="12" fillId="0" borderId="0" xfId="51" applyFont="1" applyBorder="1" applyAlignment="1">
      <alignment horizontal="left"/>
      <protection/>
    </xf>
    <xf numFmtId="0" fontId="5" fillId="0" borderId="26" xfId="51" applyFont="1" applyBorder="1" applyAlignment="1">
      <alignment horizontal="center" vertical="center"/>
      <protection/>
    </xf>
    <xf numFmtId="0" fontId="5" fillId="0" borderId="27" xfId="51" applyFont="1" applyBorder="1" applyAlignment="1">
      <alignment horizontal="center" vertical="center"/>
      <protection/>
    </xf>
    <xf numFmtId="0" fontId="5" fillId="0" borderId="28" xfId="51" applyFont="1" applyBorder="1" applyAlignment="1">
      <alignment horizontal="center" vertical="center"/>
      <protection/>
    </xf>
    <xf numFmtId="49" fontId="10" fillId="35" borderId="29" xfId="51" applyNumberFormat="1" applyFont="1" applyFill="1" applyBorder="1" applyAlignment="1">
      <alignment horizontal="center"/>
      <protection/>
    </xf>
    <xf numFmtId="171" fontId="10" fillId="35" borderId="30" xfId="51" applyNumberFormat="1" applyFont="1" applyFill="1" applyBorder="1" applyAlignment="1">
      <alignment horizontal="center"/>
      <protection/>
    </xf>
    <xf numFmtId="49" fontId="10" fillId="35" borderId="31" xfId="51" applyNumberFormat="1" applyFont="1" applyFill="1" applyBorder="1" applyAlignment="1">
      <alignment horizontal="center"/>
      <protection/>
    </xf>
    <xf numFmtId="49" fontId="7" fillId="35" borderId="29" xfId="51" applyNumberFormat="1" applyFont="1" applyFill="1" applyBorder="1" applyAlignment="1">
      <alignment horizontal="center"/>
      <protection/>
    </xf>
    <xf numFmtId="171" fontId="7" fillId="35" borderId="30" xfId="51" applyNumberFormat="1" applyFont="1" applyFill="1" applyBorder="1" applyAlignment="1">
      <alignment horizontal="center"/>
      <protection/>
    </xf>
    <xf numFmtId="49" fontId="7" fillId="35" borderId="29" xfId="51" applyNumberFormat="1" applyFont="1" applyFill="1" applyBorder="1" applyAlignment="1">
      <alignment horizontal="center" vertical="center"/>
      <protection/>
    </xf>
    <xf numFmtId="171" fontId="7" fillId="35" borderId="30" xfId="51" applyNumberFormat="1" applyFont="1" applyFill="1" applyBorder="1" applyAlignment="1">
      <alignment horizontal="center" vertical="center"/>
      <protection/>
    </xf>
    <xf numFmtId="49" fontId="5" fillId="35" borderId="29" xfId="51" applyNumberFormat="1" applyFont="1" applyFill="1" applyBorder="1" applyAlignment="1">
      <alignment horizontal="center"/>
      <protection/>
    </xf>
    <xf numFmtId="4" fontId="5" fillId="35" borderId="30" xfId="51" applyNumberFormat="1" applyFont="1" applyFill="1" applyBorder="1" applyAlignment="1">
      <alignment horizontal="center"/>
      <protection/>
    </xf>
    <xf numFmtId="4" fontId="77" fillId="35" borderId="30" xfId="51" applyNumberFormat="1" applyFont="1" applyFill="1" applyBorder="1" applyAlignment="1">
      <alignment horizontal="center"/>
      <protection/>
    </xf>
    <xf numFmtId="4" fontId="5" fillId="35" borderId="23" xfId="51" applyNumberFormat="1" applyFont="1" applyFill="1" applyBorder="1" applyAlignment="1">
      <alignment horizontal="right"/>
      <protection/>
    </xf>
    <xf numFmtId="0" fontId="11" fillId="0" borderId="32" xfId="51" applyFont="1" applyBorder="1">
      <alignment/>
      <protection/>
    </xf>
    <xf numFmtId="0" fontId="10" fillId="35" borderId="16" xfId="54" applyFont="1" applyFill="1" applyBorder="1" applyAlignment="1">
      <alignment vertical="center"/>
      <protection/>
    </xf>
    <xf numFmtId="0" fontId="10" fillId="35" borderId="33" xfId="54" applyFont="1" applyFill="1" applyBorder="1" applyAlignment="1">
      <alignment vertical="center"/>
      <protection/>
    </xf>
    <xf numFmtId="0" fontId="10" fillId="35" borderId="34" xfId="54" applyFont="1" applyFill="1" applyBorder="1" applyAlignment="1">
      <alignment vertical="center"/>
      <protection/>
    </xf>
    <xf numFmtId="0" fontId="10" fillId="35" borderId="35" xfId="54" applyFont="1" applyFill="1" applyBorder="1" applyAlignment="1">
      <alignment vertical="center"/>
      <protection/>
    </xf>
    <xf numFmtId="0" fontId="10" fillId="35" borderId="36" xfId="54" applyFont="1" applyFill="1" applyBorder="1" applyAlignment="1">
      <alignment vertical="center"/>
      <protection/>
    </xf>
    <xf numFmtId="0" fontId="10" fillId="35" borderId="37" xfId="54" applyFont="1" applyFill="1" applyBorder="1" applyAlignment="1">
      <alignment vertical="center"/>
      <protection/>
    </xf>
    <xf numFmtId="0" fontId="12" fillId="0" borderId="38" xfId="51" applyFont="1" applyBorder="1" applyAlignment="1">
      <alignment horizontal="center"/>
      <protection/>
    </xf>
    <xf numFmtId="49" fontId="12" fillId="0" borderId="39" xfId="51" applyNumberFormat="1" applyFont="1" applyBorder="1" applyAlignment="1">
      <alignment horizontal="center" vertical="center"/>
      <protection/>
    </xf>
    <xf numFmtId="49" fontId="12" fillId="33" borderId="40" xfId="54" applyNumberFormat="1" applyFont="1" applyFill="1" applyBorder="1" applyAlignment="1">
      <alignment horizontal="left" vertical="center"/>
      <protection/>
    </xf>
    <xf numFmtId="49" fontId="12" fillId="33" borderId="32" xfId="54" applyNumberFormat="1" applyFont="1" applyFill="1" applyBorder="1" applyAlignment="1">
      <alignment horizontal="left" vertical="center"/>
      <protection/>
    </xf>
    <xf numFmtId="0" fontId="12" fillId="0" borderId="25" xfId="51" applyFont="1" applyBorder="1" applyAlignment="1">
      <alignment wrapText="1"/>
      <protection/>
    </xf>
    <xf numFmtId="4" fontId="5" fillId="33" borderId="10" xfId="54" applyNumberFormat="1" applyFont="1" applyFill="1" applyBorder="1" applyAlignment="1">
      <alignment horizontal="right" vertical="center" wrapText="1"/>
      <protection/>
    </xf>
    <xf numFmtId="2" fontId="5" fillId="33" borderId="10" xfId="0" applyNumberFormat="1" applyFont="1" applyFill="1" applyBorder="1" applyAlignment="1">
      <alignment horizontal="right" vertical="center" wrapText="1"/>
    </xf>
    <xf numFmtId="4" fontId="5" fillId="33" borderId="11" xfId="54" applyNumberFormat="1" applyFont="1" applyFill="1" applyBorder="1" applyAlignment="1">
      <alignment horizontal="right" vertical="center" wrapText="1"/>
      <protection/>
    </xf>
    <xf numFmtId="164" fontId="5" fillId="33" borderId="10" xfId="69" applyNumberFormat="1" applyFont="1" applyFill="1" applyBorder="1" applyAlignment="1">
      <alignment horizontal="right"/>
    </xf>
    <xf numFmtId="4" fontId="5" fillId="33" borderId="0" xfId="54" applyNumberFormat="1" applyFont="1" applyFill="1" applyAlignment="1">
      <alignment horizontal="right" vertical="center"/>
      <protection/>
    </xf>
    <xf numFmtId="171" fontId="5" fillId="33" borderId="41" xfId="69" applyNumberFormat="1" applyFont="1" applyFill="1" applyBorder="1" applyAlignment="1">
      <alignment horizontal="center" vertical="center" wrapText="1"/>
    </xf>
    <xf numFmtId="171" fontId="5" fillId="33" borderId="0" xfId="69" applyNumberFormat="1" applyFont="1" applyFill="1" applyAlignment="1">
      <alignment horizontal="center" vertical="center"/>
    </xf>
    <xf numFmtId="44" fontId="5" fillId="33" borderId="10" xfId="47" applyNumberFormat="1" applyFont="1" applyFill="1" applyBorder="1" applyAlignment="1">
      <alignment vertical="center"/>
    </xf>
    <xf numFmtId="44" fontId="5" fillId="33" borderId="10" xfId="47" applyNumberFormat="1" applyFont="1" applyFill="1" applyBorder="1" applyAlignment="1">
      <alignment vertical="center"/>
    </xf>
    <xf numFmtId="44" fontId="5" fillId="33" borderId="11" xfId="47" applyNumberFormat="1" applyFont="1" applyFill="1" applyBorder="1" applyAlignment="1">
      <alignment vertical="center"/>
    </xf>
    <xf numFmtId="44" fontId="5" fillId="33" borderId="0" xfId="47" applyNumberFormat="1" applyFont="1" applyFill="1" applyAlignment="1">
      <alignment vertical="center"/>
    </xf>
    <xf numFmtId="49" fontId="5" fillId="33" borderId="10" xfId="0" applyNumberFormat="1" applyFont="1" applyFill="1" applyBorder="1" applyAlignment="1">
      <alignment horizontal="center" vertical="center"/>
    </xf>
    <xf numFmtId="49" fontId="5" fillId="33" borderId="11"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wrapText="1"/>
    </xf>
    <xf numFmtId="171" fontId="11" fillId="35" borderId="42" xfId="69" applyNumberFormat="1" applyFont="1" applyFill="1" applyBorder="1" applyAlignment="1" applyProtection="1">
      <alignment horizontal="left" vertical="center"/>
      <protection locked="0"/>
    </xf>
    <xf numFmtId="171" fontId="11" fillId="35" borderId="43" xfId="51" applyNumberFormat="1" applyFont="1" applyFill="1" applyBorder="1" applyAlignment="1">
      <alignment horizontal="left" vertical="center"/>
      <protection/>
    </xf>
    <xf numFmtId="171" fontId="11" fillId="35" borderId="30" xfId="51" applyNumberFormat="1" applyFont="1" applyFill="1" applyBorder="1" applyAlignment="1">
      <alignment horizontal="left" vertical="center"/>
      <protection/>
    </xf>
    <xf numFmtId="171" fontId="11" fillId="35" borderId="44" xfId="69" applyNumberFormat="1" applyFont="1" applyFill="1" applyBorder="1" applyAlignment="1" applyProtection="1">
      <alignment horizontal="left" vertical="center"/>
      <protection locked="0"/>
    </xf>
    <xf numFmtId="171" fontId="11" fillId="35" borderId="45" xfId="51" applyNumberFormat="1" applyFont="1" applyFill="1" applyBorder="1" applyAlignment="1">
      <alignment horizontal="left" vertical="center"/>
      <protection/>
    </xf>
    <xf numFmtId="171" fontId="11" fillId="35" borderId="30" xfId="47" applyNumberFormat="1" applyFont="1" applyFill="1" applyBorder="1" applyAlignment="1" applyProtection="1">
      <alignment horizontal="left" vertical="center"/>
      <protection locked="0"/>
    </xf>
    <xf numFmtId="171" fontId="3" fillId="33" borderId="0" xfId="54" applyNumberFormat="1" applyFont="1" applyFill="1" applyBorder="1" applyAlignment="1">
      <alignment horizontal="center" vertical="center" wrapText="1"/>
      <protection/>
    </xf>
    <xf numFmtId="171" fontId="6" fillId="33" borderId="0" xfId="54" applyNumberFormat="1" applyFont="1" applyFill="1" applyBorder="1" applyAlignment="1">
      <alignment vertical="center"/>
      <protection/>
    </xf>
    <xf numFmtId="0" fontId="7" fillId="33" borderId="0" xfId="0" applyFont="1" applyFill="1" applyBorder="1" applyAlignment="1">
      <alignment horizontal="center" vertical="center"/>
    </xf>
    <xf numFmtId="171" fontId="7" fillId="33" borderId="0" xfId="69" applyNumberFormat="1" applyFont="1" applyFill="1" applyBorder="1" applyAlignment="1">
      <alignment horizontal="center" vertical="center"/>
    </xf>
    <xf numFmtId="170" fontId="7" fillId="34" borderId="0" xfId="69" applyNumberFormat="1" applyFont="1" applyFill="1" applyBorder="1" applyAlignment="1" applyProtection="1">
      <alignment horizontal="center" vertical="center"/>
      <protection locked="0"/>
    </xf>
    <xf numFmtId="0" fontId="8" fillId="33" borderId="14" xfId="0" applyFont="1" applyFill="1" applyBorder="1" applyAlignment="1">
      <alignment horizontal="right" vertical="center"/>
    </xf>
    <xf numFmtId="0" fontId="7" fillId="33" borderId="46" xfId="54" applyFont="1" applyFill="1" applyBorder="1" applyAlignment="1">
      <alignment horizontal="left" vertical="center"/>
      <protection/>
    </xf>
    <xf numFmtId="0" fontId="7" fillId="33" borderId="46" xfId="54" applyFont="1" applyFill="1" applyBorder="1" applyAlignment="1">
      <alignment horizontal="center" vertical="center"/>
      <protection/>
    </xf>
    <xf numFmtId="4" fontId="7" fillId="33" borderId="46" xfId="54" applyNumberFormat="1" applyFont="1" applyFill="1" applyBorder="1" applyAlignment="1">
      <alignment horizontal="right" vertical="center"/>
      <protection/>
    </xf>
    <xf numFmtId="44" fontId="7" fillId="33" borderId="46" xfId="47" applyNumberFormat="1" applyFont="1" applyFill="1" applyBorder="1" applyAlignment="1">
      <alignment vertical="center"/>
    </xf>
    <xf numFmtId="171" fontId="7" fillId="33" borderId="47" xfId="69" applyNumberFormat="1" applyFont="1" applyFill="1" applyBorder="1" applyAlignment="1" applyProtection="1">
      <alignment horizontal="center" vertical="center"/>
      <protection locked="0"/>
    </xf>
    <xf numFmtId="0" fontId="0" fillId="33" borderId="0" xfId="0" applyFill="1" applyAlignment="1">
      <alignment/>
    </xf>
    <xf numFmtId="49" fontId="6" fillId="33" borderId="32" xfId="54" applyNumberFormat="1" applyFont="1" applyFill="1" applyBorder="1" applyAlignment="1">
      <alignment horizontal="left" vertical="center"/>
      <protection/>
    </xf>
    <xf numFmtId="49" fontId="6" fillId="33" borderId="0" xfId="54" applyNumberFormat="1" applyFont="1" applyFill="1" applyBorder="1" applyAlignment="1">
      <alignment horizontal="center" vertical="center" wrapText="1"/>
      <protection/>
    </xf>
    <xf numFmtId="49" fontId="6" fillId="33" borderId="0" xfId="54" applyNumberFormat="1" applyFont="1" applyFill="1" applyBorder="1" applyAlignment="1">
      <alignment horizontal="left" vertical="center" wrapText="1"/>
      <protection/>
    </xf>
    <xf numFmtId="49" fontId="6" fillId="33" borderId="0" xfId="54" applyNumberFormat="1" applyFont="1" applyFill="1" applyBorder="1" applyAlignment="1">
      <alignment horizontal="right" vertical="center" wrapText="1"/>
      <protection/>
    </xf>
    <xf numFmtId="49" fontId="12" fillId="34" borderId="48" xfId="54" applyNumberFormat="1" applyFont="1" applyFill="1" applyBorder="1" applyAlignment="1">
      <alignment horizontal="right" vertical="center"/>
      <protection/>
    </xf>
    <xf numFmtId="0" fontId="12" fillId="34" borderId="0" xfId="54" applyFont="1" applyFill="1" applyBorder="1" applyAlignment="1">
      <alignment horizontal="center" vertical="center"/>
      <protection/>
    </xf>
    <xf numFmtId="4" fontId="12" fillId="34" borderId="0" xfId="54" applyNumberFormat="1" applyFont="1" applyFill="1" applyBorder="1" applyAlignment="1">
      <alignment horizontal="right" vertical="center"/>
      <protection/>
    </xf>
    <xf numFmtId="0" fontId="13" fillId="0" borderId="14" xfId="0" applyFont="1" applyFill="1" applyBorder="1" applyAlignment="1">
      <alignment horizontal="right" vertical="center"/>
    </xf>
    <xf numFmtId="0" fontId="11" fillId="33" borderId="10" xfId="54" applyFont="1" applyFill="1" applyBorder="1" applyAlignment="1" applyProtection="1">
      <alignment horizontal="center" vertical="center" wrapText="1"/>
      <protection/>
    </xf>
    <xf numFmtId="4" fontId="11" fillId="33" borderId="10" xfId="54" applyNumberFormat="1" applyFont="1" applyFill="1" applyBorder="1" applyAlignment="1">
      <alignment horizontal="right" vertical="center" wrapText="1"/>
      <protection/>
    </xf>
    <xf numFmtId="0" fontId="11" fillId="0" borderId="49" xfId="0" applyFont="1" applyFill="1" applyBorder="1" applyAlignment="1">
      <alignment horizontal="center" vertical="center"/>
    </xf>
    <xf numFmtId="44" fontId="6" fillId="33" borderId="39" xfId="54" applyNumberFormat="1" applyFont="1" applyFill="1" applyBorder="1" applyAlignment="1">
      <alignment vertical="center" wrapText="1"/>
      <protection/>
    </xf>
    <xf numFmtId="171" fontId="11" fillId="33" borderId="41" xfId="69" applyNumberFormat="1" applyFont="1" applyFill="1" applyBorder="1" applyAlignment="1">
      <alignment horizontal="center" vertical="center" wrapText="1"/>
    </xf>
    <xf numFmtId="49" fontId="12" fillId="34" borderId="50" xfId="54" applyNumberFormat="1" applyFont="1" applyFill="1" applyBorder="1" applyAlignment="1">
      <alignment horizontal="center" vertical="center"/>
      <protection/>
    </xf>
    <xf numFmtId="0" fontId="11" fillId="0" borderId="10" xfId="0" applyFont="1" applyBorder="1" applyAlignment="1">
      <alignment horizontal="left" wrapText="1"/>
    </xf>
    <xf numFmtId="0" fontId="78" fillId="0" borderId="0" xfId="0" applyFont="1" applyAlignment="1">
      <alignment horizontal="center" vertical="center"/>
    </xf>
    <xf numFmtId="0" fontId="8" fillId="33" borderId="51" xfId="0" applyFont="1" applyFill="1" applyBorder="1" applyAlignment="1">
      <alignment horizontal="right" vertical="center"/>
    </xf>
    <xf numFmtId="0" fontId="8" fillId="36" borderId="52" xfId="0" applyFont="1" applyFill="1" applyBorder="1" applyAlignment="1">
      <alignment horizontal="right" vertical="center"/>
    </xf>
    <xf numFmtId="49" fontId="4" fillId="33" borderId="53" xfId="54" applyNumberFormat="1" applyFont="1" applyFill="1" applyBorder="1" applyAlignment="1">
      <alignment horizontal="center" vertical="center" wrapText="1"/>
      <protection/>
    </xf>
    <xf numFmtId="49" fontId="4" fillId="33" borderId="54" xfId="54" applyNumberFormat="1" applyFont="1" applyFill="1" applyBorder="1" applyAlignment="1">
      <alignment horizontal="center" vertical="center" wrapText="1"/>
      <protection/>
    </xf>
    <xf numFmtId="0" fontId="13" fillId="0" borderId="51" xfId="0" applyFont="1" applyFill="1" applyBorder="1" applyAlignment="1">
      <alignment horizontal="right" vertical="center"/>
    </xf>
    <xf numFmtId="49" fontId="14" fillId="34" borderId="48" xfId="54" applyNumberFormat="1" applyFont="1" applyFill="1" applyBorder="1" applyAlignment="1">
      <alignment horizontal="right" vertical="center"/>
      <protection/>
    </xf>
    <xf numFmtId="49" fontId="14" fillId="34" borderId="10" xfId="54" applyNumberFormat="1" applyFont="1" applyFill="1" applyBorder="1" applyAlignment="1">
      <alignment horizontal="center" vertical="center"/>
      <protection/>
    </xf>
    <xf numFmtId="0" fontId="14" fillId="34" borderId="0" xfId="54" applyFont="1" applyFill="1" applyBorder="1" applyAlignment="1">
      <alignment horizontal="center" vertical="center"/>
      <protection/>
    </xf>
    <xf numFmtId="4" fontId="14" fillId="34" borderId="0" xfId="54" applyNumberFormat="1" applyFont="1" applyFill="1" applyBorder="1" applyAlignment="1">
      <alignment horizontal="right" vertical="center"/>
      <protection/>
    </xf>
    <xf numFmtId="0" fontId="8" fillId="33" borderId="55" xfId="0" applyFont="1" applyFill="1" applyBorder="1" applyAlignment="1">
      <alignment horizontal="right" vertical="center"/>
    </xf>
    <xf numFmtId="4" fontId="15" fillId="34" borderId="10" xfId="54" applyNumberFormat="1" applyFont="1" applyFill="1" applyBorder="1" applyAlignment="1">
      <alignment horizontal="right" vertical="center"/>
      <protection/>
    </xf>
    <xf numFmtId="0" fontId="0" fillId="0" borderId="0" xfId="0" applyAlignment="1">
      <alignment/>
    </xf>
    <xf numFmtId="0" fontId="78" fillId="0" borderId="38" xfId="0" applyFont="1" applyBorder="1" applyAlignment="1">
      <alignment/>
    </xf>
    <xf numFmtId="0" fontId="78" fillId="0" borderId="39" xfId="0" applyFont="1" applyBorder="1" applyAlignment="1">
      <alignment/>
    </xf>
    <xf numFmtId="0" fontId="12" fillId="0" borderId="0" xfId="51" applyFont="1" applyBorder="1" applyAlignment="1" applyProtection="1">
      <alignment vertical="center"/>
      <protection locked="0"/>
    </xf>
    <xf numFmtId="0" fontId="11" fillId="0" borderId="56" xfId="51" applyFont="1" applyBorder="1">
      <alignment/>
      <protection/>
    </xf>
    <xf numFmtId="0" fontId="11" fillId="0" borderId="18" xfId="51" applyFont="1" applyBorder="1" applyAlignment="1">
      <alignment/>
      <protection/>
    </xf>
    <xf numFmtId="0" fontId="11" fillId="0" borderId="57" xfId="51" applyFont="1" applyBorder="1" applyAlignment="1">
      <alignment horizontal="left"/>
      <protection/>
    </xf>
    <xf numFmtId="4" fontId="11" fillId="0" borderId="0" xfId="51" applyNumberFormat="1" applyFont="1" applyBorder="1">
      <alignment/>
      <protection/>
    </xf>
    <xf numFmtId="0" fontId="11" fillId="0" borderId="26" xfId="51" applyFont="1" applyBorder="1" applyAlignment="1">
      <alignment horizontal="center" vertical="center"/>
      <protection/>
    </xf>
    <xf numFmtId="0" fontId="11" fillId="0" borderId="58" xfId="51" applyFont="1" applyBorder="1" applyAlignment="1">
      <alignment vertical="center"/>
      <protection/>
    </xf>
    <xf numFmtId="0" fontId="11" fillId="0" borderId="59" xfId="51" applyFont="1" applyBorder="1" applyAlignment="1">
      <alignment horizontal="left" vertical="center"/>
      <protection/>
    </xf>
    <xf numFmtId="4" fontId="11" fillId="0" borderId="60" xfId="51" applyNumberFormat="1" applyFont="1" applyBorder="1" applyAlignment="1">
      <alignment horizontal="right" vertical="center"/>
      <protection/>
    </xf>
    <xf numFmtId="4" fontId="11" fillId="0" borderId="53" xfId="51" applyNumberFormat="1" applyFont="1" applyBorder="1" applyAlignment="1">
      <alignment horizontal="left" vertical="center"/>
      <protection/>
    </xf>
    <xf numFmtId="0" fontId="11" fillId="0" borderId="53" xfId="51" applyFont="1" applyBorder="1" applyAlignment="1">
      <alignment horizontal="center" vertical="center"/>
      <protection/>
    </xf>
    <xf numFmtId="0" fontId="11" fillId="0" borderId="20" xfId="51" applyFont="1" applyBorder="1" applyAlignment="1">
      <alignment vertical="center"/>
      <protection/>
    </xf>
    <xf numFmtId="0" fontId="11" fillId="0" borderId="0" xfId="51" applyFont="1" applyBorder="1" applyAlignment="1">
      <alignment vertical="center"/>
      <protection/>
    </xf>
    <xf numFmtId="0" fontId="11" fillId="0" borderId="61" xfId="0" applyFont="1" applyBorder="1" applyAlignment="1">
      <alignment horizontal="center"/>
    </xf>
    <xf numFmtId="0" fontId="11" fillId="0" borderId="28" xfId="51" applyFont="1" applyBorder="1" applyAlignment="1">
      <alignment horizontal="center" vertical="center"/>
      <protection/>
    </xf>
    <xf numFmtId="0" fontId="11" fillId="0" borderId="17" xfId="51" applyFont="1" applyBorder="1" applyAlignment="1">
      <alignment vertical="center"/>
      <protection/>
    </xf>
    <xf numFmtId="0" fontId="11" fillId="0" borderId="18" xfId="51" applyFont="1" applyBorder="1" applyAlignment="1">
      <alignment horizontal="left" vertical="center"/>
      <protection/>
    </xf>
    <xf numFmtId="0" fontId="11" fillId="0" borderId="62" xfId="0" applyFont="1" applyBorder="1" applyAlignment="1">
      <alignment horizontal="center"/>
    </xf>
    <xf numFmtId="0" fontId="11" fillId="0" borderId="63" xfId="0" applyFont="1" applyBorder="1" applyAlignment="1">
      <alignment horizontal="center"/>
    </xf>
    <xf numFmtId="0" fontId="11" fillId="0" borderId="64" xfId="0" applyFont="1" applyBorder="1" applyAlignment="1">
      <alignment horizontal="center"/>
    </xf>
    <xf numFmtId="49" fontId="11" fillId="35" borderId="29" xfId="51" applyNumberFormat="1" applyFont="1" applyFill="1" applyBorder="1" applyAlignment="1">
      <alignment horizontal="center"/>
      <protection/>
    </xf>
    <xf numFmtId="171" fontId="11" fillId="33" borderId="36" xfId="51" applyNumberFormat="1" applyFont="1" applyFill="1" applyBorder="1" applyAlignment="1">
      <alignment vertical="center"/>
      <protection/>
    </xf>
    <xf numFmtId="2" fontId="11" fillId="35" borderId="65" xfId="51" applyNumberFormat="1" applyFont="1" applyFill="1" applyBorder="1" applyAlignment="1">
      <alignment vertical="center"/>
      <protection/>
    </xf>
    <xf numFmtId="171" fontId="11" fillId="33" borderId="65" xfId="51" applyNumberFormat="1" applyFont="1" applyFill="1" applyBorder="1" applyAlignment="1">
      <alignment vertical="center"/>
      <protection/>
    </xf>
    <xf numFmtId="171" fontId="78" fillId="35" borderId="43" xfId="0" applyNumberFormat="1" applyFont="1" applyFill="1" applyBorder="1" applyAlignment="1">
      <alignment/>
    </xf>
    <xf numFmtId="0" fontId="11" fillId="33" borderId="22" xfId="51" applyFont="1" applyFill="1" applyBorder="1" applyAlignment="1">
      <alignment horizontal="left"/>
      <protection/>
    </xf>
    <xf numFmtId="0" fontId="11" fillId="33" borderId="23" xfId="51" applyFont="1" applyFill="1" applyBorder="1" applyAlignment="1">
      <alignment horizontal="left"/>
      <protection/>
    </xf>
    <xf numFmtId="0" fontId="11" fillId="33" borderId="24" xfId="51" applyFont="1" applyFill="1" applyBorder="1" applyAlignment="1">
      <alignment horizontal="left"/>
      <protection/>
    </xf>
    <xf numFmtId="171" fontId="11" fillId="33" borderId="37" xfId="51" applyNumberFormat="1" applyFont="1" applyFill="1" applyBorder="1" applyAlignment="1">
      <alignment vertical="center"/>
      <protection/>
    </xf>
    <xf numFmtId="0" fontId="11" fillId="35" borderId="66" xfId="51" applyNumberFormat="1" applyFont="1" applyFill="1" applyBorder="1" applyAlignment="1">
      <alignment vertical="center"/>
      <protection/>
    </xf>
    <xf numFmtId="171" fontId="11" fillId="33" borderId="66" xfId="51" applyNumberFormat="1" applyFont="1" applyFill="1" applyBorder="1" applyAlignment="1">
      <alignment vertical="center"/>
      <protection/>
    </xf>
    <xf numFmtId="171" fontId="11" fillId="33" borderId="22" xfId="51" applyNumberFormat="1" applyFont="1" applyFill="1" applyBorder="1" applyAlignment="1">
      <alignment vertical="center"/>
      <protection/>
    </xf>
    <xf numFmtId="2" fontId="11" fillId="35" borderId="66" xfId="51" applyNumberFormat="1" applyFont="1" applyFill="1" applyBorder="1" applyAlignment="1">
      <alignment vertical="center"/>
      <protection/>
    </xf>
    <xf numFmtId="171" fontId="11" fillId="33" borderId="66" xfId="69" applyNumberFormat="1" applyFont="1" applyFill="1" applyBorder="1" applyAlignment="1">
      <alignment horizontal="center" vertical="center"/>
    </xf>
    <xf numFmtId="171" fontId="11" fillId="33" borderId="67" xfId="69" applyNumberFormat="1" applyFont="1" applyFill="1" applyBorder="1" applyAlignment="1">
      <alignment horizontal="center" vertical="center"/>
    </xf>
    <xf numFmtId="171" fontId="11" fillId="33" borderId="68" xfId="51" applyNumberFormat="1" applyFont="1" applyFill="1" applyBorder="1" applyAlignment="1">
      <alignment vertical="center"/>
      <protection/>
    </xf>
    <xf numFmtId="171" fontId="11" fillId="33" borderId="23" xfId="51" applyNumberFormat="1" applyFont="1" applyFill="1" applyBorder="1" applyAlignment="1">
      <alignment/>
      <protection/>
    </xf>
    <xf numFmtId="4" fontId="11" fillId="35" borderId="22" xfId="51" applyNumberFormat="1" applyFont="1" applyFill="1" applyBorder="1" applyAlignment="1">
      <alignment horizontal="right"/>
      <protection/>
    </xf>
    <xf numFmtId="4" fontId="11" fillId="33" borderId="22" xfId="51" applyNumberFormat="1" applyFont="1" applyFill="1" applyBorder="1" applyAlignment="1">
      <alignment horizontal="right"/>
      <protection/>
    </xf>
    <xf numFmtId="4" fontId="11" fillId="35" borderId="30" xfId="51" applyNumberFormat="1" applyFont="1" applyFill="1" applyBorder="1" applyAlignment="1">
      <alignment horizontal="right"/>
      <protection/>
    </xf>
    <xf numFmtId="171" fontId="11" fillId="35" borderId="24" xfId="0" applyNumberFormat="1" applyFont="1" applyFill="1" applyBorder="1" applyAlignment="1">
      <alignment horizontal="left" vertical="top"/>
    </xf>
    <xf numFmtId="4" fontId="11" fillId="35" borderId="24" xfId="51" applyNumberFormat="1" applyFont="1" applyFill="1" applyBorder="1" applyAlignment="1">
      <alignment horizontal="right"/>
      <protection/>
    </xf>
    <xf numFmtId="4" fontId="11" fillId="33" borderId="30" xfId="51" applyNumberFormat="1" applyFont="1" applyFill="1" applyBorder="1" applyAlignment="1">
      <alignment horizontal="right"/>
      <protection/>
    </xf>
    <xf numFmtId="4" fontId="78" fillId="0" borderId="39" xfId="0" applyNumberFormat="1" applyFont="1" applyBorder="1" applyAlignment="1">
      <alignment/>
    </xf>
    <xf numFmtId="0" fontId="78" fillId="0" borderId="69" xfId="0" applyFont="1" applyBorder="1" applyAlignment="1">
      <alignment/>
    </xf>
    <xf numFmtId="49" fontId="11" fillId="33" borderId="22" xfId="51" applyNumberFormat="1" applyFont="1" applyFill="1" applyBorder="1" applyAlignment="1">
      <alignment horizontal="left"/>
      <protection/>
    </xf>
    <xf numFmtId="4" fontId="12" fillId="0" borderId="0" xfId="51" applyNumberFormat="1" applyFont="1" applyBorder="1" applyAlignment="1">
      <alignment/>
      <protection/>
    </xf>
    <xf numFmtId="0" fontId="7" fillId="37" borderId="70" xfId="0" applyFont="1" applyFill="1" applyBorder="1" applyAlignment="1">
      <alignment horizontal="left"/>
    </xf>
    <xf numFmtId="0" fontId="7" fillId="37" borderId="29" xfId="0" applyFont="1" applyFill="1" applyBorder="1" applyAlignment="1">
      <alignment horizontal="left"/>
    </xf>
    <xf numFmtId="0" fontId="7" fillId="37" borderId="71" xfId="0" applyFont="1" applyFill="1" applyBorder="1" applyAlignment="1">
      <alignment horizontal="left" vertical="center" wrapText="1"/>
    </xf>
    <xf numFmtId="0" fontId="7" fillId="33" borderId="72" xfId="0" applyFont="1" applyFill="1" applyBorder="1" applyAlignment="1">
      <alignment horizontal="right" vertical="center" wrapText="1"/>
    </xf>
    <xf numFmtId="0" fontId="79" fillId="0" borderId="66" xfId="0" applyFont="1" applyBorder="1" applyAlignment="1">
      <alignment/>
    </xf>
    <xf numFmtId="0" fontId="5" fillId="33" borderId="66" xfId="0" applyFont="1" applyFill="1" applyBorder="1" applyAlignment="1">
      <alignment horizontal="center" vertical="center" wrapText="1"/>
    </xf>
    <xf numFmtId="0" fontId="79" fillId="0" borderId="66" xfId="0" applyFont="1" applyBorder="1" applyAlignment="1">
      <alignment horizontal="center"/>
    </xf>
    <xf numFmtId="2" fontId="5" fillId="33" borderId="66" xfId="0" applyNumberFormat="1" applyFont="1" applyFill="1" applyBorder="1" applyAlignment="1">
      <alignment horizontal="right" vertical="center" wrapText="1"/>
    </xf>
    <xf numFmtId="0" fontId="5" fillId="33" borderId="65" xfId="0" applyFont="1" applyFill="1" applyBorder="1" applyAlignment="1">
      <alignment horizontal="right" vertical="center" wrapText="1"/>
    </xf>
    <xf numFmtId="2" fontId="5" fillId="33" borderId="65" xfId="0" applyNumberFormat="1" applyFont="1" applyFill="1" applyBorder="1" applyAlignment="1">
      <alignment horizontal="right" vertical="center" wrapText="1"/>
    </xf>
    <xf numFmtId="170" fontId="5" fillId="33" borderId="30" xfId="0" applyNumberFormat="1" applyFont="1" applyFill="1" applyBorder="1" applyAlignment="1">
      <alignment horizontal="right" vertical="center" wrapText="1"/>
    </xf>
    <xf numFmtId="0" fontId="5" fillId="33" borderId="29" xfId="0" applyFont="1" applyFill="1" applyBorder="1" applyAlignment="1">
      <alignment vertical="center" wrapText="1"/>
    </xf>
    <xf numFmtId="0" fontId="5" fillId="33" borderId="66" xfId="0" applyFont="1" applyFill="1" applyBorder="1" applyAlignment="1">
      <alignment horizontal="right" vertical="center" wrapText="1"/>
    </xf>
    <xf numFmtId="0" fontId="5" fillId="33" borderId="73" xfId="0" applyFont="1" applyFill="1" applyBorder="1" applyAlignment="1">
      <alignment horizontal="center" vertical="center" wrapText="1"/>
    </xf>
    <xf numFmtId="0" fontId="79" fillId="0" borderId="73" xfId="0" applyFont="1" applyBorder="1" applyAlignment="1">
      <alignment horizontal="center"/>
    </xf>
    <xf numFmtId="0" fontId="5" fillId="33" borderId="73" xfId="0" applyFont="1" applyFill="1" applyBorder="1" applyAlignment="1">
      <alignment horizontal="right" vertical="center" wrapText="1"/>
    </xf>
    <xf numFmtId="0" fontId="79" fillId="0" borderId="73" xfId="0" applyFont="1" applyBorder="1" applyAlignment="1">
      <alignment/>
    </xf>
    <xf numFmtId="0" fontId="7" fillId="37" borderId="73" xfId="0" applyFont="1" applyFill="1" applyBorder="1" applyAlignment="1">
      <alignment horizontal="right" vertical="center" wrapText="1"/>
    </xf>
    <xf numFmtId="2" fontId="7" fillId="37" borderId="74" xfId="0" applyNumberFormat="1" applyFont="1" applyFill="1" applyBorder="1" applyAlignment="1">
      <alignment horizontal="right" vertical="center" wrapText="1"/>
    </xf>
    <xf numFmtId="0" fontId="5" fillId="33" borderId="75" xfId="0" applyFont="1" applyFill="1" applyBorder="1" applyAlignment="1">
      <alignment horizontal="center" vertical="center" wrapText="1"/>
    </xf>
    <xf numFmtId="0" fontId="80" fillId="0" borderId="76" xfId="0" applyFont="1" applyBorder="1" applyAlignment="1" quotePrefix="1">
      <alignment horizontal="center" vertical="center"/>
    </xf>
    <xf numFmtId="220" fontId="5" fillId="33" borderId="66" xfId="0" applyNumberFormat="1" applyFont="1" applyFill="1" applyBorder="1" applyAlignment="1">
      <alignment horizontal="right" vertical="center" wrapText="1"/>
    </xf>
    <xf numFmtId="0" fontId="81" fillId="0" borderId="77" xfId="0" applyFont="1" applyBorder="1" applyAlignment="1">
      <alignment vertical="center" wrapText="1"/>
    </xf>
    <xf numFmtId="0" fontId="5" fillId="33" borderId="65" xfId="0" applyFont="1" applyFill="1" applyBorder="1" applyAlignment="1">
      <alignment horizontal="center" vertical="center" wrapText="1"/>
    </xf>
    <xf numFmtId="0" fontId="81" fillId="0" borderId="77" xfId="0" applyFont="1" applyBorder="1" applyAlignment="1">
      <alignment horizontal="center" vertical="center"/>
    </xf>
    <xf numFmtId="220" fontId="5" fillId="33" borderId="65" xfId="0" applyNumberFormat="1" applyFont="1" applyFill="1" applyBorder="1" applyAlignment="1">
      <alignment horizontal="right" vertical="center" wrapText="1"/>
    </xf>
    <xf numFmtId="0" fontId="7" fillId="37" borderId="65" xfId="0" applyFont="1" applyFill="1" applyBorder="1" applyAlignment="1">
      <alignment horizontal="right" vertical="center" wrapText="1"/>
    </xf>
    <xf numFmtId="2" fontId="7" fillId="37" borderId="65" xfId="0" applyNumberFormat="1" applyFont="1" applyFill="1" applyBorder="1" applyAlignment="1">
      <alignment horizontal="right" vertical="center" wrapText="1"/>
    </xf>
    <xf numFmtId="0" fontId="5" fillId="33" borderId="63" xfId="0" applyFont="1" applyFill="1" applyBorder="1" applyAlignment="1">
      <alignment horizontal="center" vertical="center" wrapText="1"/>
    </xf>
    <xf numFmtId="0" fontId="5" fillId="33" borderId="64" xfId="0" applyFont="1" applyFill="1" applyBorder="1" applyAlignment="1">
      <alignment horizontal="center" vertical="center"/>
    </xf>
    <xf numFmtId="0" fontId="5" fillId="33" borderId="64" xfId="0" applyFont="1" applyFill="1" applyBorder="1" applyAlignment="1">
      <alignment horizontal="center"/>
    </xf>
    <xf numFmtId="220" fontId="5" fillId="33" borderId="64" xfId="0" applyNumberFormat="1" applyFont="1" applyFill="1" applyBorder="1" applyAlignment="1">
      <alignment/>
    </xf>
    <xf numFmtId="0" fontId="5" fillId="33" borderId="64" xfId="0" applyFont="1" applyFill="1" applyBorder="1" applyAlignment="1">
      <alignment/>
    </xf>
    <xf numFmtId="0" fontId="7" fillId="33" borderId="64" xfId="0" applyFont="1" applyFill="1" applyBorder="1" applyAlignment="1">
      <alignment horizontal="right" wrapText="1"/>
    </xf>
    <xf numFmtId="2" fontId="7" fillId="33" borderId="78" xfId="0" applyNumberFormat="1" applyFont="1" applyFill="1" applyBorder="1" applyAlignment="1">
      <alignment/>
    </xf>
    <xf numFmtId="0" fontId="5" fillId="33" borderId="79" xfId="0" applyFont="1" applyFill="1" applyBorder="1" applyAlignment="1">
      <alignment horizontal="center" vertical="center" wrapText="1"/>
    </xf>
    <xf numFmtId="0" fontId="5" fillId="33" borderId="79" xfId="0" applyFont="1" applyFill="1" applyBorder="1" applyAlignment="1">
      <alignment horizontal="center" vertical="center"/>
    </xf>
    <xf numFmtId="220" fontId="5" fillId="33" borderId="79" xfId="0" applyNumberFormat="1" applyFont="1" applyFill="1" applyBorder="1" applyAlignment="1">
      <alignment/>
    </xf>
    <xf numFmtId="0" fontId="5" fillId="33" borderId="79" xfId="0" applyFont="1" applyFill="1" applyBorder="1" applyAlignment="1">
      <alignment/>
    </xf>
    <xf numFmtId="0" fontId="7" fillId="37" borderId="66" xfId="0" applyFont="1" applyFill="1" applyBorder="1" applyAlignment="1">
      <alignment horizontal="right" wrapText="1"/>
    </xf>
    <xf numFmtId="2" fontId="7" fillId="37" borderId="78" xfId="0" applyNumberFormat="1" applyFont="1" applyFill="1" applyBorder="1" applyAlignment="1">
      <alignment/>
    </xf>
    <xf numFmtId="0" fontId="79" fillId="0" borderId="76" xfId="0" applyFont="1" applyBorder="1" applyAlignment="1">
      <alignment wrapText="1"/>
    </xf>
    <xf numFmtId="0" fontId="5" fillId="33" borderId="76" xfId="0" applyFont="1" applyFill="1" applyBorder="1" applyAlignment="1">
      <alignment horizontal="center" vertical="center" wrapText="1"/>
    </xf>
    <xf numFmtId="220" fontId="5" fillId="33" borderId="76" xfId="0" applyNumberFormat="1" applyFont="1" applyFill="1" applyBorder="1" applyAlignment="1">
      <alignment horizontal="right" vertical="center" wrapText="1"/>
    </xf>
    <xf numFmtId="0" fontId="5" fillId="33" borderId="76" xfId="0" applyFont="1" applyFill="1" applyBorder="1" applyAlignment="1">
      <alignment horizontal="right" vertical="center" wrapText="1"/>
    </xf>
    <xf numFmtId="2" fontId="5" fillId="33" borderId="76" xfId="0" applyNumberFormat="1" applyFont="1" applyFill="1" applyBorder="1" applyAlignment="1">
      <alignment horizontal="right" vertical="center" wrapText="1"/>
    </xf>
    <xf numFmtId="2" fontId="5" fillId="33" borderId="80" xfId="0" applyNumberFormat="1" applyFont="1" applyFill="1" applyBorder="1" applyAlignment="1">
      <alignment horizontal="right" vertical="center" wrapText="1"/>
    </xf>
    <xf numFmtId="0" fontId="79" fillId="0" borderId="66" xfId="0" applyFont="1" applyBorder="1" applyAlignment="1">
      <alignment wrapText="1"/>
    </xf>
    <xf numFmtId="0" fontId="80" fillId="0" borderId="66" xfId="0" applyFont="1" applyBorder="1" applyAlignment="1" quotePrefix="1">
      <alignment horizontal="center" vertical="center"/>
    </xf>
    <xf numFmtId="2" fontId="5" fillId="33" borderId="30" xfId="0" applyNumberFormat="1" applyFont="1" applyFill="1" applyBorder="1" applyAlignment="1">
      <alignment horizontal="right" vertical="center" wrapText="1"/>
    </xf>
    <xf numFmtId="0" fontId="5" fillId="33" borderId="62" xfId="0" applyFont="1" applyFill="1" applyBorder="1" applyAlignment="1">
      <alignment horizontal="center" vertical="center" wrapText="1"/>
    </xf>
    <xf numFmtId="0" fontId="5" fillId="33" borderId="62" xfId="0" applyFont="1" applyFill="1" applyBorder="1" applyAlignment="1">
      <alignment horizontal="center" vertical="center"/>
    </xf>
    <xf numFmtId="220" fontId="5" fillId="33" borderId="62" xfId="0" applyNumberFormat="1" applyFont="1" applyFill="1" applyBorder="1" applyAlignment="1">
      <alignment/>
    </xf>
    <xf numFmtId="0" fontId="5" fillId="33" borderId="62" xfId="0" applyFont="1" applyFill="1" applyBorder="1" applyAlignment="1">
      <alignment/>
    </xf>
    <xf numFmtId="0" fontId="7" fillId="37" borderId="65" xfId="0" applyFont="1" applyFill="1" applyBorder="1" applyAlignment="1">
      <alignment horizontal="right" wrapText="1"/>
    </xf>
    <xf numFmtId="2" fontId="7" fillId="37" borderId="81" xfId="0" applyNumberFormat="1" applyFont="1" applyFill="1" applyBorder="1" applyAlignment="1">
      <alignment/>
    </xf>
    <xf numFmtId="0" fontId="5" fillId="0" borderId="0" xfId="0" applyFont="1" applyAlignment="1">
      <alignment/>
    </xf>
    <xf numFmtId="0" fontId="7" fillId="37" borderId="70" xfId="0" applyFont="1" applyFill="1" applyBorder="1" applyAlignment="1">
      <alignment/>
    </xf>
    <xf numFmtId="0" fontId="5" fillId="37" borderId="82" xfId="0" applyFont="1" applyFill="1" applyBorder="1" applyAlignment="1">
      <alignment/>
    </xf>
    <xf numFmtId="0" fontId="5" fillId="37" borderId="83" xfId="0" applyFont="1" applyFill="1" applyBorder="1" applyAlignment="1">
      <alignment/>
    </xf>
    <xf numFmtId="0" fontId="7" fillId="33" borderId="29" xfId="0" applyFont="1" applyFill="1" applyBorder="1" applyAlignment="1">
      <alignment vertical="center" wrapText="1"/>
    </xf>
    <xf numFmtId="0" fontId="7" fillId="33" borderId="66"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66" xfId="0" applyFont="1" applyFill="1" applyBorder="1" applyAlignment="1">
      <alignment horizontal="right" vertical="center" wrapText="1"/>
    </xf>
    <xf numFmtId="2" fontId="7" fillId="33" borderId="30" xfId="0" applyNumberFormat="1" applyFont="1" applyFill="1" applyBorder="1" applyAlignment="1">
      <alignment horizontal="right" vertical="center" wrapText="1"/>
    </xf>
    <xf numFmtId="2" fontId="3" fillId="0" borderId="39" xfId="0" applyNumberFormat="1" applyFont="1" applyBorder="1" applyAlignment="1">
      <alignment/>
    </xf>
    <xf numFmtId="0" fontId="7" fillId="33" borderId="30" xfId="0" applyFont="1" applyFill="1" applyBorder="1" applyAlignment="1">
      <alignment horizontal="right" vertical="center" wrapText="1"/>
    </xf>
    <xf numFmtId="0" fontId="7" fillId="33" borderId="29" xfId="0" applyFont="1" applyFill="1" applyBorder="1" applyAlignment="1">
      <alignment horizontal="left" vertical="top" wrapText="1"/>
    </xf>
    <xf numFmtId="0" fontId="7" fillId="33" borderId="31" xfId="0" applyFont="1" applyFill="1" applyBorder="1" applyAlignment="1">
      <alignment vertical="center" wrapText="1"/>
    </xf>
    <xf numFmtId="0" fontId="7" fillId="33" borderId="75" xfId="0" applyFont="1" applyFill="1" applyBorder="1" applyAlignment="1">
      <alignment horizontal="right" vertical="center" wrapText="1"/>
    </xf>
    <xf numFmtId="2" fontId="7" fillId="33" borderId="45" xfId="0" applyNumberFormat="1" applyFont="1" applyFill="1" applyBorder="1" applyAlignment="1">
      <alignment horizontal="right" vertical="center" wrapText="1"/>
    </xf>
    <xf numFmtId="0" fontId="7" fillId="35" borderId="84" xfId="0" applyFont="1" applyFill="1" applyBorder="1" applyAlignment="1">
      <alignment vertical="center" wrapText="1"/>
    </xf>
    <xf numFmtId="0" fontId="7" fillId="35" borderId="85" xfId="0" applyFont="1" applyFill="1" applyBorder="1" applyAlignment="1">
      <alignment horizontal="right" vertical="center" wrapText="1"/>
    </xf>
    <xf numFmtId="0" fontId="0" fillId="0" borderId="82" xfId="0" applyBorder="1" applyAlignment="1">
      <alignment/>
    </xf>
    <xf numFmtId="220" fontId="5" fillId="33" borderId="82" xfId="0" applyNumberFormat="1" applyFont="1" applyFill="1" applyBorder="1" applyAlignment="1">
      <alignment horizontal="right" vertical="center" wrapText="1"/>
    </xf>
    <xf numFmtId="0" fontId="5" fillId="33" borderId="82" xfId="0" applyFont="1" applyFill="1" applyBorder="1" applyAlignment="1">
      <alignment horizontal="right" vertical="center" wrapText="1"/>
    </xf>
    <xf numFmtId="2" fontId="5" fillId="33" borderId="82" xfId="0" applyNumberFormat="1" applyFont="1" applyFill="1" applyBorder="1" applyAlignment="1">
      <alignment horizontal="right" vertical="center" wrapText="1"/>
    </xf>
    <xf numFmtId="49" fontId="14" fillId="34" borderId="60" xfId="54" applyNumberFormat="1" applyFont="1" applyFill="1" applyBorder="1" applyAlignment="1">
      <alignment horizontal="right" vertical="center"/>
      <protection/>
    </xf>
    <xf numFmtId="49" fontId="14" fillId="34" borderId="53" xfId="54" applyNumberFormat="1" applyFont="1" applyFill="1" applyBorder="1" applyAlignment="1">
      <alignment horizontal="center" vertical="center"/>
      <protection/>
    </xf>
    <xf numFmtId="0" fontId="14" fillId="34" borderId="53" xfId="54" applyFont="1" applyFill="1" applyBorder="1" applyAlignment="1">
      <alignment horizontal="center" vertical="center"/>
      <protection/>
    </xf>
    <xf numFmtId="4" fontId="14" fillId="34" borderId="53" xfId="54" applyNumberFormat="1" applyFont="1" applyFill="1" applyBorder="1" applyAlignment="1">
      <alignment horizontal="right" vertical="center"/>
      <protection/>
    </xf>
    <xf numFmtId="2" fontId="7" fillId="33" borderId="86" xfId="0" applyNumberFormat="1" applyFont="1" applyFill="1" applyBorder="1" applyAlignment="1">
      <alignment horizontal="right" vertical="center" wrapText="1"/>
    </xf>
    <xf numFmtId="0" fontId="0" fillId="0" borderId="0" xfId="0" applyAlignment="1">
      <alignment wrapText="1"/>
    </xf>
    <xf numFmtId="197" fontId="0" fillId="0" borderId="0" xfId="0" applyNumberFormat="1" applyAlignment="1">
      <alignment/>
    </xf>
    <xf numFmtId="0" fontId="64" fillId="0" borderId="0" xfId="44" applyAlignment="1">
      <alignment/>
    </xf>
    <xf numFmtId="197" fontId="0" fillId="0" borderId="0" xfId="0" applyNumberFormat="1" applyAlignment="1">
      <alignment wrapText="1"/>
    </xf>
    <xf numFmtId="0" fontId="52" fillId="33" borderId="10" xfId="54" applyFont="1" applyFill="1" applyBorder="1" applyAlignment="1" applyProtection="1">
      <alignment horizontal="left" vertical="center" wrapText="1"/>
      <protection locked="0"/>
    </xf>
    <xf numFmtId="49" fontId="5" fillId="33" borderId="82" xfId="54" applyNumberFormat="1" applyFont="1" applyFill="1" applyBorder="1" applyAlignment="1">
      <alignment horizontal="center" vertical="center" wrapText="1"/>
      <protection/>
    </xf>
    <xf numFmtId="2" fontId="5" fillId="0" borderId="0" xfId="0" applyNumberFormat="1" applyFont="1" applyAlignment="1">
      <alignment/>
    </xf>
    <xf numFmtId="0" fontId="82" fillId="0" borderId="0" xfId="0" applyFont="1" applyAlignment="1">
      <alignment wrapText="1"/>
    </xf>
    <xf numFmtId="0" fontId="5" fillId="33" borderId="65" xfId="0" applyFont="1" applyFill="1" applyBorder="1" applyAlignment="1">
      <alignment vertical="center" wrapText="1"/>
    </xf>
    <xf numFmtId="0" fontId="5" fillId="33" borderId="11" xfId="54" applyFont="1" applyFill="1" applyBorder="1" applyAlignment="1" applyProtection="1">
      <alignment horizontal="left" vertical="center" wrapText="1"/>
      <protection locked="0"/>
    </xf>
    <xf numFmtId="49" fontId="5" fillId="33" borderId="76" xfId="54" applyNumberFormat="1" applyFont="1" applyFill="1" applyBorder="1" applyAlignment="1">
      <alignment horizontal="center" vertical="center" wrapText="1"/>
      <protection/>
    </xf>
    <xf numFmtId="0" fontId="78" fillId="0" borderId="0" xfId="0" applyFont="1" applyAlignment="1">
      <alignment wrapText="1"/>
    </xf>
    <xf numFmtId="171" fontId="20" fillId="34" borderId="87" xfId="69" applyNumberFormat="1" applyFont="1" applyFill="1" applyBorder="1" applyAlignment="1" applyProtection="1">
      <alignment horizontal="center" vertical="center"/>
      <protection locked="0"/>
    </xf>
    <xf numFmtId="49" fontId="15" fillId="34" borderId="48" xfId="54" applyNumberFormat="1" applyFont="1" applyFill="1" applyBorder="1" applyAlignment="1">
      <alignment horizontal="right" vertical="center"/>
      <protection/>
    </xf>
    <xf numFmtId="0" fontId="15" fillId="34" borderId="0" xfId="54" applyFont="1" applyFill="1" applyBorder="1" applyAlignment="1">
      <alignment horizontal="center" vertical="center"/>
      <protection/>
    </xf>
    <xf numFmtId="4" fontId="15" fillId="34" borderId="0" xfId="54" applyNumberFormat="1" applyFont="1" applyFill="1" applyBorder="1" applyAlignment="1">
      <alignment horizontal="right" vertical="center"/>
      <protection/>
    </xf>
    <xf numFmtId="49" fontId="15" fillId="34" borderId="88" xfId="54" applyNumberFormat="1" applyFont="1" applyFill="1" applyBorder="1" applyAlignment="1">
      <alignment horizontal="center" vertical="center"/>
      <protection/>
    </xf>
    <xf numFmtId="44" fontId="15" fillId="34" borderId="89" xfId="47" applyNumberFormat="1" applyFont="1" applyFill="1" applyBorder="1" applyAlignment="1">
      <alignment horizontal="right" vertical="center"/>
    </xf>
    <xf numFmtId="49" fontId="4" fillId="33" borderId="32" xfId="54" applyNumberFormat="1" applyFont="1" applyFill="1" applyBorder="1" applyAlignment="1">
      <alignment horizontal="left" vertical="center"/>
      <protection/>
    </xf>
    <xf numFmtId="49" fontId="4" fillId="33" borderId="0" xfId="54" applyNumberFormat="1" applyFont="1" applyFill="1" applyBorder="1" applyAlignment="1">
      <alignment horizontal="center" vertical="center" wrapText="1"/>
      <protection/>
    </xf>
    <xf numFmtId="49" fontId="4" fillId="33" borderId="0" xfId="54" applyNumberFormat="1" applyFont="1" applyFill="1" applyBorder="1" applyAlignment="1">
      <alignment horizontal="left" vertical="center" wrapText="1"/>
      <protection/>
    </xf>
    <xf numFmtId="49" fontId="4" fillId="33" borderId="0" xfId="54" applyNumberFormat="1" applyFont="1" applyFill="1" applyBorder="1" applyAlignment="1">
      <alignment horizontal="right" vertical="center" wrapText="1"/>
      <protection/>
    </xf>
    <xf numFmtId="44" fontId="4" fillId="33" borderId="0" xfId="54" applyNumberFormat="1" applyFont="1" applyFill="1" applyBorder="1" applyAlignment="1">
      <alignment vertical="center" wrapText="1"/>
      <protection/>
    </xf>
    <xf numFmtId="171" fontId="4" fillId="33" borderId="39" xfId="54" applyNumberFormat="1" applyFont="1" applyFill="1" applyBorder="1" applyAlignment="1">
      <alignment horizontal="center" vertical="center" wrapText="1"/>
      <protection/>
    </xf>
    <xf numFmtId="171" fontId="20" fillId="34" borderId="90" xfId="69" applyNumberFormat="1" applyFont="1" applyFill="1" applyBorder="1" applyAlignment="1" applyProtection="1">
      <alignment horizontal="center" vertical="center"/>
      <protection locked="0"/>
    </xf>
    <xf numFmtId="44" fontId="15" fillId="34" borderId="10" xfId="47" applyNumberFormat="1" applyFont="1" applyFill="1" applyBorder="1" applyAlignment="1">
      <alignment horizontal="right" vertical="center"/>
    </xf>
    <xf numFmtId="171" fontId="20" fillId="34" borderId="87" xfId="69" applyNumberFormat="1" applyFont="1" applyFill="1" applyBorder="1" applyAlignment="1" applyProtection="1">
      <alignment horizontal="center" vertical="center"/>
      <protection locked="0"/>
    </xf>
    <xf numFmtId="4" fontId="15" fillId="34" borderId="91" xfId="54" applyNumberFormat="1" applyFont="1" applyFill="1" applyBorder="1" applyAlignment="1">
      <alignment horizontal="right" vertical="center"/>
      <protection/>
    </xf>
    <xf numFmtId="44" fontId="26" fillId="34" borderId="54" xfId="54" applyNumberFormat="1" applyFont="1" applyFill="1" applyBorder="1" applyAlignment="1">
      <alignment horizontal="right" vertical="center"/>
      <protection/>
    </xf>
    <xf numFmtId="44" fontId="20" fillId="34" borderId="0" xfId="54" applyNumberFormat="1" applyFont="1" applyFill="1" applyBorder="1" applyAlignment="1">
      <alignment horizontal="right" vertical="center"/>
      <protection/>
    </xf>
    <xf numFmtId="44" fontId="14" fillId="33" borderId="11" xfId="47" applyNumberFormat="1" applyFont="1" applyFill="1" applyBorder="1" applyAlignment="1">
      <alignment vertical="center"/>
    </xf>
    <xf numFmtId="171" fontId="14" fillId="33" borderId="92" xfId="69" applyNumberFormat="1" applyFont="1" applyFill="1" applyBorder="1" applyAlignment="1">
      <alignment horizontal="center" vertical="center"/>
    </xf>
    <xf numFmtId="44" fontId="14" fillId="33" borderId="93" xfId="47" applyNumberFormat="1" applyFont="1" applyFill="1" applyBorder="1" applyAlignment="1">
      <alignment vertical="center"/>
    </xf>
    <xf numFmtId="171" fontId="14" fillId="33" borderId="94" xfId="69" applyNumberFormat="1" applyFont="1" applyFill="1" applyBorder="1" applyAlignment="1">
      <alignment horizontal="center" vertical="center"/>
    </xf>
    <xf numFmtId="0" fontId="11" fillId="0" borderId="95" xfId="0" applyFont="1" applyFill="1" applyBorder="1" applyAlignment="1">
      <alignment horizontal="center" vertical="center"/>
    </xf>
    <xf numFmtId="0" fontId="11" fillId="0" borderId="77" xfId="0" applyFont="1" applyBorder="1" applyAlignment="1">
      <alignment horizontal="left" wrapText="1"/>
    </xf>
    <xf numFmtId="0" fontId="11" fillId="33" borderId="77" xfId="54" applyFont="1" applyFill="1" applyBorder="1" applyAlignment="1" applyProtection="1">
      <alignment horizontal="center" vertical="center" wrapText="1"/>
      <protection/>
    </xf>
    <xf numFmtId="4" fontId="11" fillId="33" borderId="77" xfId="54" applyNumberFormat="1" applyFont="1" applyFill="1" applyBorder="1" applyAlignment="1">
      <alignment horizontal="right" vertical="center" wrapText="1"/>
      <protection/>
    </xf>
    <xf numFmtId="44" fontId="5" fillId="33" borderId="77" xfId="47" applyNumberFormat="1" applyFont="1" applyFill="1" applyBorder="1" applyAlignment="1">
      <alignment vertical="center"/>
    </xf>
    <xf numFmtId="171" fontId="11" fillId="33" borderId="96" xfId="69" applyNumberFormat="1" applyFont="1" applyFill="1" applyBorder="1" applyAlignment="1">
      <alignment horizontal="center" vertical="center" wrapText="1"/>
    </xf>
    <xf numFmtId="171" fontId="24" fillId="33" borderId="41" xfId="69" applyNumberFormat="1" applyFont="1" applyFill="1" applyBorder="1" applyAlignment="1">
      <alignment horizontal="center" vertical="center" wrapText="1"/>
    </xf>
    <xf numFmtId="0" fontId="83" fillId="33" borderId="10" xfId="0" applyFont="1" applyFill="1" applyBorder="1" applyAlignment="1">
      <alignment horizontal="center" vertical="center"/>
    </xf>
    <xf numFmtId="44" fontId="24" fillId="33" borderId="10" xfId="47" applyNumberFormat="1" applyFont="1" applyFill="1" applyBorder="1" applyAlignment="1">
      <alignment vertical="center"/>
    </xf>
    <xf numFmtId="0" fontId="17" fillId="33" borderId="14" xfId="0" applyFont="1" applyFill="1" applyBorder="1" applyAlignment="1">
      <alignment horizontal="right" vertical="center"/>
    </xf>
    <xf numFmtId="0" fontId="23" fillId="33" borderId="10" xfId="0" applyFont="1" applyFill="1" applyBorder="1" applyAlignment="1">
      <alignment horizontal="center" vertical="center"/>
    </xf>
    <xf numFmtId="49" fontId="23" fillId="33" borderId="10" xfId="54" applyNumberFormat="1" applyFont="1" applyFill="1" applyBorder="1" applyAlignment="1">
      <alignment horizontal="center" vertical="center" wrapText="1"/>
      <protection/>
    </xf>
    <xf numFmtId="0" fontId="24" fillId="33" borderId="10" xfId="54" applyFont="1" applyFill="1" applyBorder="1" applyAlignment="1" applyProtection="1">
      <alignment horizontal="left" vertical="center" wrapText="1"/>
      <protection locked="0"/>
    </xf>
    <xf numFmtId="0" fontId="23" fillId="33" borderId="10" xfId="54" applyFont="1" applyFill="1" applyBorder="1" applyAlignment="1" applyProtection="1">
      <alignment horizontal="center" vertical="center" wrapText="1"/>
      <protection/>
    </xf>
    <xf numFmtId="4" fontId="24" fillId="33" borderId="10" xfId="54" applyNumberFormat="1" applyFont="1" applyFill="1" applyBorder="1" applyAlignment="1">
      <alignment horizontal="right" vertical="center" wrapText="1"/>
      <protection/>
    </xf>
    <xf numFmtId="44" fontId="23" fillId="33" borderId="10" xfId="47" applyNumberFormat="1" applyFont="1" applyFill="1" applyBorder="1" applyAlignment="1">
      <alignment vertical="center"/>
    </xf>
    <xf numFmtId="171" fontId="24" fillId="33" borderId="41" xfId="69" applyNumberFormat="1" applyFont="1" applyFill="1" applyBorder="1" applyAlignment="1">
      <alignment horizontal="center" vertical="center" wrapText="1"/>
    </xf>
    <xf numFmtId="0" fontId="16" fillId="33" borderId="14" xfId="0" applyFont="1" applyFill="1" applyBorder="1" applyAlignment="1">
      <alignment horizontal="right" vertical="center"/>
    </xf>
    <xf numFmtId="0" fontId="16" fillId="33" borderId="12" xfId="0" applyFont="1" applyFill="1" applyBorder="1" applyAlignment="1">
      <alignment horizontal="center" vertical="center"/>
    </xf>
    <xf numFmtId="197" fontId="0" fillId="0" borderId="0" xfId="0" applyNumberFormat="1" applyAlignment="1">
      <alignment horizontal="center"/>
    </xf>
    <xf numFmtId="49" fontId="15" fillId="34" borderId="97" xfId="54" applyNumberFormat="1" applyFont="1" applyFill="1" applyBorder="1" applyAlignment="1">
      <alignment horizontal="center" vertical="center"/>
      <protection/>
    </xf>
    <xf numFmtId="44" fontId="15" fillId="34" borderId="77" xfId="47" applyNumberFormat="1" applyFont="1" applyFill="1" applyBorder="1" applyAlignment="1">
      <alignment horizontal="right" vertical="center"/>
    </xf>
    <xf numFmtId="171" fontId="20" fillId="34" borderId="90" xfId="69" applyNumberFormat="1" applyFont="1" applyFill="1" applyBorder="1" applyAlignment="1" applyProtection="1">
      <alignment horizontal="center" vertical="center"/>
      <protection locked="0"/>
    </xf>
    <xf numFmtId="0" fontId="5" fillId="34" borderId="0" xfId="0" applyFont="1" applyFill="1" applyAlignment="1">
      <alignment vertical="center"/>
    </xf>
    <xf numFmtId="49" fontId="15" fillId="34" borderId="77" xfId="54" applyNumberFormat="1" applyFont="1" applyFill="1" applyBorder="1" applyAlignment="1">
      <alignment horizontal="center" vertical="center"/>
      <protection/>
    </xf>
    <xf numFmtId="0" fontId="15" fillId="34" borderId="88" xfId="54" applyFont="1" applyFill="1" applyBorder="1" applyAlignment="1">
      <alignment vertical="center"/>
      <protection/>
    </xf>
    <xf numFmtId="0" fontId="15" fillId="34" borderId="77" xfId="54" applyFont="1" applyFill="1" applyBorder="1" applyAlignment="1">
      <alignment horizontal="right" vertical="center"/>
      <protection/>
    </xf>
    <xf numFmtId="171" fontId="20" fillId="34" borderId="96" xfId="54" applyNumberFormat="1" applyFont="1" applyFill="1" applyBorder="1" applyAlignment="1">
      <alignment vertical="center"/>
      <protection/>
    </xf>
    <xf numFmtId="0" fontId="13" fillId="34" borderId="52" xfId="0" applyFont="1" applyFill="1" applyBorder="1" applyAlignment="1">
      <alignment horizontal="right" vertical="center"/>
    </xf>
    <xf numFmtId="170" fontId="7" fillId="38" borderId="0" xfId="69" applyNumberFormat="1" applyFont="1" applyFill="1" applyBorder="1" applyAlignment="1" applyProtection="1">
      <alignment horizontal="center" vertical="center"/>
      <protection locked="0"/>
    </xf>
    <xf numFmtId="0" fontId="5" fillId="38" borderId="0" xfId="0" applyFont="1" applyFill="1" applyAlignment="1">
      <alignment vertical="center"/>
    </xf>
    <xf numFmtId="0" fontId="81" fillId="0" borderId="10" xfId="0" applyFont="1" applyBorder="1" applyAlignment="1">
      <alignment vertical="center" wrapText="1"/>
    </xf>
    <xf numFmtId="0" fontId="5" fillId="33" borderId="10" xfId="0" applyFont="1" applyFill="1" applyBorder="1" applyAlignment="1">
      <alignment horizontal="center" vertical="center" wrapText="1"/>
    </xf>
    <xf numFmtId="0" fontId="81" fillId="0" borderId="98" xfId="0" applyFont="1" applyBorder="1" applyAlignment="1">
      <alignment horizontal="center" vertical="center"/>
    </xf>
    <xf numFmtId="0" fontId="5" fillId="33" borderId="10" xfId="54" applyFont="1" applyFill="1" applyBorder="1" applyAlignment="1" applyProtection="1">
      <alignment horizontal="left" vertical="center" wrapText="1"/>
      <protection locked="0"/>
    </xf>
    <xf numFmtId="49" fontId="15" fillId="34" borderId="14" xfId="54" applyNumberFormat="1" applyFont="1" applyFill="1" applyBorder="1" applyAlignment="1">
      <alignment horizontal="right" vertical="center"/>
      <protection/>
    </xf>
    <xf numFmtId="49" fontId="15" fillId="34" borderId="10" xfId="54" applyNumberFormat="1" applyFont="1" applyFill="1" applyBorder="1" applyAlignment="1">
      <alignment horizontal="center" vertical="center"/>
      <protection/>
    </xf>
    <xf numFmtId="0" fontId="15" fillId="34" borderId="10" xfId="54" applyFont="1" applyFill="1" applyBorder="1" applyAlignment="1">
      <alignment horizontal="center" vertical="center"/>
      <protection/>
    </xf>
    <xf numFmtId="44" fontId="15" fillId="34" borderId="10" xfId="47" applyNumberFormat="1" applyFont="1" applyFill="1" applyBorder="1" applyAlignment="1">
      <alignment horizontal="right" vertical="center"/>
    </xf>
    <xf numFmtId="171" fontId="20" fillId="34" borderId="41" xfId="69" applyNumberFormat="1" applyFont="1" applyFill="1" applyBorder="1" applyAlignment="1" applyProtection="1">
      <alignment horizontal="center" vertical="center"/>
      <protection locked="0"/>
    </xf>
    <xf numFmtId="170" fontId="7" fillId="34" borderId="32" xfId="69" applyNumberFormat="1" applyFont="1" applyFill="1" applyBorder="1" applyAlignment="1" applyProtection="1">
      <alignment horizontal="center" vertical="center"/>
      <protection locked="0"/>
    </xf>
    <xf numFmtId="0" fontId="5" fillId="33" borderId="0" xfId="0" applyFont="1" applyFill="1" applyBorder="1" applyAlignment="1">
      <alignment vertical="center"/>
    </xf>
    <xf numFmtId="0" fontId="16" fillId="33" borderId="51" xfId="0" applyFont="1" applyFill="1" applyBorder="1" applyAlignment="1">
      <alignment horizontal="right" vertical="center"/>
    </xf>
    <xf numFmtId="0" fontId="23" fillId="33" borderId="95" xfId="0" applyFont="1" applyFill="1" applyBorder="1" applyAlignment="1">
      <alignment horizontal="center" vertical="center"/>
    </xf>
    <xf numFmtId="0" fontId="23" fillId="33" borderId="0" xfId="0" applyFont="1" applyFill="1" applyAlignment="1">
      <alignment horizontal="center" vertical="center"/>
    </xf>
    <xf numFmtId="0" fontId="24" fillId="33" borderId="77" xfId="0" applyFont="1" applyFill="1" applyBorder="1" applyAlignment="1">
      <alignment horizontal="left" wrapText="1"/>
    </xf>
    <xf numFmtId="0" fontId="17" fillId="33" borderId="77" xfId="54" applyFont="1" applyFill="1" applyBorder="1" applyAlignment="1" applyProtection="1">
      <alignment horizontal="center" vertical="center" wrapText="1"/>
      <protection/>
    </xf>
    <xf numFmtId="4" fontId="24" fillId="33" borderId="77" xfId="54" applyNumberFormat="1" applyFont="1" applyFill="1" applyBorder="1" applyAlignment="1">
      <alignment horizontal="right" vertical="center" wrapText="1"/>
      <protection/>
    </xf>
    <xf numFmtId="44" fontId="24" fillId="33" borderId="77" xfId="47" applyNumberFormat="1" applyFont="1" applyFill="1" applyBorder="1" applyAlignment="1">
      <alignment vertical="center"/>
    </xf>
    <xf numFmtId="171" fontId="24" fillId="33" borderId="96" xfId="69" applyNumberFormat="1" applyFont="1" applyFill="1" applyBorder="1" applyAlignment="1">
      <alignment horizontal="center" vertical="center" wrapText="1"/>
    </xf>
    <xf numFmtId="170" fontId="7" fillId="39" borderId="0" xfId="69" applyNumberFormat="1" applyFont="1" applyFill="1" applyBorder="1" applyAlignment="1" applyProtection="1">
      <alignment horizontal="center" vertical="center"/>
      <protection locked="0"/>
    </xf>
    <xf numFmtId="0" fontId="5" fillId="39" borderId="0" xfId="0" applyFont="1" applyFill="1" applyAlignment="1">
      <alignment vertical="center"/>
    </xf>
    <xf numFmtId="9" fontId="5" fillId="39" borderId="0" xfId="56" applyFont="1" applyFill="1" applyAlignment="1">
      <alignment vertical="center"/>
    </xf>
    <xf numFmtId="170" fontId="7" fillId="39" borderId="32" xfId="69" applyNumberFormat="1" applyFont="1" applyFill="1" applyBorder="1" applyAlignment="1" applyProtection="1">
      <alignment horizontal="center" vertical="center"/>
      <protection locked="0"/>
    </xf>
    <xf numFmtId="0" fontId="5" fillId="39" borderId="0" xfId="0" applyFont="1" applyFill="1" applyBorder="1" applyAlignment="1">
      <alignment vertical="center"/>
    </xf>
    <xf numFmtId="0" fontId="5" fillId="39" borderId="10" xfId="0" applyFont="1" applyFill="1" applyBorder="1" applyAlignment="1">
      <alignment vertical="center"/>
    </xf>
    <xf numFmtId="171" fontId="5" fillId="39" borderId="0" xfId="69" applyNumberFormat="1" applyFont="1" applyFill="1" applyAlignment="1">
      <alignment horizontal="center" vertical="center"/>
    </xf>
    <xf numFmtId="0" fontId="5" fillId="39" borderId="0" xfId="54" applyFont="1" applyFill="1" applyAlignment="1">
      <alignment vertical="center"/>
      <protection/>
    </xf>
    <xf numFmtId="0" fontId="23" fillId="33" borderId="49" xfId="0" applyFont="1" applyFill="1" applyBorder="1" applyAlignment="1">
      <alignment horizontal="center" vertical="center"/>
    </xf>
    <xf numFmtId="49" fontId="23" fillId="33" borderId="99" xfId="54" applyNumberFormat="1" applyFont="1" applyFill="1" applyBorder="1" applyAlignment="1">
      <alignment horizontal="center" vertical="center"/>
      <protection/>
    </xf>
    <xf numFmtId="0" fontId="84" fillId="33" borderId="10" xfId="0" applyFont="1" applyFill="1" applyBorder="1" applyAlignment="1">
      <alignment wrapText="1"/>
    </xf>
    <xf numFmtId="0" fontId="17" fillId="33" borderId="12" xfId="54" applyFont="1" applyFill="1" applyBorder="1" applyAlignment="1" applyProtection="1">
      <alignment horizontal="center" vertical="center" wrapText="1"/>
      <protection/>
    </xf>
    <xf numFmtId="4" fontId="24" fillId="33" borderId="10" xfId="54" applyNumberFormat="1" applyFont="1" applyFill="1" applyBorder="1" applyAlignment="1">
      <alignment horizontal="right" vertical="center" wrapText="1"/>
      <protection/>
    </xf>
    <xf numFmtId="44" fontId="24" fillId="33" borderId="11" xfId="47" applyNumberFormat="1" applyFont="1" applyFill="1" applyBorder="1" applyAlignment="1">
      <alignment vertical="center"/>
    </xf>
    <xf numFmtId="0" fontId="85" fillId="33" borderId="10" xfId="0" applyFont="1" applyFill="1" applyBorder="1" applyAlignment="1">
      <alignment horizontal="center" vertical="center"/>
    </xf>
    <xf numFmtId="0" fontId="84" fillId="33" borderId="0" xfId="0" applyFont="1" applyFill="1" applyAlignment="1">
      <alignment wrapText="1"/>
    </xf>
    <xf numFmtId="0" fontId="83" fillId="33" borderId="10" xfId="0" applyFont="1" applyFill="1" applyBorder="1" applyAlignment="1">
      <alignment horizontal="center" vertical="center" wrapText="1"/>
    </xf>
    <xf numFmtId="0" fontId="24" fillId="33" borderId="10" xfId="0" applyFont="1" applyFill="1" applyBorder="1" applyAlignment="1">
      <alignment horizontal="left" vertical="center" wrapText="1"/>
    </xf>
    <xf numFmtId="0" fontId="17" fillId="33" borderId="10" xfId="54" applyFont="1" applyFill="1" applyBorder="1" applyAlignment="1" applyProtection="1">
      <alignment horizontal="center" vertical="center" wrapText="1"/>
      <protection/>
    </xf>
    <xf numFmtId="0" fontId="24" fillId="33" borderId="11" xfId="0" applyFont="1" applyFill="1" applyBorder="1" applyAlignment="1">
      <alignment horizontal="left" vertical="center" wrapText="1"/>
    </xf>
    <xf numFmtId="0" fontId="17" fillId="33" borderId="11" xfId="54" applyFont="1" applyFill="1" applyBorder="1" applyAlignment="1" applyProtection="1">
      <alignment horizontal="center" vertical="center" wrapText="1"/>
      <protection/>
    </xf>
    <xf numFmtId="4" fontId="24" fillId="33" borderId="11" xfId="54" applyNumberFormat="1" applyFont="1" applyFill="1" applyBorder="1" applyAlignment="1">
      <alignment horizontal="right" vertical="center" wrapText="1"/>
      <protection/>
    </xf>
    <xf numFmtId="171" fontId="24" fillId="33" borderId="92" xfId="69" applyNumberFormat="1" applyFont="1" applyFill="1" applyBorder="1" applyAlignment="1">
      <alignment horizontal="center" vertical="center" wrapText="1"/>
    </xf>
    <xf numFmtId="0" fontId="17" fillId="33" borderId="10" xfId="0" applyFont="1" applyFill="1" applyBorder="1" applyAlignment="1">
      <alignment horizontal="center" vertical="center"/>
    </xf>
    <xf numFmtId="0" fontId="86" fillId="33" borderId="10" xfId="0" applyFont="1" applyFill="1" applyBorder="1" applyAlignment="1">
      <alignment wrapText="1"/>
    </xf>
    <xf numFmtId="3" fontId="87" fillId="33" borderId="10" xfId="0" applyNumberFormat="1" applyFont="1" applyFill="1" applyBorder="1" applyAlignment="1">
      <alignment horizontal="center" vertical="center"/>
    </xf>
    <xf numFmtId="0" fontId="86" fillId="33" borderId="93" xfId="0" applyFont="1" applyFill="1" applyBorder="1" applyAlignment="1">
      <alignment vertical="center" wrapText="1"/>
    </xf>
    <xf numFmtId="49" fontId="23" fillId="33" borderId="49" xfId="54" applyNumberFormat="1" applyFont="1" applyFill="1" applyBorder="1" applyAlignment="1">
      <alignment horizontal="center" vertical="center" wrapText="1"/>
      <protection/>
    </xf>
    <xf numFmtId="0" fontId="84" fillId="33" borderId="10" xfId="0" applyFont="1" applyFill="1" applyBorder="1" applyAlignment="1">
      <alignment horizontal="left" vertical="center" wrapText="1"/>
    </xf>
    <xf numFmtId="0" fontId="23" fillId="33" borderId="10" xfId="54" applyFont="1" applyFill="1" applyBorder="1" applyAlignment="1" applyProtection="1">
      <alignment horizontal="center" vertical="center" wrapText="1"/>
      <protection/>
    </xf>
    <xf numFmtId="167" fontId="24" fillId="33" borderId="10" xfId="54" applyNumberFormat="1" applyFont="1" applyFill="1" applyBorder="1" applyAlignment="1">
      <alignment horizontal="right" vertical="center" wrapText="1"/>
      <protection/>
    </xf>
    <xf numFmtId="44" fontId="23" fillId="33" borderId="10" xfId="47" applyNumberFormat="1" applyFont="1" applyFill="1" applyBorder="1" applyAlignment="1">
      <alignment vertical="center"/>
    </xf>
    <xf numFmtId="49" fontId="23" fillId="33" borderId="12" xfId="54" applyNumberFormat="1" applyFont="1" applyFill="1" applyBorder="1" applyAlignment="1">
      <alignment horizontal="center" vertical="center" wrapText="1"/>
      <protection/>
    </xf>
    <xf numFmtId="0" fontId="84" fillId="33" borderId="0" xfId="0" applyFont="1" applyFill="1" applyAlignment="1">
      <alignment horizontal="left" vertical="center" wrapText="1"/>
    </xf>
    <xf numFmtId="0" fontId="23" fillId="33" borderId="77" xfId="54" applyFont="1" applyFill="1" applyBorder="1" applyAlignment="1" applyProtection="1">
      <alignment horizontal="center" vertical="center" wrapText="1"/>
      <protection/>
    </xf>
    <xf numFmtId="4" fontId="24" fillId="33" borderId="77" xfId="54" applyNumberFormat="1" applyFont="1" applyFill="1" applyBorder="1" applyAlignment="1">
      <alignment horizontal="right" vertical="center"/>
      <protection/>
    </xf>
    <xf numFmtId="3" fontId="17" fillId="33" borderId="10" xfId="54" applyNumberFormat="1" applyFont="1" applyFill="1" applyBorder="1" applyAlignment="1">
      <alignment horizontal="center" vertical="center"/>
      <protection/>
    </xf>
    <xf numFmtId="44" fontId="24" fillId="33" borderId="10" xfId="0" applyNumberFormat="1" applyFont="1" applyFill="1" applyBorder="1" applyAlignment="1">
      <alignment/>
    </xf>
    <xf numFmtId="171" fontId="20" fillId="33" borderId="41" xfId="69" applyNumberFormat="1" applyFont="1" applyFill="1" applyBorder="1" applyAlignment="1">
      <alignment horizontal="center" vertical="center" wrapText="1"/>
    </xf>
    <xf numFmtId="0" fontId="84" fillId="33" borderId="10" xfId="0" applyFont="1" applyFill="1" applyBorder="1" applyAlignment="1">
      <alignment vertical="center" wrapText="1"/>
    </xf>
    <xf numFmtId="44" fontId="86" fillId="33" borderId="10" xfId="0" applyNumberFormat="1" applyFont="1" applyFill="1" applyBorder="1" applyAlignment="1">
      <alignment/>
    </xf>
    <xf numFmtId="0" fontId="16" fillId="33" borderId="49" xfId="0" applyFont="1" applyFill="1" applyBorder="1" applyAlignment="1">
      <alignment horizontal="center" vertical="center"/>
    </xf>
    <xf numFmtId="1" fontId="17" fillId="33" borderId="11" xfId="54" applyNumberFormat="1" applyFont="1" applyFill="1" applyBorder="1" applyAlignment="1">
      <alignment horizontal="center" vertical="center"/>
      <protection/>
    </xf>
    <xf numFmtId="0" fontId="23" fillId="33" borderId="11" xfId="54" applyFont="1" applyFill="1" applyBorder="1" applyAlignment="1" applyProtection="1">
      <alignment horizontal="center" vertical="center" wrapText="1"/>
      <protection/>
    </xf>
    <xf numFmtId="171" fontId="20" fillId="33" borderId="92" xfId="69" applyNumberFormat="1" applyFont="1" applyFill="1" applyBorder="1" applyAlignment="1">
      <alignment horizontal="center" vertical="center" wrapText="1"/>
    </xf>
    <xf numFmtId="0" fontId="16" fillId="33" borderId="11" xfId="0" applyFont="1" applyFill="1" applyBorder="1" applyAlignment="1">
      <alignment horizontal="center" vertical="center"/>
    </xf>
    <xf numFmtId="49" fontId="17" fillId="33" borderId="12" xfId="54" applyNumberFormat="1" applyFont="1" applyFill="1" applyBorder="1" applyAlignment="1">
      <alignment horizontal="center" vertical="center" wrapText="1"/>
      <protection/>
    </xf>
    <xf numFmtId="0" fontId="84" fillId="33" borderId="11" xfId="0" applyFont="1" applyFill="1" applyBorder="1" applyAlignment="1">
      <alignment horizontal="left" vertical="center" wrapText="1"/>
    </xf>
    <xf numFmtId="4" fontId="24" fillId="33" borderId="100" xfId="54" applyNumberFormat="1" applyFont="1" applyFill="1" applyBorder="1" applyAlignment="1">
      <alignment horizontal="right" vertical="center" wrapText="1"/>
      <protection/>
    </xf>
    <xf numFmtId="0" fontId="16" fillId="33" borderId="10" xfId="0" applyFont="1" applyFill="1" applyBorder="1" applyAlignment="1">
      <alignment horizontal="center" vertical="center"/>
    </xf>
    <xf numFmtId="0" fontId="24" fillId="33" borderId="10" xfId="54" applyFont="1" applyFill="1" applyBorder="1" applyAlignment="1">
      <alignment vertical="center"/>
      <protection/>
    </xf>
    <xf numFmtId="0" fontId="23" fillId="33" borderId="10" xfId="0" applyFont="1" applyFill="1" applyBorder="1" applyAlignment="1">
      <alignment horizontal="center" vertical="center"/>
    </xf>
    <xf numFmtId="44" fontId="24" fillId="33" borderId="10" xfId="47" applyNumberFormat="1" applyFont="1" applyFill="1" applyBorder="1" applyAlignment="1">
      <alignment vertical="center"/>
    </xf>
    <xf numFmtId="0" fontId="24" fillId="33" borderId="10" xfId="54" applyFont="1" applyFill="1" applyBorder="1" applyAlignment="1" applyProtection="1">
      <alignment horizontal="left" vertical="center" wrapText="1"/>
      <protection locked="0"/>
    </xf>
    <xf numFmtId="0" fontId="84" fillId="33" borderId="0" xfId="0" applyFont="1" applyFill="1" applyBorder="1" applyAlignment="1">
      <alignment horizontal="left" vertical="center" wrapText="1"/>
    </xf>
    <xf numFmtId="0" fontId="24" fillId="33" borderId="12" xfId="54" applyFont="1" applyFill="1" applyBorder="1" applyAlignment="1" applyProtection="1">
      <alignment horizontal="left" vertical="center" wrapText="1"/>
      <protection locked="0"/>
    </xf>
    <xf numFmtId="0" fontId="16" fillId="33" borderId="101" xfId="0" applyFont="1" applyFill="1" applyBorder="1" applyAlignment="1">
      <alignment horizontal="right" vertical="center"/>
    </xf>
    <xf numFmtId="0" fontId="16" fillId="33" borderId="93" xfId="0" applyFont="1" applyFill="1" applyBorder="1" applyAlignment="1">
      <alignment horizontal="center" vertical="center"/>
    </xf>
    <xf numFmtId="49" fontId="23" fillId="33" borderId="102" xfId="54" applyNumberFormat="1" applyFont="1" applyFill="1" applyBorder="1" applyAlignment="1">
      <alignment horizontal="center" vertical="center" wrapText="1"/>
      <protection/>
    </xf>
    <xf numFmtId="0" fontId="84" fillId="33" borderId="93" xfId="0" applyFont="1" applyFill="1" applyBorder="1" applyAlignment="1">
      <alignment horizontal="left" vertical="center" wrapText="1"/>
    </xf>
    <xf numFmtId="0" fontId="23" fillId="33" borderId="93" xfId="54" applyFont="1" applyFill="1" applyBorder="1" applyAlignment="1" applyProtection="1">
      <alignment horizontal="center" vertical="center" wrapText="1"/>
      <protection/>
    </xf>
    <xf numFmtId="4" fontId="24" fillId="33" borderId="93" xfId="54" applyNumberFormat="1" applyFont="1" applyFill="1" applyBorder="1" applyAlignment="1">
      <alignment horizontal="right" vertical="center" wrapText="1"/>
      <protection/>
    </xf>
    <xf numFmtId="44" fontId="24" fillId="33" borderId="93" xfId="47" applyNumberFormat="1" applyFont="1" applyFill="1" applyBorder="1" applyAlignment="1">
      <alignment vertical="center"/>
    </xf>
    <xf numFmtId="171" fontId="20" fillId="33" borderId="94" xfId="69" applyNumberFormat="1" applyFont="1" applyFill="1" applyBorder="1" applyAlignment="1">
      <alignment horizontal="center" vertical="center" wrapText="1"/>
    </xf>
    <xf numFmtId="49" fontId="14" fillId="34" borderId="88" xfId="54" applyNumberFormat="1" applyFont="1" applyFill="1" applyBorder="1" applyAlignment="1">
      <alignment horizontal="center" vertical="center"/>
      <protection/>
    </xf>
    <xf numFmtId="0" fontId="17" fillId="33" borderId="101" xfId="0" applyFont="1" applyFill="1" applyBorder="1" applyAlignment="1">
      <alignment horizontal="right" vertical="center"/>
    </xf>
    <xf numFmtId="0" fontId="17" fillId="33" borderId="93" xfId="0" applyFont="1" applyFill="1" applyBorder="1" applyAlignment="1">
      <alignment horizontal="center" vertical="center"/>
    </xf>
    <xf numFmtId="3" fontId="85" fillId="33" borderId="93" xfId="0" applyNumberFormat="1" applyFont="1" applyFill="1" applyBorder="1" applyAlignment="1">
      <alignment horizontal="center" vertical="center"/>
    </xf>
    <xf numFmtId="0" fontId="86" fillId="33" borderId="93" xfId="0" applyFont="1" applyFill="1" applyBorder="1" applyAlignment="1">
      <alignment wrapText="1"/>
    </xf>
    <xf numFmtId="0" fontId="16" fillId="33" borderId="14" xfId="0" applyFont="1" applyFill="1" applyBorder="1" applyAlignment="1">
      <alignment horizontal="center" vertical="center"/>
    </xf>
    <xf numFmtId="0" fontId="16" fillId="33" borderId="101" xfId="0" applyFont="1" applyFill="1" applyBorder="1" applyAlignment="1">
      <alignment horizontal="center" vertical="center"/>
    </xf>
    <xf numFmtId="3" fontId="83" fillId="33" borderId="93" xfId="0" applyNumberFormat="1" applyFont="1" applyFill="1" applyBorder="1" applyAlignment="1">
      <alignment horizontal="center" vertical="center"/>
    </xf>
    <xf numFmtId="2" fontId="14" fillId="33" borderId="89" xfId="0" applyNumberFormat="1" applyFont="1" applyFill="1" applyBorder="1" applyAlignment="1">
      <alignment horizontal="right" vertical="center" wrapText="1"/>
    </xf>
    <xf numFmtId="2" fontId="14" fillId="33" borderId="93" xfId="0" applyNumberFormat="1" applyFont="1" applyFill="1" applyBorder="1" applyAlignment="1">
      <alignment horizontal="right" vertical="center" wrapText="1"/>
    </xf>
    <xf numFmtId="49" fontId="6" fillId="33" borderId="103" xfId="54" applyNumberFormat="1" applyFont="1" applyFill="1" applyBorder="1" applyAlignment="1">
      <alignment horizontal="left" vertical="center"/>
      <protection/>
    </xf>
    <xf numFmtId="49" fontId="6" fillId="33" borderId="104" xfId="54" applyNumberFormat="1" applyFont="1" applyFill="1" applyBorder="1" applyAlignment="1">
      <alignment horizontal="left" vertical="center"/>
      <protection/>
    </xf>
    <xf numFmtId="49" fontId="6" fillId="33" borderId="69" xfId="54" applyNumberFormat="1" applyFont="1" applyFill="1" applyBorder="1" applyAlignment="1">
      <alignment horizontal="left" vertical="center"/>
      <protection/>
    </xf>
    <xf numFmtId="0" fontId="14" fillId="33" borderId="105" xfId="0" applyFont="1" applyFill="1" applyBorder="1" applyAlignment="1">
      <alignment horizontal="center" vertical="center"/>
    </xf>
    <xf numFmtId="0" fontId="14" fillId="33" borderId="47" xfId="0" applyFont="1" applyFill="1" applyBorder="1" applyAlignment="1">
      <alignment horizontal="center" vertical="center"/>
    </xf>
    <xf numFmtId="0" fontId="14" fillId="33" borderId="89" xfId="0" applyFont="1" applyFill="1" applyBorder="1" applyAlignment="1">
      <alignment horizontal="center" vertical="center" wrapText="1"/>
    </xf>
    <xf numFmtId="0" fontId="14" fillId="33" borderId="93" xfId="0" applyFont="1" applyFill="1" applyBorder="1" applyAlignment="1">
      <alignment horizontal="center" vertical="center" wrapText="1"/>
    </xf>
    <xf numFmtId="0" fontId="14" fillId="33" borderId="89" xfId="0" applyFont="1" applyFill="1" applyBorder="1" applyAlignment="1">
      <alignment horizontal="center" vertical="center"/>
    </xf>
    <xf numFmtId="0" fontId="14" fillId="33" borderId="106" xfId="0" applyFont="1" applyFill="1" applyBorder="1" applyAlignment="1">
      <alignment horizontal="center" vertical="center"/>
    </xf>
    <xf numFmtId="0" fontId="14" fillId="33" borderId="107" xfId="0" applyFont="1" applyFill="1" applyBorder="1" applyAlignment="1">
      <alignment horizontal="center" vertical="center" wrapText="1"/>
    </xf>
    <xf numFmtId="0" fontId="14" fillId="33" borderId="108" xfId="0" applyFont="1" applyFill="1" applyBorder="1" applyAlignment="1">
      <alignment horizontal="center" vertical="center" wrapText="1"/>
    </xf>
    <xf numFmtId="0" fontId="14" fillId="33" borderId="11" xfId="0" applyFont="1" applyFill="1" applyBorder="1" applyAlignment="1">
      <alignment horizontal="center" vertical="center" wrapText="1"/>
    </xf>
    <xf numFmtId="2" fontId="14" fillId="33" borderId="11" xfId="0" applyNumberFormat="1" applyFont="1" applyFill="1" applyBorder="1" applyAlignment="1">
      <alignment horizontal="right" vertical="center" wrapText="1"/>
    </xf>
    <xf numFmtId="0" fontId="15" fillId="34" borderId="88" xfId="54" applyFont="1" applyFill="1" applyBorder="1" applyAlignment="1">
      <alignment horizontal="left" vertical="center"/>
      <protection/>
    </xf>
    <xf numFmtId="0" fontId="14" fillId="33" borderId="109" xfId="0" applyFont="1" applyFill="1" applyBorder="1" applyAlignment="1">
      <alignment horizontal="right" vertical="center" wrapText="1"/>
    </xf>
    <xf numFmtId="0" fontId="14" fillId="33" borderId="110" xfId="0" applyFont="1" applyFill="1" applyBorder="1" applyAlignment="1">
      <alignment horizontal="right" vertical="center" wrapText="1"/>
    </xf>
    <xf numFmtId="49" fontId="4" fillId="33" borderId="60" xfId="54" applyNumberFormat="1" applyFont="1" applyFill="1" applyBorder="1" applyAlignment="1">
      <alignment horizontal="center" vertical="center" wrapText="1"/>
      <protection/>
    </xf>
    <xf numFmtId="49" fontId="4" fillId="33" borderId="53" xfId="54" applyNumberFormat="1" applyFont="1" applyFill="1" applyBorder="1" applyAlignment="1">
      <alignment horizontal="center" vertical="center" wrapText="1"/>
      <protection/>
    </xf>
    <xf numFmtId="0" fontId="14" fillId="33" borderId="111" xfId="0" applyFont="1" applyFill="1" applyBorder="1" applyAlignment="1">
      <alignment horizontal="right" vertical="center" wrapText="1"/>
    </xf>
    <xf numFmtId="49" fontId="25" fillId="33" borderId="60" xfId="54" applyNumberFormat="1" applyFont="1" applyFill="1" applyBorder="1" applyAlignment="1">
      <alignment horizontal="center" vertical="center" wrapText="1"/>
      <protection/>
    </xf>
    <xf numFmtId="49" fontId="25" fillId="33" borderId="53" xfId="54" applyNumberFormat="1" applyFont="1" applyFill="1" applyBorder="1" applyAlignment="1">
      <alignment horizontal="center" vertical="center" wrapText="1"/>
      <protection/>
    </xf>
    <xf numFmtId="49" fontId="25" fillId="33" borderId="54" xfId="54" applyNumberFormat="1" applyFont="1" applyFill="1" applyBorder="1" applyAlignment="1">
      <alignment horizontal="center" vertical="center" wrapText="1"/>
      <protection/>
    </xf>
    <xf numFmtId="0" fontId="14" fillId="33" borderId="112" xfId="0" applyFont="1" applyFill="1" applyBorder="1" applyAlignment="1">
      <alignment horizontal="center" vertical="center" wrapText="1"/>
    </xf>
    <xf numFmtId="49" fontId="4" fillId="34" borderId="60" xfId="54" applyNumberFormat="1" applyFont="1" applyFill="1" applyBorder="1" applyAlignment="1">
      <alignment horizontal="center" vertical="center" wrapText="1"/>
      <protection/>
    </xf>
    <xf numFmtId="49" fontId="4" fillId="34" borderId="53" xfId="54" applyNumberFormat="1" applyFont="1" applyFill="1" applyBorder="1" applyAlignment="1">
      <alignment horizontal="center" vertical="center" wrapText="1"/>
      <protection/>
    </xf>
    <xf numFmtId="49" fontId="4" fillId="34" borderId="54" xfId="54" applyNumberFormat="1" applyFont="1" applyFill="1" applyBorder="1" applyAlignment="1">
      <alignment horizontal="center" vertical="center" wrapText="1"/>
      <protection/>
    </xf>
    <xf numFmtId="49" fontId="17" fillId="33" borderId="103" xfId="54" applyNumberFormat="1" applyFont="1" applyFill="1" applyBorder="1" applyAlignment="1">
      <alignment horizontal="left" vertical="center" wrapText="1"/>
      <protection/>
    </xf>
    <xf numFmtId="49" fontId="17" fillId="33" borderId="104" xfId="54" applyNumberFormat="1" applyFont="1" applyFill="1" applyBorder="1" applyAlignment="1">
      <alignment horizontal="left" vertical="center" wrapText="1"/>
      <protection/>
    </xf>
    <xf numFmtId="49" fontId="17" fillId="33" borderId="69" xfId="54" applyNumberFormat="1" applyFont="1" applyFill="1" applyBorder="1" applyAlignment="1">
      <alignment horizontal="left" vertical="center" wrapText="1"/>
      <protection/>
    </xf>
    <xf numFmtId="49" fontId="12" fillId="34" borderId="50" xfId="54" applyNumberFormat="1" applyFont="1" applyFill="1" applyBorder="1" applyAlignment="1">
      <alignment horizontal="left" vertical="center"/>
      <protection/>
    </xf>
    <xf numFmtId="49" fontId="15" fillId="34" borderId="88" xfId="54" applyNumberFormat="1" applyFont="1" applyFill="1" applyBorder="1" applyAlignment="1">
      <alignment horizontal="left" vertical="center"/>
      <protection/>
    </xf>
    <xf numFmtId="0" fontId="15" fillId="34" borderId="88" xfId="54" applyFont="1" applyFill="1" applyBorder="1" applyAlignment="1">
      <alignment horizontal="left" vertical="center"/>
      <protection/>
    </xf>
    <xf numFmtId="49" fontId="15" fillId="34" borderId="53" xfId="54" applyNumberFormat="1" applyFont="1" applyFill="1" applyBorder="1" applyAlignment="1">
      <alignment horizontal="left" vertical="center"/>
      <protection/>
    </xf>
    <xf numFmtId="0" fontId="15" fillId="34" borderId="10" xfId="54" applyFont="1" applyFill="1" applyBorder="1" applyAlignment="1">
      <alignment horizontal="left" vertical="center"/>
      <protection/>
    </xf>
    <xf numFmtId="0" fontId="15" fillId="34" borderId="67" xfId="54" applyFont="1" applyFill="1" applyBorder="1" applyAlignment="1">
      <alignment horizontal="left" vertical="center"/>
      <protection/>
    </xf>
    <xf numFmtId="49" fontId="7" fillId="35" borderId="113" xfId="51" applyNumberFormat="1" applyFont="1" applyFill="1" applyBorder="1" applyAlignment="1">
      <alignment horizontal="right"/>
      <protection/>
    </xf>
    <xf numFmtId="49" fontId="7" fillId="35" borderId="23" xfId="51" applyNumberFormat="1" applyFont="1" applyFill="1" applyBorder="1" applyAlignment="1">
      <alignment horizontal="right"/>
      <protection/>
    </xf>
    <xf numFmtId="49" fontId="7" fillId="35" borderId="24" xfId="51" applyNumberFormat="1" applyFont="1" applyFill="1" applyBorder="1" applyAlignment="1">
      <alignment horizontal="right"/>
      <protection/>
    </xf>
    <xf numFmtId="0" fontId="0" fillId="35" borderId="114" xfId="0" applyFont="1" applyFill="1" applyBorder="1" applyAlignment="1">
      <alignment horizontal="left" vertical="top"/>
    </xf>
    <xf numFmtId="0" fontId="0" fillId="35" borderId="115" xfId="0" applyFont="1" applyFill="1" applyBorder="1" applyAlignment="1">
      <alignment horizontal="left" vertical="top"/>
    </xf>
    <xf numFmtId="0" fontId="0" fillId="35" borderId="116" xfId="0" applyFont="1" applyFill="1" applyBorder="1" applyAlignment="1">
      <alignment horizontal="left" vertical="top"/>
    </xf>
    <xf numFmtId="0" fontId="0" fillId="35" borderId="103" xfId="0" applyFont="1" applyFill="1" applyBorder="1" applyAlignment="1">
      <alignment horizontal="left" vertical="top"/>
    </xf>
    <xf numFmtId="0" fontId="0" fillId="35" borderId="104" xfId="0" applyFont="1" applyFill="1" applyBorder="1" applyAlignment="1">
      <alignment horizontal="left" vertical="top"/>
    </xf>
    <xf numFmtId="0" fontId="0" fillId="35" borderId="69" xfId="0" applyFont="1" applyFill="1" applyBorder="1" applyAlignment="1">
      <alignment horizontal="left" vertical="top"/>
    </xf>
    <xf numFmtId="0" fontId="7" fillId="35" borderId="22" xfId="0" applyFont="1" applyFill="1" applyBorder="1" applyAlignment="1">
      <alignment horizontal="left" vertical="center"/>
    </xf>
    <xf numFmtId="0" fontId="7" fillId="35" borderId="23" xfId="0" applyFont="1" applyFill="1" applyBorder="1" applyAlignment="1">
      <alignment horizontal="left" vertical="center"/>
    </xf>
    <xf numFmtId="0" fontId="7" fillId="35" borderId="24" xfId="0" applyFont="1" applyFill="1" applyBorder="1" applyAlignment="1">
      <alignment horizontal="left" vertical="center"/>
    </xf>
    <xf numFmtId="0" fontId="7" fillId="35" borderId="22" xfId="0" applyFont="1" applyFill="1" applyBorder="1" applyAlignment="1">
      <alignment horizontal="left"/>
    </xf>
    <xf numFmtId="0" fontId="7" fillId="35" borderId="23" xfId="0" applyFont="1" applyFill="1" applyBorder="1" applyAlignment="1">
      <alignment horizontal="left"/>
    </xf>
    <xf numFmtId="0" fontId="7" fillId="35" borderId="24" xfId="0" applyFont="1" applyFill="1" applyBorder="1" applyAlignment="1">
      <alignment horizontal="left"/>
    </xf>
    <xf numFmtId="0" fontId="45" fillId="35" borderId="22" xfId="0" applyFont="1" applyFill="1" applyBorder="1" applyAlignment="1">
      <alignment horizontal="left" vertical="center" wrapText="1"/>
    </xf>
    <xf numFmtId="0" fontId="45" fillId="35" borderId="23" xfId="0" applyFont="1" applyFill="1" applyBorder="1" applyAlignment="1">
      <alignment horizontal="left" vertical="center" wrapText="1"/>
    </xf>
    <xf numFmtId="0" fontId="45" fillId="35" borderId="24" xfId="0" applyFont="1" applyFill="1" applyBorder="1" applyAlignment="1">
      <alignment horizontal="left" vertical="center" wrapText="1"/>
    </xf>
    <xf numFmtId="0" fontId="7" fillId="35" borderId="22" xfId="51" applyFont="1" applyFill="1" applyBorder="1" applyAlignment="1">
      <alignment horizontal="left" wrapText="1"/>
      <protection/>
    </xf>
    <xf numFmtId="0" fontId="7" fillId="35" borderId="23" xfId="51" applyFont="1" applyFill="1" applyBorder="1" applyAlignment="1">
      <alignment horizontal="left" wrapText="1"/>
      <protection/>
    </xf>
    <xf numFmtId="0" fontId="7" fillId="35" borderId="24" xfId="51" applyFont="1" applyFill="1" applyBorder="1" applyAlignment="1">
      <alignment horizontal="left" wrapText="1"/>
      <protection/>
    </xf>
    <xf numFmtId="0" fontId="7" fillId="35" borderId="22" xfId="0" applyFont="1" applyFill="1" applyBorder="1" applyAlignment="1">
      <alignment horizontal="left" vertical="center" wrapText="1"/>
    </xf>
    <xf numFmtId="0" fontId="7" fillId="35" borderId="23" xfId="0" applyFont="1" applyFill="1" applyBorder="1" applyAlignment="1">
      <alignment horizontal="left" vertical="center" wrapText="1"/>
    </xf>
    <xf numFmtId="0" fontId="7" fillId="35" borderId="24" xfId="0" applyFont="1" applyFill="1" applyBorder="1" applyAlignment="1">
      <alignment horizontal="left" vertical="center" wrapText="1"/>
    </xf>
    <xf numFmtId="0" fontId="7" fillId="35" borderId="22" xfId="51" applyFont="1" applyFill="1" applyBorder="1" applyAlignment="1">
      <alignment horizontal="left"/>
      <protection/>
    </xf>
    <xf numFmtId="0" fontId="7" fillId="35" borderId="23" xfId="51" applyFont="1" applyFill="1" applyBorder="1" applyAlignment="1">
      <alignment horizontal="left"/>
      <protection/>
    </xf>
    <xf numFmtId="0" fontId="7" fillId="35" borderId="24" xfId="51" applyFont="1" applyFill="1" applyBorder="1" applyAlignment="1">
      <alignment horizontal="left"/>
      <protection/>
    </xf>
    <xf numFmtId="0" fontId="10" fillId="35" borderId="22" xfId="51" applyFont="1" applyFill="1" applyBorder="1" applyAlignment="1">
      <alignment horizontal="left"/>
      <protection/>
    </xf>
    <xf numFmtId="0" fontId="10" fillId="35" borderId="23" xfId="51" applyFont="1" applyFill="1" applyBorder="1" applyAlignment="1">
      <alignment horizontal="left"/>
      <protection/>
    </xf>
    <xf numFmtId="0" fontId="10" fillId="35" borderId="24" xfId="51" applyFont="1" applyFill="1" applyBorder="1" applyAlignment="1">
      <alignment horizontal="left"/>
      <protection/>
    </xf>
    <xf numFmtId="0" fontId="75" fillId="35" borderId="22" xfId="0" applyFont="1" applyFill="1" applyBorder="1" applyAlignment="1">
      <alignment horizontal="left"/>
    </xf>
    <xf numFmtId="0" fontId="75" fillId="35" borderId="23" xfId="0" applyFont="1" applyFill="1" applyBorder="1" applyAlignment="1">
      <alignment horizontal="left"/>
    </xf>
    <xf numFmtId="0" fontId="75" fillId="35" borderId="24" xfId="0" applyFont="1" applyFill="1" applyBorder="1" applyAlignment="1">
      <alignment horizontal="left"/>
    </xf>
    <xf numFmtId="49" fontId="10" fillId="35" borderId="22" xfId="51" applyNumberFormat="1" applyFont="1" applyFill="1" applyBorder="1" applyAlignment="1">
      <alignment horizontal="left"/>
      <protection/>
    </xf>
    <xf numFmtId="0" fontId="20" fillId="0" borderId="40" xfId="51" applyFont="1" applyBorder="1" applyAlignment="1">
      <alignment horizontal="center" vertical="center"/>
      <protection/>
    </xf>
    <xf numFmtId="0" fontId="20" fillId="0" borderId="25" xfId="51" applyFont="1" applyBorder="1" applyAlignment="1">
      <alignment horizontal="center" vertical="center"/>
      <protection/>
    </xf>
    <xf numFmtId="0" fontId="20" fillId="0" borderId="38" xfId="51" applyFont="1" applyBorder="1" applyAlignment="1">
      <alignment horizontal="center" vertical="center"/>
      <protection/>
    </xf>
    <xf numFmtId="0" fontId="5" fillId="0" borderId="20" xfId="51" applyFont="1" applyBorder="1" applyAlignment="1">
      <alignment horizontal="left" vertical="center"/>
      <protection/>
    </xf>
    <xf numFmtId="0" fontId="5" fillId="0" borderId="0" xfId="51" applyFont="1" applyBorder="1" applyAlignment="1">
      <alignment horizontal="left" vertical="center"/>
      <protection/>
    </xf>
    <xf numFmtId="0" fontId="5" fillId="0" borderId="21" xfId="51" applyFont="1" applyBorder="1" applyAlignment="1">
      <alignment horizontal="left" vertical="center"/>
      <protection/>
    </xf>
    <xf numFmtId="4" fontId="5" fillId="0" borderId="115" xfId="51" applyNumberFormat="1" applyFont="1" applyBorder="1" applyAlignment="1">
      <alignment horizontal="center" vertical="center"/>
      <protection/>
    </xf>
    <xf numFmtId="4" fontId="5" fillId="0" borderId="117" xfId="51" applyNumberFormat="1" applyFont="1" applyBorder="1" applyAlignment="1">
      <alignment horizontal="center" vertical="center"/>
      <protection/>
    </xf>
    <xf numFmtId="4" fontId="5" fillId="0" borderId="18" xfId="51" applyNumberFormat="1" applyFont="1" applyBorder="1" applyAlignment="1">
      <alignment horizontal="center" vertical="center"/>
      <protection/>
    </xf>
    <xf numFmtId="4" fontId="5" fillId="0" borderId="19" xfId="51" applyNumberFormat="1" applyFont="1" applyBorder="1" applyAlignment="1">
      <alignment horizontal="center" vertical="center"/>
      <protection/>
    </xf>
    <xf numFmtId="0" fontId="5" fillId="0" borderId="45" xfId="51" applyFont="1" applyBorder="1" applyAlignment="1">
      <alignment horizontal="center" vertical="center"/>
      <protection/>
    </xf>
    <xf numFmtId="0" fontId="5" fillId="0" borderId="118" xfId="51" applyFont="1" applyBorder="1" applyAlignment="1">
      <alignment horizontal="center" vertical="center"/>
      <protection/>
    </xf>
    <xf numFmtId="0" fontId="12" fillId="0" borderId="0" xfId="51" applyFont="1" applyBorder="1" applyAlignment="1">
      <alignment horizontal="center"/>
      <protection/>
    </xf>
    <xf numFmtId="49" fontId="10" fillId="33" borderId="103" xfId="54" applyNumberFormat="1" applyFont="1" applyFill="1" applyBorder="1" applyAlignment="1">
      <alignment horizontal="left" vertical="center" wrapText="1"/>
      <protection/>
    </xf>
    <xf numFmtId="49" fontId="10" fillId="33" borderId="104" xfId="54" applyNumberFormat="1" applyFont="1" applyFill="1" applyBorder="1" applyAlignment="1">
      <alignment horizontal="left" vertical="center" wrapText="1"/>
      <protection/>
    </xf>
    <xf numFmtId="49" fontId="10" fillId="33" borderId="69" xfId="54" applyNumberFormat="1" applyFont="1" applyFill="1" applyBorder="1" applyAlignment="1">
      <alignment horizontal="left" vertical="center" wrapText="1"/>
      <protection/>
    </xf>
    <xf numFmtId="171" fontId="11" fillId="0" borderId="61" xfId="51" applyNumberFormat="1" applyFont="1" applyBorder="1" applyAlignment="1">
      <alignment horizontal="left" vertical="top"/>
      <protection/>
    </xf>
    <xf numFmtId="171" fontId="11" fillId="0" borderId="119" xfId="51" applyNumberFormat="1" applyFont="1" applyBorder="1" applyAlignment="1">
      <alignment horizontal="left" vertical="top"/>
      <protection/>
    </xf>
    <xf numFmtId="171" fontId="11" fillId="0" borderId="120" xfId="51" applyNumberFormat="1" applyFont="1" applyBorder="1" applyAlignment="1">
      <alignment horizontal="left" vertical="top"/>
      <protection/>
    </xf>
    <xf numFmtId="4" fontId="11" fillId="0" borderId="60" xfId="51" applyNumberFormat="1" applyFont="1" applyBorder="1" applyAlignment="1">
      <alignment horizontal="center" vertical="center"/>
      <protection/>
    </xf>
    <xf numFmtId="4" fontId="11" fillId="0" borderId="53" xfId="51" applyNumberFormat="1" applyFont="1" applyBorder="1" applyAlignment="1">
      <alignment horizontal="center" vertical="center"/>
      <protection/>
    </xf>
    <xf numFmtId="0" fontId="12" fillId="0" borderId="121" xfId="51" applyFont="1" applyBorder="1" applyAlignment="1">
      <alignment horizontal="center" vertical="center"/>
      <protection/>
    </xf>
    <xf numFmtId="0" fontId="12" fillId="0" borderId="122" xfId="51" applyFont="1" applyBorder="1" applyAlignment="1">
      <alignment horizontal="center" vertical="center"/>
      <protection/>
    </xf>
    <xf numFmtId="0" fontId="12" fillId="0" borderId="25" xfId="51" applyFont="1" applyBorder="1" applyAlignment="1">
      <alignment horizontal="center" vertical="center"/>
      <protection/>
    </xf>
    <xf numFmtId="0" fontId="11" fillId="0" borderId="123" xfId="51" applyFont="1" applyBorder="1" applyAlignment="1">
      <alignment horizontal="center" vertical="center"/>
      <protection/>
    </xf>
    <xf numFmtId="0" fontId="11" fillId="0" borderId="59" xfId="51" applyFont="1" applyBorder="1" applyAlignment="1">
      <alignment horizontal="center" vertical="center"/>
      <protection/>
    </xf>
    <xf numFmtId="0" fontId="11" fillId="0" borderId="124" xfId="51" applyFont="1" applyBorder="1" applyAlignment="1">
      <alignment horizontal="center" vertical="center"/>
      <protection/>
    </xf>
    <xf numFmtId="49" fontId="11" fillId="0" borderId="125" xfId="51" applyNumberFormat="1" applyFont="1" applyBorder="1" applyAlignment="1">
      <alignment horizontal="center" vertical="center" wrapText="1"/>
      <protection/>
    </xf>
    <xf numFmtId="0" fontId="11" fillId="0" borderId="59" xfId="51" applyFont="1" applyBorder="1" applyAlignment="1">
      <alignment horizontal="center" vertical="center" wrapText="1"/>
      <protection/>
    </xf>
    <xf numFmtId="0" fontId="11" fillId="0" borderId="126" xfId="51" applyFont="1" applyBorder="1" applyAlignment="1">
      <alignment horizontal="center" vertical="center" wrapText="1"/>
      <protection/>
    </xf>
    <xf numFmtId="0" fontId="11" fillId="0" borderId="0" xfId="51" applyFont="1" applyBorder="1" applyAlignment="1">
      <alignment horizontal="center" vertical="center" wrapText="1"/>
      <protection/>
    </xf>
    <xf numFmtId="49" fontId="11" fillId="0" borderId="40" xfId="51" applyNumberFormat="1" applyFont="1" applyBorder="1" applyAlignment="1">
      <alignment horizontal="center" wrapText="1"/>
      <protection/>
    </xf>
    <xf numFmtId="0" fontId="11" fillId="0" borderId="38" xfId="51" applyFont="1" applyBorder="1" applyAlignment="1">
      <alignment horizontal="center" wrapText="1"/>
      <protection/>
    </xf>
    <xf numFmtId="0" fontId="11" fillId="0" borderId="32" xfId="51" applyFont="1" applyBorder="1" applyAlignment="1">
      <alignment horizontal="center" wrapText="1"/>
      <protection/>
    </xf>
    <xf numFmtId="0" fontId="11" fillId="0" borderId="39" xfId="51" applyFont="1" applyBorder="1" applyAlignment="1">
      <alignment horizontal="center" wrapText="1"/>
      <protection/>
    </xf>
    <xf numFmtId="0" fontId="11" fillId="33" borderId="36" xfId="51" applyFont="1" applyFill="1" applyBorder="1" applyAlignment="1">
      <alignment horizontal="left" vertical="center"/>
      <protection/>
    </xf>
    <xf numFmtId="0" fontId="11" fillId="33" borderId="34" xfId="51" applyFont="1" applyFill="1" applyBorder="1" applyAlignment="1">
      <alignment horizontal="left" vertical="center"/>
      <protection/>
    </xf>
    <xf numFmtId="0" fontId="11" fillId="33" borderId="35" xfId="51" applyFont="1" applyFill="1" applyBorder="1" applyAlignment="1">
      <alignment horizontal="left" vertical="center"/>
      <protection/>
    </xf>
    <xf numFmtId="0" fontId="11" fillId="33" borderId="113" xfId="0" applyFont="1" applyFill="1" applyBorder="1" applyAlignment="1">
      <alignment horizontal="center"/>
    </xf>
    <xf numFmtId="0" fontId="11" fillId="33" borderId="23" xfId="0" applyFont="1" applyFill="1" applyBorder="1" applyAlignment="1">
      <alignment horizontal="center"/>
    </xf>
    <xf numFmtId="0" fontId="11" fillId="35" borderId="113" xfId="0" applyFont="1" applyFill="1" applyBorder="1" applyAlignment="1">
      <alignment horizontal="center"/>
    </xf>
    <xf numFmtId="0" fontId="11" fillId="35" borderId="23" xfId="0" applyFont="1" applyFill="1" applyBorder="1" applyAlignment="1">
      <alignment horizontal="center"/>
    </xf>
    <xf numFmtId="49" fontId="12" fillId="33" borderId="113" xfId="51" applyNumberFormat="1" applyFont="1" applyFill="1" applyBorder="1" applyAlignment="1">
      <alignment horizontal="center"/>
      <protection/>
    </xf>
    <xf numFmtId="49" fontId="12" fillId="33" borderId="23" xfId="51" applyNumberFormat="1" applyFont="1" applyFill="1" applyBorder="1" applyAlignment="1">
      <alignment horizontal="center"/>
      <protection/>
    </xf>
    <xf numFmtId="49" fontId="12" fillId="33" borderId="127" xfId="51" applyNumberFormat="1" applyFont="1" applyFill="1" applyBorder="1" applyAlignment="1">
      <alignment horizontal="center"/>
      <protection/>
    </xf>
    <xf numFmtId="0" fontId="78" fillId="0" borderId="114" xfId="0" applyFont="1" applyBorder="1" applyAlignment="1">
      <alignment horizontal="left" vertical="top"/>
    </xf>
    <xf numFmtId="0" fontId="78" fillId="0" borderId="115" xfId="0" applyFont="1" applyBorder="1" applyAlignment="1">
      <alignment horizontal="left" vertical="top"/>
    </xf>
    <xf numFmtId="0" fontId="78" fillId="0" borderId="103" xfId="0" applyFont="1" applyBorder="1" applyAlignment="1">
      <alignment horizontal="left" vertical="top"/>
    </xf>
    <xf numFmtId="0" fontId="78" fillId="0" borderId="104" xfId="0" applyFont="1" applyBorder="1" applyAlignment="1">
      <alignment horizontal="left" vertical="top"/>
    </xf>
    <xf numFmtId="0" fontId="11" fillId="0" borderId="53" xfId="51" applyFont="1" applyBorder="1" applyAlignment="1">
      <alignment horizontal="center"/>
      <protection/>
    </xf>
    <xf numFmtId="0" fontId="11" fillId="0" borderId="32" xfId="51" applyFont="1" applyBorder="1" applyAlignment="1">
      <alignment horizontal="center" vertical="center"/>
      <protection/>
    </xf>
    <xf numFmtId="0" fontId="11" fillId="0" borderId="0" xfId="51" applyFont="1" applyBorder="1" applyAlignment="1">
      <alignment horizontal="center" vertical="center"/>
      <protection/>
    </xf>
    <xf numFmtId="0" fontId="11" fillId="0" borderId="15" xfId="51" applyFont="1" applyBorder="1" applyAlignment="1">
      <alignment horizontal="center" vertical="center"/>
      <protection/>
    </xf>
    <xf numFmtId="49" fontId="11" fillId="0" borderId="122" xfId="51" applyNumberFormat="1" applyFont="1" applyBorder="1" applyAlignment="1">
      <alignment horizontal="center" vertical="center"/>
      <protection/>
    </xf>
    <xf numFmtId="49" fontId="11" fillId="0" borderId="126" xfId="51" applyNumberFormat="1" applyFont="1" applyBorder="1" applyAlignment="1">
      <alignment horizontal="center" wrapText="1"/>
      <protection/>
    </xf>
    <xf numFmtId="0" fontId="11" fillId="0" borderId="0" xfId="51" applyFont="1" applyBorder="1" applyAlignment="1">
      <alignment horizontal="center" wrapText="1"/>
      <protection/>
    </xf>
    <xf numFmtId="0" fontId="11" fillId="0" borderId="126" xfId="51" applyFont="1" applyBorder="1" applyAlignment="1">
      <alignment horizontal="center"/>
      <protection/>
    </xf>
    <xf numFmtId="0" fontId="11" fillId="0" borderId="0" xfId="51" applyFont="1" applyBorder="1" applyAlignment="1">
      <alignment horizontal="center"/>
      <protection/>
    </xf>
    <xf numFmtId="0" fontId="7" fillId="37" borderId="60" xfId="0" applyFont="1" applyFill="1" applyBorder="1" applyAlignment="1">
      <alignment vertical="center" wrapText="1"/>
    </xf>
    <xf numFmtId="0" fontId="7" fillId="37" borderId="53" xfId="0" applyFont="1" applyFill="1" applyBorder="1" applyAlignment="1">
      <alignment vertical="center" wrapText="1"/>
    </xf>
    <xf numFmtId="0" fontId="7" fillId="37" borderId="54" xfId="0" applyFont="1" applyFill="1" applyBorder="1" applyAlignment="1">
      <alignment vertical="center" wrapText="1"/>
    </xf>
    <xf numFmtId="0" fontId="7" fillId="37" borderId="103" xfId="0" applyFont="1" applyFill="1" applyBorder="1" applyAlignment="1">
      <alignment vertical="center" wrapText="1"/>
    </xf>
    <xf numFmtId="0" fontId="7" fillId="37" borderId="104" xfId="0" applyFont="1" applyFill="1" applyBorder="1" applyAlignment="1">
      <alignment vertical="center" wrapText="1"/>
    </xf>
    <xf numFmtId="0" fontId="7" fillId="37" borderId="69" xfId="0" applyFont="1" applyFill="1" applyBorder="1" applyAlignment="1">
      <alignment vertical="center" wrapText="1"/>
    </xf>
    <xf numFmtId="0" fontId="7" fillId="0" borderId="104" xfId="0" applyFont="1" applyBorder="1" applyAlignment="1">
      <alignment horizontal="left" vertical="center" wrapText="1"/>
    </xf>
    <xf numFmtId="0" fontId="7" fillId="35" borderId="40" xfId="0" applyFont="1" applyFill="1" applyBorder="1" applyAlignment="1">
      <alignment horizontal="left" vertical="top" wrapText="1"/>
    </xf>
    <xf numFmtId="0" fontId="7" fillId="35" borderId="25" xfId="0" applyFont="1" applyFill="1" applyBorder="1" applyAlignment="1">
      <alignment horizontal="left" vertical="top" wrapText="1"/>
    </xf>
    <xf numFmtId="0" fontId="7" fillId="35" borderId="38" xfId="0" applyFont="1" applyFill="1" applyBorder="1" applyAlignment="1">
      <alignment horizontal="left" vertical="top" wrapText="1"/>
    </xf>
    <xf numFmtId="0" fontId="2" fillId="0" borderId="103" xfId="0" applyFont="1" applyBorder="1" applyAlignment="1">
      <alignment horizontal="left" vertical="top" wrapText="1"/>
    </xf>
    <xf numFmtId="0" fontId="0" fillId="0" borderId="104" xfId="0" applyBorder="1" applyAlignment="1">
      <alignment horizontal="left" vertical="top" wrapText="1"/>
    </xf>
    <xf numFmtId="0" fontId="0" fillId="0" borderId="69" xfId="0" applyBorder="1" applyAlignment="1">
      <alignment horizontal="left" vertical="top" wrapText="1"/>
    </xf>
    <xf numFmtId="0" fontId="7" fillId="33" borderId="76" xfId="0" applyFont="1" applyFill="1" applyBorder="1" applyAlignment="1">
      <alignment horizontal="right" vertical="center" wrapText="1"/>
    </xf>
    <xf numFmtId="0" fontId="7" fillId="33" borderId="85" xfId="0" applyFont="1" applyFill="1" applyBorder="1" applyAlignment="1">
      <alignment horizontal="right" vertical="center" wrapText="1"/>
    </xf>
    <xf numFmtId="0" fontId="7" fillId="33" borderId="80" xfId="0" applyFont="1" applyFill="1" applyBorder="1" applyAlignment="1">
      <alignment horizontal="right" vertical="center" wrapText="1"/>
    </xf>
    <xf numFmtId="0" fontId="7" fillId="33" borderId="81" xfId="0" applyFont="1" applyFill="1" applyBorder="1" applyAlignment="1">
      <alignment horizontal="right" vertical="center" wrapText="1"/>
    </xf>
    <xf numFmtId="197" fontId="0" fillId="0" borderId="0" xfId="0" applyNumberFormat="1" applyAlignment="1">
      <alignment horizontal="center"/>
    </xf>
    <xf numFmtId="0" fontId="15" fillId="14" borderId="60" xfId="0" applyFont="1" applyFill="1" applyBorder="1" applyAlignment="1">
      <alignment horizontal="center" vertical="center" wrapText="1"/>
    </xf>
    <xf numFmtId="0" fontId="15" fillId="14" borderId="53" xfId="0" applyFont="1" applyFill="1" applyBorder="1" applyAlignment="1">
      <alignment horizontal="center" vertical="center" wrapText="1"/>
    </xf>
    <xf numFmtId="0" fontId="15" fillId="14" borderId="54" xfId="0" applyFont="1" applyFill="1" applyBorder="1" applyAlignment="1">
      <alignment horizontal="center" vertical="center" wrapText="1"/>
    </xf>
    <xf numFmtId="49" fontId="11" fillId="37" borderId="128" xfId="0" applyNumberFormat="1" applyFont="1" applyFill="1" applyBorder="1" applyAlignment="1">
      <alignment horizontal="left" wrapText="1"/>
    </xf>
    <xf numFmtId="49" fontId="11" fillId="37" borderId="129" xfId="0" applyNumberFormat="1" applyFont="1" applyFill="1" applyBorder="1" applyAlignment="1">
      <alignment horizontal="left" wrapText="1"/>
    </xf>
    <xf numFmtId="49" fontId="11" fillId="37" borderId="130" xfId="0" applyNumberFormat="1" applyFont="1" applyFill="1" applyBorder="1" applyAlignment="1">
      <alignment horizontal="left" wrapText="1"/>
    </xf>
    <xf numFmtId="0" fontId="88" fillId="37" borderId="22" xfId="0" applyFont="1" applyFill="1" applyBorder="1" applyAlignment="1">
      <alignment horizontal="left"/>
    </xf>
    <xf numFmtId="0" fontId="88" fillId="37" borderId="23" xfId="0" applyFont="1" applyFill="1" applyBorder="1" applyAlignment="1">
      <alignment horizontal="left"/>
    </xf>
    <xf numFmtId="0" fontId="88" fillId="37" borderId="127" xfId="0" applyFont="1" applyFill="1" applyBorder="1" applyAlignment="1">
      <alignment horizontal="left"/>
    </xf>
    <xf numFmtId="0" fontId="89" fillId="37" borderId="22" xfId="0" applyFont="1" applyFill="1" applyBorder="1" applyAlignment="1">
      <alignment horizontal="left" vertical="center" wrapText="1"/>
    </xf>
    <xf numFmtId="0" fontId="89" fillId="37" borderId="23" xfId="0" applyFont="1" applyFill="1" applyBorder="1" applyAlignment="1">
      <alignment horizontal="left" vertical="center" wrapText="1"/>
    </xf>
    <xf numFmtId="0" fontId="89" fillId="37" borderId="24" xfId="0" applyFont="1" applyFill="1" applyBorder="1" applyAlignment="1">
      <alignment horizontal="left" vertical="center" wrapText="1"/>
    </xf>
    <xf numFmtId="49" fontId="5" fillId="37" borderId="131" xfId="0" applyNumberFormat="1" applyFont="1" applyFill="1" applyBorder="1" applyAlignment="1">
      <alignment horizontal="left" vertical="center" wrapText="1"/>
    </xf>
    <xf numFmtId="49" fontId="5" fillId="37" borderId="132" xfId="0" applyNumberFormat="1" applyFont="1" applyFill="1" applyBorder="1" applyAlignment="1">
      <alignment horizontal="left" vertical="center" wrapText="1"/>
    </xf>
    <xf numFmtId="49" fontId="5" fillId="37" borderId="133" xfId="0" applyNumberFormat="1" applyFont="1" applyFill="1" applyBorder="1" applyAlignment="1">
      <alignment horizontal="left" vertical="center" wrapText="1"/>
    </xf>
    <xf numFmtId="0" fontId="7" fillId="33" borderId="134" xfId="0" applyFont="1" applyFill="1" applyBorder="1" applyAlignment="1">
      <alignment vertical="center" wrapText="1"/>
    </xf>
    <xf numFmtId="0" fontId="7" fillId="33" borderId="84" xfId="0" applyFont="1" applyFill="1" applyBorder="1" applyAlignment="1">
      <alignment vertical="center" wrapText="1"/>
    </xf>
    <xf numFmtId="0" fontId="7" fillId="33" borderId="76" xfId="0" applyFont="1" applyFill="1" applyBorder="1" applyAlignment="1">
      <alignment horizontal="center" vertical="center" wrapText="1"/>
    </xf>
    <xf numFmtId="0" fontId="7" fillId="33" borderId="85" xfId="0" applyFont="1" applyFill="1" applyBorder="1" applyAlignment="1">
      <alignment horizontal="center" vertical="center" wrapText="1"/>
    </xf>
    <xf numFmtId="0" fontId="5" fillId="33" borderId="128" xfId="0" applyFont="1" applyFill="1" applyBorder="1" applyAlignment="1">
      <alignment horizontal="left" vertical="center" wrapText="1"/>
    </xf>
    <xf numFmtId="0" fontId="5" fillId="33" borderId="135" xfId="0" applyFont="1" applyFill="1" applyBorder="1" applyAlignment="1">
      <alignment horizontal="left" vertical="center" wrapText="1"/>
    </xf>
    <xf numFmtId="49" fontId="5" fillId="37" borderId="82" xfId="0" applyNumberFormat="1" applyFont="1" applyFill="1" applyBorder="1" applyAlignment="1">
      <alignment horizontal="left" wrapText="1"/>
    </xf>
    <xf numFmtId="0" fontId="5" fillId="37" borderId="82" xfId="0" applyFont="1" applyFill="1" applyBorder="1" applyAlignment="1">
      <alignment horizontal="left" wrapText="1"/>
    </xf>
    <xf numFmtId="0" fontId="5" fillId="37" borderId="83" xfId="0" applyFont="1" applyFill="1" applyBorder="1" applyAlignment="1">
      <alignment horizontal="left" wrapText="1"/>
    </xf>
  </cellXfs>
  <cellStyles count="5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16 2" xfId="50"/>
    <cellStyle name="Normal 2" xfId="51"/>
    <cellStyle name="Normal 3" xfId="52"/>
    <cellStyle name="Normal 3 2" xfId="53"/>
    <cellStyle name="Normal 4 2" xfId="54"/>
    <cellStyle name="Nota" xfId="55"/>
    <cellStyle name="Percent" xfId="56"/>
    <cellStyle name="Porcentagem 2" xfId="57"/>
    <cellStyle name="Saída" xfId="58"/>
    <cellStyle name="Comma [0]" xfId="59"/>
    <cellStyle name="Separador de milhares 3 2" xfId="60"/>
    <cellStyle name="Texto de Aviso" xfId="61"/>
    <cellStyle name="Texto Explicativo" xfId="62"/>
    <cellStyle name="Título" xfId="63"/>
    <cellStyle name="Título 1" xfId="64"/>
    <cellStyle name="Título 2" xfId="65"/>
    <cellStyle name="Título 3" xfId="66"/>
    <cellStyle name="Título 4" xfId="67"/>
    <cellStyle name="Total" xfId="68"/>
    <cellStyle name="Comma" xfId="69"/>
    <cellStyle name="Vírgula 2"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tel:(28)3522-6391" TargetMode="External" /><Relationship Id="rId2" Type="http://schemas.openxmlformats.org/officeDocument/2006/relationships/hyperlink" Target="tel:(28)3522-2917" TargetMode="External" /><Relationship Id="rId3" Type="http://schemas.openxmlformats.org/officeDocument/2006/relationships/hyperlink" Target="tel:(28)3542-2576" TargetMode="External" /><Relationship Id="rId4" Type="http://schemas.openxmlformats.org/officeDocument/2006/relationships/comments" Target="../comments4.xml" /><Relationship Id="rId5" Type="http://schemas.openxmlformats.org/officeDocument/2006/relationships/vmlDrawing" Target="../drawings/vmlDrawing5.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tel:(11)29472066" TargetMode="External" /><Relationship Id="rId2" Type="http://schemas.openxmlformats.org/officeDocument/2006/relationships/hyperlink" Target="tel:(11)20876000" TargetMode="External" /><Relationship Id="rId3" Type="http://schemas.openxmlformats.org/officeDocument/2006/relationships/hyperlink" Target="tel:(27)%2030624849" TargetMode="External" /><Relationship Id="rId4" Type="http://schemas.openxmlformats.org/officeDocument/2006/relationships/comments" Target="../comments5.xml" /><Relationship Id="rId5" Type="http://schemas.openxmlformats.org/officeDocument/2006/relationships/vmlDrawing" Target="../drawings/vmlDrawing6.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tel:(27)30624849" TargetMode="External" /><Relationship Id="rId2" Type="http://schemas.openxmlformats.org/officeDocument/2006/relationships/hyperlink" Target="tel:(11)3763-5565" TargetMode="External" /><Relationship Id="rId3" Type="http://schemas.openxmlformats.org/officeDocument/2006/relationships/hyperlink" Target="tel:(11)29472066" TargetMode="External" /><Relationship Id="rId4" Type="http://schemas.openxmlformats.org/officeDocument/2006/relationships/comments" Target="../comments6.xml" /><Relationship Id="rId5" Type="http://schemas.openxmlformats.org/officeDocument/2006/relationships/vmlDrawing" Target="../drawings/vmlDrawing7.vml" /><Relationship Id="rId6"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L94"/>
  <sheetViews>
    <sheetView tabSelected="1" view="pageBreakPreview" zoomScale="70" zoomScaleSheetLayoutView="70" zoomScalePageLayoutView="75" workbookViewId="0" topLeftCell="A57">
      <selection activeCell="H34" sqref="H34"/>
    </sheetView>
  </sheetViews>
  <sheetFormatPr defaultColWidth="11.421875" defaultRowHeight="19.5" customHeight="1"/>
  <cols>
    <col min="1" max="1" width="10.421875" style="15" customWidth="1"/>
    <col min="2" max="2" width="13.57421875" style="10" customWidth="1"/>
    <col min="3" max="3" width="19.140625" style="10" customWidth="1"/>
    <col min="4" max="4" width="61.00390625" style="9" customWidth="1"/>
    <col min="5" max="5" width="7.57421875" style="10" customWidth="1"/>
    <col min="6" max="6" width="14.8515625" style="73" customWidth="1"/>
    <col min="7" max="7" width="20.00390625" style="79" customWidth="1"/>
    <col min="8" max="8" width="27.140625" style="75" customWidth="1"/>
    <col min="9" max="9" width="22.7109375" style="75" customWidth="1"/>
    <col min="10" max="10" width="17.7109375" style="1" bestFit="1" customWidth="1"/>
    <col min="11" max="16384" width="11.421875" style="1" customWidth="1"/>
  </cols>
  <sheetData>
    <row r="1" spans="1:9" ht="47.25" customHeight="1" thickBot="1">
      <c r="A1" s="437" t="s">
        <v>16</v>
      </c>
      <c r="B1" s="438"/>
      <c r="C1" s="438"/>
      <c r="D1" s="438"/>
      <c r="E1" s="438"/>
      <c r="F1" s="438"/>
      <c r="G1" s="438"/>
      <c r="H1" s="439"/>
      <c r="I1" s="11"/>
    </row>
    <row r="2" spans="1:9" ht="27.75" customHeight="1">
      <c r="A2" s="278" t="s">
        <v>112</v>
      </c>
      <c r="B2" s="279"/>
      <c r="C2" s="280"/>
      <c r="D2" s="280"/>
      <c r="E2" s="280"/>
      <c r="F2" s="281"/>
      <c r="G2" s="282"/>
      <c r="H2" s="283"/>
      <c r="I2" s="89"/>
    </row>
    <row r="3" spans="1:9" ht="23.25" customHeight="1">
      <c r="A3" s="278" t="s">
        <v>218</v>
      </c>
      <c r="B3" s="279"/>
      <c r="C3" s="279"/>
      <c r="D3" s="279"/>
      <c r="E3" s="279"/>
      <c r="F3" s="281"/>
      <c r="G3" s="282"/>
      <c r="H3" s="283"/>
      <c r="I3" s="89"/>
    </row>
    <row r="4" spans="1:9" ht="27.75" customHeight="1" thickBot="1">
      <c r="A4" s="444" t="s">
        <v>234</v>
      </c>
      <c r="B4" s="445"/>
      <c r="C4" s="445"/>
      <c r="D4" s="445"/>
      <c r="E4" s="445"/>
      <c r="F4" s="445"/>
      <c r="G4" s="445"/>
      <c r="H4" s="446"/>
      <c r="I4" s="90"/>
    </row>
    <row r="5" spans="1:9" s="2" customFormat="1" ht="19.5" customHeight="1">
      <c r="A5" s="432" t="s">
        <v>0</v>
      </c>
      <c r="B5" s="427" t="s">
        <v>13</v>
      </c>
      <c r="C5" s="427" t="s">
        <v>14</v>
      </c>
      <c r="D5" s="423" t="s">
        <v>15</v>
      </c>
      <c r="E5" s="423" t="s">
        <v>1</v>
      </c>
      <c r="F5" s="416" t="s">
        <v>2</v>
      </c>
      <c r="G5" s="425" t="s">
        <v>3</v>
      </c>
      <c r="H5" s="426"/>
      <c r="I5" s="91"/>
    </row>
    <row r="6" spans="1:9" s="2" customFormat="1" ht="19.5" customHeight="1" thickBot="1">
      <c r="A6" s="433"/>
      <c r="B6" s="440"/>
      <c r="C6" s="440"/>
      <c r="D6" s="424"/>
      <c r="E6" s="424"/>
      <c r="F6" s="417"/>
      <c r="G6" s="292" t="s">
        <v>4</v>
      </c>
      <c r="H6" s="293" t="s">
        <v>5</v>
      </c>
      <c r="I6" s="92"/>
    </row>
    <row r="7" spans="1:9" s="2" customFormat="1" ht="22.5" customHeight="1">
      <c r="A7" s="273" t="s">
        <v>6</v>
      </c>
      <c r="B7" s="276"/>
      <c r="C7" s="431" t="s">
        <v>9</v>
      </c>
      <c r="D7" s="431"/>
      <c r="E7" s="274"/>
      <c r="F7" s="275"/>
      <c r="G7" s="277" t="s">
        <v>104</v>
      </c>
      <c r="H7" s="272">
        <f>SUM(H8:H16)</f>
        <v>36089.78</v>
      </c>
      <c r="I7" s="93"/>
    </row>
    <row r="8" spans="1:9" s="345" customFormat="1" ht="30" customHeight="1">
      <c r="A8" s="311" t="s">
        <v>7</v>
      </c>
      <c r="B8" s="393" t="s">
        <v>12</v>
      </c>
      <c r="C8" s="371" t="s">
        <v>179</v>
      </c>
      <c r="D8" s="394" t="s">
        <v>44</v>
      </c>
      <c r="E8" s="395" t="s">
        <v>45</v>
      </c>
      <c r="F8" s="356">
        <v>400</v>
      </c>
      <c r="G8" s="396">
        <v>3.22</v>
      </c>
      <c r="H8" s="382">
        <f>F8*G8</f>
        <v>1288</v>
      </c>
      <c r="I8" s="344"/>
    </row>
    <row r="9" spans="1:10" s="345" customFormat="1" ht="146.25" customHeight="1">
      <c r="A9" s="311" t="s">
        <v>8</v>
      </c>
      <c r="B9" s="393" t="s">
        <v>12</v>
      </c>
      <c r="C9" s="371" t="s">
        <v>220</v>
      </c>
      <c r="D9" s="397" t="s">
        <v>219</v>
      </c>
      <c r="E9" s="395" t="s">
        <v>48</v>
      </c>
      <c r="F9" s="356">
        <v>80</v>
      </c>
      <c r="G9" s="396">
        <v>122.55</v>
      </c>
      <c r="H9" s="382">
        <f aca="true" t="shared" si="0" ref="H9:H33">F9*G9</f>
        <v>9804</v>
      </c>
      <c r="I9" s="344"/>
      <c r="J9" s="346"/>
    </row>
    <row r="10" spans="1:9" s="2" customFormat="1" ht="60.75" customHeight="1">
      <c r="A10" s="311" t="s">
        <v>70</v>
      </c>
      <c r="B10" s="393" t="s">
        <v>12</v>
      </c>
      <c r="C10" s="371" t="s">
        <v>178</v>
      </c>
      <c r="D10" s="397" t="s">
        <v>49</v>
      </c>
      <c r="E10" s="373" t="s">
        <v>45</v>
      </c>
      <c r="F10" s="374">
        <v>2</v>
      </c>
      <c r="G10" s="396">
        <v>188.97</v>
      </c>
      <c r="H10" s="382">
        <f t="shared" si="0"/>
        <v>377.94</v>
      </c>
      <c r="I10" s="93"/>
    </row>
    <row r="11" spans="1:9" s="324" customFormat="1" ht="102" customHeight="1">
      <c r="A11" s="311" t="s">
        <v>71</v>
      </c>
      <c r="B11" s="393" t="s">
        <v>102</v>
      </c>
      <c r="C11" s="371" t="s">
        <v>236</v>
      </c>
      <c r="D11" s="398" t="s">
        <v>235</v>
      </c>
      <c r="E11" s="373" t="s">
        <v>237</v>
      </c>
      <c r="F11" s="356">
        <v>5</v>
      </c>
      <c r="G11" s="375">
        <v>1065.13</v>
      </c>
      <c r="H11" s="382">
        <f t="shared" si="0"/>
        <v>5325.650000000001</v>
      </c>
      <c r="I11" s="323"/>
    </row>
    <row r="12" spans="1:9" s="345" customFormat="1" ht="49.5" customHeight="1">
      <c r="A12" s="311" t="s">
        <v>72</v>
      </c>
      <c r="B12" s="393" t="s">
        <v>102</v>
      </c>
      <c r="C12" s="371" t="s">
        <v>239</v>
      </c>
      <c r="D12" s="397" t="s">
        <v>238</v>
      </c>
      <c r="E12" s="373" t="s">
        <v>237</v>
      </c>
      <c r="F12" s="356">
        <v>5</v>
      </c>
      <c r="G12" s="396">
        <v>582.46</v>
      </c>
      <c r="H12" s="382">
        <f t="shared" si="0"/>
        <v>2912.3</v>
      </c>
      <c r="I12" s="344"/>
    </row>
    <row r="13" spans="1:9" s="345" customFormat="1" ht="98.25" customHeight="1">
      <c r="A13" s="311" t="s">
        <v>73</v>
      </c>
      <c r="B13" s="393" t="s">
        <v>12</v>
      </c>
      <c r="C13" s="371" t="s">
        <v>177</v>
      </c>
      <c r="D13" s="359" t="s">
        <v>53</v>
      </c>
      <c r="E13" s="373" t="s">
        <v>55</v>
      </c>
      <c r="F13" s="356">
        <v>1</v>
      </c>
      <c r="G13" s="375">
        <v>1284.23</v>
      </c>
      <c r="H13" s="300">
        <f t="shared" si="0"/>
        <v>1284.23</v>
      </c>
      <c r="I13" s="344"/>
    </row>
    <row r="14" spans="1:9" s="345" customFormat="1" ht="102.75" customHeight="1">
      <c r="A14" s="311" t="s">
        <v>74</v>
      </c>
      <c r="B14" s="393" t="s">
        <v>12</v>
      </c>
      <c r="C14" s="371" t="s">
        <v>241</v>
      </c>
      <c r="D14" s="372" t="s">
        <v>240</v>
      </c>
      <c r="E14" s="373" t="s">
        <v>237</v>
      </c>
      <c r="F14" s="374">
        <v>5</v>
      </c>
      <c r="G14" s="396">
        <v>963.57</v>
      </c>
      <c r="H14" s="382">
        <f t="shared" si="0"/>
        <v>4817.85</v>
      </c>
      <c r="I14" s="344"/>
    </row>
    <row r="15" spans="1:9" s="345" customFormat="1" ht="152.25" customHeight="1">
      <c r="A15" s="311" t="s">
        <v>75</v>
      </c>
      <c r="B15" s="393" t="s">
        <v>12</v>
      </c>
      <c r="C15" s="371" t="s">
        <v>176</v>
      </c>
      <c r="D15" s="399" t="s">
        <v>59</v>
      </c>
      <c r="E15" s="373" t="s">
        <v>48</v>
      </c>
      <c r="F15" s="356">
        <v>15</v>
      </c>
      <c r="G15" s="396">
        <v>31.86</v>
      </c>
      <c r="H15" s="382">
        <f t="shared" si="0"/>
        <v>477.9</v>
      </c>
      <c r="I15" s="344"/>
    </row>
    <row r="16" spans="1:9" s="345" customFormat="1" ht="147.75" customHeight="1" thickBot="1">
      <c r="A16" s="400" t="s">
        <v>76</v>
      </c>
      <c r="B16" s="401" t="s">
        <v>12</v>
      </c>
      <c r="C16" s="402" t="s">
        <v>175</v>
      </c>
      <c r="D16" s="403" t="s">
        <v>60</v>
      </c>
      <c r="E16" s="404" t="s">
        <v>48</v>
      </c>
      <c r="F16" s="405">
        <v>23</v>
      </c>
      <c r="G16" s="406">
        <v>426.17</v>
      </c>
      <c r="H16" s="407">
        <f t="shared" si="0"/>
        <v>9801.91</v>
      </c>
      <c r="I16" s="344"/>
    </row>
    <row r="17" spans="1:9" s="317" customFormat="1" ht="22.5" customHeight="1">
      <c r="A17" s="273" t="s">
        <v>46</v>
      </c>
      <c r="B17" s="314"/>
      <c r="C17" s="431" t="s">
        <v>61</v>
      </c>
      <c r="D17" s="431"/>
      <c r="E17" s="274"/>
      <c r="F17" s="275"/>
      <c r="G17" s="315" t="s">
        <v>104</v>
      </c>
      <c r="H17" s="316">
        <f>SUM(H18:H26)</f>
        <v>2355.7524</v>
      </c>
      <c r="I17" s="93"/>
    </row>
    <row r="18" spans="1:9" s="345" customFormat="1" ht="57" customHeight="1">
      <c r="A18" s="311" t="s">
        <v>47</v>
      </c>
      <c r="B18" s="312" t="s">
        <v>62</v>
      </c>
      <c r="C18" s="380" t="s">
        <v>174</v>
      </c>
      <c r="D18" s="306" t="s">
        <v>63</v>
      </c>
      <c r="E18" s="307" t="s">
        <v>55</v>
      </c>
      <c r="F18" s="308">
        <v>3</v>
      </c>
      <c r="G18" s="381">
        <f>70.36*1.23</f>
        <v>86.5428</v>
      </c>
      <c r="H18" s="382">
        <f t="shared" si="0"/>
        <v>259.6284</v>
      </c>
      <c r="I18" s="344"/>
    </row>
    <row r="19" spans="1:9" s="345" customFormat="1" ht="32.25" customHeight="1">
      <c r="A19" s="311" t="s">
        <v>50</v>
      </c>
      <c r="B19" s="312" t="s">
        <v>62</v>
      </c>
      <c r="C19" s="380" t="s">
        <v>222</v>
      </c>
      <c r="D19" s="306" t="s">
        <v>221</v>
      </c>
      <c r="E19" s="307" t="s">
        <v>55</v>
      </c>
      <c r="F19" s="308">
        <v>3</v>
      </c>
      <c r="G19" s="381">
        <f>77.26*1.23</f>
        <v>95.02980000000001</v>
      </c>
      <c r="H19" s="382">
        <f t="shared" si="0"/>
        <v>285.0894</v>
      </c>
      <c r="I19" s="344"/>
    </row>
    <row r="20" spans="1:9" s="345" customFormat="1" ht="45.75" customHeight="1">
      <c r="A20" s="311" t="s">
        <v>51</v>
      </c>
      <c r="B20" s="312" t="s">
        <v>62</v>
      </c>
      <c r="C20" s="380" t="s">
        <v>173</v>
      </c>
      <c r="D20" s="383" t="s">
        <v>65</v>
      </c>
      <c r="E20" s="307" t="s">
        <v>55</v>
      </c>
      <c r="F20" s="308">
        <v>14</v>
      </c>
      <c r="G20" s="384">
        <f>4.39*1.23</f>
        <v>5.399699999999999</v>
      </c>
      <c r="H20" s="382">
        <f t="shared" si="0"/>
        <v>75.5958</v>
      </c>
      <c r="I20" s="344"/>
    </row>
    <row r="21" spans="1:9" s="345" customFormat="1" ht="45.75" customHeight="1">
      <c r="A21" s="311" t="s">
        <v>52</v>
      </c>
      <c r="B21" s="312" t="s">
        <v>62</v>
      </c>
      <c r="C21" s="380" t="s">
        <v>172</v>
      </c>
      <c r="D21" s="383" t="s">
        <v>66</v>
      </c>
      <c r="E21" s="307" t="s">
        <v>55</v>
      </c>
      <c r="F21" s="374">
        <v>18</v>
      </c>
      <c r="G21" s="384">
        <f>13.19*1.23</f>
        <v>16.2237</v>
      </c>
      <c r="H21" s="382">
        <f t="shared" si="0"/>
        <v>292.02660000000003</v>
      </c>
      <c r="I21" s="344"/>
    </row>
    <row r="22" spans="1:9" s="345" customFormat="1" ht="48" customHeight="1">
      <c r="A22" s="311" t="s">
        <v>54</v>
      </c>
      <c r="B22" s="312" t="s">
        <v>62</v>
      </c>
      <c r="C22" s="380" t="s">
        <v>171</v>
      </c>
      <c r="D22" s="383" t="s">
        <v>67</v>
      </c>
      <c r="E22" s="307" t="s">
        <v>55</v>
      </c>
      <c r="F22" s="308">
        <v>32</v>
      </c>
      <c r="G22" s="384">
        <f>8.79*1.23</f>
        <v>10.811699999999998</v>
      </c>
      <c r="H22" s="382">
        <f t="shared" si="0"/>
        <v>345.97439999999995</v>
      </c>
      <c r="I22" s="344"/>
    </row>
    <row r="23" spans="1:9" s="345" customFormat="1" ht="61.5" customHeight="1">
      <c r="A23" s="311" t="s">
        <v>56</v>
      </c>
      <c r="B23" s="312" t="s">
        <v>62</v>
      </c>
      <c r="C23" s="380" t="s">
        <v>170</v>
      </c>
      <c r="D23" s="361" t="s">
        <v>68</v>
      </c>
      <c r="E23" s="307" t="s">
        <v>55</v>
      </c>
      <c r="F23" s="308">
        <v>32</v>
      </c>
      <c r="G23" s="302">
        <f>4.39*1.23</f>
        <v>5.399699999999999</v>
      </c>
      <c r="H23" s="382">
        <f t="shared" si="0"/>
        <v>172.79039999999998</v>
      </c>
      <c r="I23" s="344"/>
    </row>
    <row r="24" spans="1:9" s="345" customFormat="1" ht="31.5" customHeight="1">
      <c r="A24" s="311" t="s">
        <v>57</v>
      </c>
      <c r="B24" s="312" t="s">
        <v>62</v>
      </c>
      <c r="C24" s="380" t="s">
        <v>169</v>
      </c>
      <c r="D24" s="361" t="s">
        <v>69</v>
      </c>
      <c r="E24" s="307" t="s">
        <v>55</v>
      </c>
      <c r="F24" s="308">
        <v>10</v>
      </c>
      <c r="G24" s="302">
        <f>13.19*1.23</f>
        <v>16.2237</v>
      </c>
      <c r="H24" s="382">
        <f t="shared" si="0"/>
        <v>162.23700000000002</v>
      </c>
      <c r="I24" s="344"/>
    </row>
    <row r="25" spans="1:38" s="345" customFormat="1" ht="79.5" customHeight="1">
      <c r="A25" s="311" t="s">
        <v>58</v>
      </c>
      <c r="B25" s="385" t="s">
        <v>62</v>
      </c>
      <c r="C25" s="386" t="s">
        <v>168</v>
      </c>
      <c r="D25" s="363" t="s">
        <v>78</v>
      </c>
      <c r="E25" s="387" t="s">
        <v>55</v>
      </c>
      <c r="F25" s="365">
        <v>32</v>
      </c>
      <c r="G25" s="357">
        <f>4.39*1.23</f>
        <v>5.399699999999999</v>
      </c>
      <c r="H25" s="388">
        <f t="shared" si="0"/>
        <v>172.79039999999998</v>
      </c>
      <c r="I25" s="347"/>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row>
    <row r="26" spans="1:38" s="349" customFormat="1" ht="53.25" customHeight="1">
      <c r="A26" s="311" t="s">
        <v>77</v>
      </c>
      <c r="B26" s="389" t="s">
        <v>12</v>
      </c>
      <c r="C26" s="390" t="s">
        <v>167</v>
      </c>
      <c r="D26" s="391" t="s">
        <v>100</v>
      </c>
      <c r="E26" s="387" t="s">
        <v>45</v>
      </c>
      <c r="F26" s="392">
        <v>31</v>
      </c>
      <c r="G26" s="357">
        <v>19.02</v>
      </c>
      <c r="H26" s="388">
        <f t="shared" si="0"/>
        <v>589.62</v>
      </c>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row>
    <row r="27" spans="1:38" s="2" customFormat="1" ht="19.5" customHeight="1">
      <c r="A27" s="329" t="s">
        <v>81</v>
      </c>
      <c r="B27" s="330"/>
      <c r="C27" s="451" t="s">
        <v>111</v>
      </c>
      <c r="D27" s="451"/>
      <c r="E27" s="331"/>
      <c r="F27" s="127"/>
      <c r="G27" s="332" t="s">
        <v>104</v>
      </c>
      <c r="H27" s="333">
        <f>SUM(H28:H29)</f>
        <v>68719.1</v>
      </c>
      <c r="I27" s="334"/>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row>
    <row r="28" spans="1:9" s="345" customFormat="1" ht="105" customHeight="1">
      <c r="A28" s="311" t="s">
        <v>82</v>
      </c>
      <c r="B28" s="312" t="s">
        <v>41</v>
      </c>
      <c r="C28" s="371" t="s">
        <v>86</v>
      </c>
      <c r="D28" s="372" t="s">
        <v>83</v>
      </c>
      <c r="E28" s="373" t="s">
        <v>87</v>
      </c>
      <c r="F28" s="374">
        <v>3</v>
      </c>
      <c r="G28" s="375">
        <v>15764.95</v>
      </c>
      <c r="H28" s="300">
        <f>F28*G28</f>
        <v>47294.850000000006</v>
      </c>
      <c r="I28" s="344"/>
    </row>
    <row r="29" spans="1:9" s="351" customFormat="1" ht="54" customHeight="1">
      <c r="A29" s="311" t="s">
        <v>88</v>
      </c>
      <c r="B29" s="312" t="s">
        <v>41</v>
      </c>
      <c r="C29" s="376" t="s">
        <v>233</v>
      </c>
      <c r="D29" s="377" t="s">
        <v>232</v>
      </c>
      <c r="E29" s="378" t="s">
        <v>87</v>
      </c>
      <c r="F29" s="379">
        <v>5</v>
      </c>
      <c r="G29" s="375">
        <v>4284.85</v>
      </c>
      <c r="H29" s="300">
        <f>F29*G29</f>
        <v>21424.25</v>
      </c>
      <c r="I29" s="350"/>
    </row>
    <row r="30" spans="1:9" s="317" customFormat="1" ht="20.25" customHeight="1">
      <c r="A30" s="273" t="s">
        <v>84</v>
      </c>
      <c r="B30" s="318"/>
      <c r="C30" s="452" t="s">
        <v>80</v>
      </c>
      <c r="D30" s="431"/>
      <c r="E30" s="319"/>
      <c r="F30" s="319"/>
      <c r="G30" s="320" t="s">
        <v>104</v>
      </c>
      <c r="H30" s="321">
        <f>SUM(H31:H34)</f>
        <v>177368.20649999997</v>
      </c>
      <c r="I30" s="93"/>
    </row>
    <row r="31" spans="1:9" s="345" customFormat="1" ht="109.5" customHeight="1">
      <c r="A31" s="311" t="s">
        <v>85</v>
      </c>
      <c r="B31" s="393" t="s">
        <v>79</v>
      </c>
      <c r="C31" s="301" t="s">
        <v>215</v>
      </c>
      <c r="D31" s="361" t="s">
        <v>195</v>
      </c>
      <c r="E31" s="307" t="s">
        <v>10</v>
      </c>
      <c r="F31" s="308">
        <v>1320</v>
      </c>
      <c r="G31" s="302">
        <f>'Plan1 - ramal 35 mm'!C35</f>
        <v>105.06361249999998</v>
      </c>
      <c r="H31" s="300">
        <f t="shared" si="0"/>
        <v>138683.96849999996</v>
      </c>
      <c r="I31" s="344"/>
    </row>
    <row r="32" spans="1:9" s="345" customFormat="1" ht="97.5" customHeight="1">
      <c r="A32" s="413" t="s">
        <v>110</v>
      </c>
      <c r="B32" s="367" t="s">
        <v>62</v>
      </c>
      <c r="C32" s="369" t="s">
        <v>227</v>
      </c>
      <c r="D32" s="368" t="s">
        <v>226</v>
      </c>
      <c r="E32" s="307" t="s">
        <v>55</v>
      </c>
      <c r="F32" s="308">
        <v>38</v>
      </c>
      <c r="G32" s="302">
        <f>8.79*1.23</f>
        <v>10.811699999999998</v>
      </c>
      <c r="H32" s="300">
        <f t="shared" si="0"/>
        <v>410.84459999999996</v>
      </c>
      <c r="I32" s="344"/>
    </row>
    <row r="33" spans="1:9" s="345" customFormat="1" ht="81" customHeight="1">
      <c r="A33" s="413" t="s">
        <v>225</v>
      </c>
      <c r="B33" s="367" t="s">
        <v>62</v>
      </c>
      <c r="C33" s="369" t="s">
        <v>224</v>
      </c>
      <c r="D33" s="368" t="s">
        <v>223</v>
      </c>
      <c r="E33" s="307" t="s">
        <v>55</v>
      </c>
      <c r="F33" s="308">
        <v>38</v>
      </c>
      <c r="G33" s="302">
        <f>2.16*1.23</f>
        <v>2.6568</v>
      </c>
      <c r="H33" s="300">
        <f t="shared" si="0"/>
        <v>100.9584</v>
      </c>
      <c r="I33" s="344"/>
    </row>
    <row r="34" spans="1:9" s="351" customFormat="1" ht="132.75" customHeight="1" thickBot="1">
      <c r="A34" s="414" t="s">
        <v>228</v>
      </c>
      <c r="B34" s="410" t="s">
        <v>62</v>
      </c>
      <c r="C34" s="415" t="s">
        <v>166</v>
      </c>
      <c r="D34" s="370" t="s">
        <v>165</v>
      </c>
      <c r="E34" s="307" t="s">
        <v>1</v>
      </c>
      <c r="F34" s="308">
        <v>35</v>
      </c>
      <c r="G34" s="309">
        <f>886.7*1.23</f>
        <v>1090.641</v>
      </c>
      <c r="H34" s="300">
        <f>F34*G34</f>
        <v>38172.435000000005</v>
      </c>
      <c r="I34" s="344"/>
    </row>
    <row r="35" spans="1:9" s="317" customFormat="1" ht="19.5" customHeight="1" thickBot="1">
      <c r="A35" s="322"/>
      <c r="B35" s="441" t="s">
        <v>16</v>
      </c>
      <c r="C35" s="442"/>
      <c r="D35" s="442"/>
      <c r="E35" s="442"/>
      <c r="F35" s="442"/>
      <c r="G35" s="442"/>
      <c r="H35" s="443"/>
      <c r="I35" s="93"/>
    </row>
    <row r="36" spans="1:9" s="2" customFormat="1" ht="19.5" customHeight="1">
      <c r="A36" s="121"/>
      <c r="B36" s="101" t="s">
        <v>112</v>
      </c>
      <c r="C36" s="102"/>
      <c r="D36" s="103"/>
      <c r="E36" s="103"/>
      <c r="F36" s="103"/>
      <c r="G36" s="104"/>
      <c r="H36" s="112"/>
      <c r="I36" s="93"/>
    </row>
    <row r="37" spans="1:9" s="2" customFormat="1" ht="19.5" customHeight="1">
      <c r="A37" s="108"/>
      <c r="B37" s="278" t="s">
        <v>203</v>
      </c>
      <c r="C37" s="102"/>
      <c r="D37" s="102"/>
      <c r="E37" s="102"/>
      <c r="F37" s="102"/>
      <c r="G37" s="104"/>
      <c r="H37" s="112"/>
      <c r="I37" s="93"/>
    </row>
    <row r="38" spans="1:9" s="2" customFormat="1" ht="19.5" customHeight="1" thickBot="1">
      <c r="A38" s="108"/>
      <c r="B38" s="418" t="s">
        <v>242</v>
      </c>
      <c r="C38" s="419"/>
      <c r="D38" s="419"/>
      <c r="E38" s="419"/>
      <c r="F38" s="419"/>
      <c r="G38" s="419"/>
      <c r="H38" s="420"/>
      <c r="I38" s="93"/>
    </row>
    <row r="39" spans="1:9" s="2" customFormat="1" ht="19.5" customHeight="1">
      <c r="A39" s="108"/>
      <c r="B39" s="432" t="s">
        <v>0</v>
      </c>
      <c r="C39" s="427" t="s">
        <v>13</v>
      </c>
      <c r="D39" s="427" t="s">
        <v>14</v>
      </c>
      <c r="E39" s="423" t="s">
        <v>1</v>
      </c>
      <c r="F39" s="416" t="s">
        <v>2</v>
      </c>
      <c r="G39" s="421" t="s">
        <v>3</v>
      </c>
      <c r="H39" s="422"/>
      <c r="I39" s="93"/>
    </row>
    <row r="40" spans="1:9" s="2" customFormat="1" ht="19.5" customHeight="1" thickBot="1">
      <c r="A40" s="108"/>
      <c r="B40" s="433"/>
      <c r="C40" s="440"/>
      <c r="D40" s="440"/>
      <c r="E40" s="424"/>
      <c r="F40" s="417"/>
      <c r="G40" s="292" t="s">
        <v>4</v>
      </c>
      <c r="H40" s="293" t="s">
        <v>5</v>
      </c>
      <c r="I40" s="93"/>
    </row>
    <row r="41" spans="1:9" s="2" customFormat="1" ht="19.5" customHeight="1">
      <c r="A41" s="122" t="s">
        <v>89</v>
      </c>
      <c r="B41" s="123"/>
      <c r="C41" s="449" t="s">
        <v>206</v>
      </c>
      <c r="D41" s="449"/>
      <c r="E41" s="124"/>
      <c r="F41" s="125"/>
      <c r="G41" s="285" t="s">
        <v>104</v>
      </c>
      <c r="H41" s="284">
        <f>SUM(H42:H48)</f>
        <v>29273.917500000007</v>
      </c>
      <c r="I41" s="93"/>
    </row>
    <row r="42" spans="1:9" s="351" customFormat="1" ht="99.75" customHeight="1">
      <c r="A42" s="303" t="s">
        <v>90</v>
      </c>
      <c r="B42" s="367" t="s">
        <v>12</v>
      </c>
      <c r="C42" s="358">
        <v>190201</v>
      </c>
      <c r="D42" s="354" t="s">
        <v>101</v>
      </c>
      <c r="E42" s="307" t="s">
        <v>45</v>
      </c>
      <c r="F42" s="308">
        <v>132</v>
      </c>
      <c r="G42" s="302">
        <v>11.3</v>
      </c>
      <c r="H42" s="310">
        <f aca="true" t="shared" si="1" ref="H42:H48">F42*G42</f>
        <v>1491.6000000000001</v>
      </c>
      <c r="I42" s="344"/>
    </row>
    <row r="43" spans="1:9" s="351" customFormat="1" ht="131.25" customHeight="1">
      <c r="A43" s="303" t="s">
        <v>91</v>
      </c>
      <c r="B43" s="304" t="s">
        <v>62</v>
      </c>
      <c r="C43" s="360" t="s">
        <v>156</v>
      </c>
      <c r="D43" s="361" t="s">
        <v>157</v>
      </c>
      <c r="E43" s="362" t="s">
        <v>1</v>
      </c>
      <c r="F43" s="308">
        <v>61</v>
      </c>
      <c r="G43" s="357">
        <f>184.96*1.23</f>
        <v>227.5008</v>
      </c>
      <c r="H43" s="310">
        <f t="shared" si="1"/>
        <v>13877.5488</v>
      </c>
      <c r="I43" s="344"/>
    </row>
    <row r="44" spans="1:9" s="351" customFormat="1" ht="80.25" customHeight="1">
      <c r="A44" s="303" t="s">
        <v>92</v>
      </c>
      <c r="B44" s="304" t="s">
        <v>62</v>
      </c>
      <c r="C44" s="360" t="s">
        <v>159</v>
      </c>
      <c r="D44" s="361" t="s">
        <v>158</v>
      </c>
      <c r="E44" s="364" t="s">
        <v>1</v>
      </c>
      <c r="F44" s="365">
        <v>122</v>
      </c>
      <c r="G44" s="357">
        <f>36.13*1.23</f>
        <v>44.4399</v>
      </c>
      <c r="H44" s="366">
        <f>F44*G44</f>
        <v>5421.6678</v>
      </c>
      <c r="I44" s="344"/>
    </row>
    <row r="45" spans="1:9" s="351" customFormat="1" ht="372" customHeight="1">
      <c r="A45" s="303" t="s">
        <v>109</v>
      </c>
      <c r="B45" s="367" t="s">
        <v>62</v>
      </c>
      <c r="C45" s="305" t="s">
        <v>164</v>
      </c>
      <c r="D45" s="306" t="s">
        <v>108</v>
      </c>
      <c r="E45" s="362" t="s">
        <v>1</v>
      </c>
      <c r="F45" s="308">
        <v>272</v>
      </c>
      <c r="G45" s="302">
        <f>11.23*1.23</f>
        <v>13.8129</v>
      </c>
      <c r="H45" s="366">
        <f>F45*G45</f>
        <v>3757.1088000000004</v>
      </c>
      <c r="I45" s="344"/>
    </row>
    <row r="46" spans="1:9" s="351" customFormat="1" ht="99" customHeight="1">
      <c r="A46" s="303" t="s">
        <v>204</v>
      </c>
      <c r="B46" s="304" t="s">
        <v>62</v>
      </c>
      <c r="C46" s="305" t="s">
        <v>155</v>
      </c>
      <c r="D46" s="306" t="s">
        <v>154</v>
      </c>
      <c r="E46" s="364" t="s">
        <v>1</v>
      </c>
      <c r="F46" s="365">
        <v>61</v>
      </c>
      <c r="G46" s="357">
        <f>18.58*1.23</f>
        <v>22.853399999999997</v>
      </c>
      <c r="H46" s="366">
        <f t="shared" si="1"/>
        <v>1394.0574</v>
      </c>
      <c r="I46" s="344"/>
    </row>
    <row r="47" spans="1:9" s="351" customFormat="1" ht="54" customHeight="1">
      <c r="A47" s="303" t="s">
        <v>205</v>
      </c>
      <c r="B47" s="304" t="s">
        <v>62</v>
      </c>
      <c r="C47" s="305" t="s">
        <v>209</v>
      </c>
      <c r="D47" s="306" t="s">
        <v>207</v>
      </c>
      <c r="E47" s="364" t="s">
        <v>1</v>
      </c>
      <c r="F47" s="365">
        <v>61</v>
      </c>
      <c r="G47" s="357">
        <f>5.89*1.23</f>
        <v>7.2447</v>
      </c>
      <c r="H47" s="366">
        <f t="shared" si="1"/>
        <v>441.9267</v>
      </c>
      <c r="I47" s="344"/>
    </row>
    <row r="48" spans="1:9" s="345" customFormat="1" ht="102.75" customHeight="1" thickBot="1">
      <c r="A48" s="409" t="s">
        <v>208</v>
      </c>
      <c r="B48" s="410" t="s">
        <v>62</v>
      </c>
      <c r="C48" s="411" t="s">
        <v>160</v>
      </c>
      <c r="D48" s="412" t="s">
        <v>99</v>
      </c>
      <c r="E48" s="362" t="s">
        <v>1</v>
      </c>
      <c r="F48" s="308">
        <v>66</v>
      </c>
      <c r="G48" s="302">
        <f>35.6*1.23</f>
        <v>43.788000000000004</v>
      </c>
      <c r="H48" s="310">
        <f t="shared" si="1"/>
        <v>2890.0080000000003</v>
      </c>
      <c r="I48" s="344"/>
    </row>
    <row r="49" spans="1:9" ht="26.25" customHeight="1">
      <c r="A49" s="122" t="s">
        <v>93</v>
      </c>
      <c r="B49" s="408"/>
      <c r="C49" s="448" t="s">
        <v>211</v>
      </c>
      <c r="D49" s="448"/>
      <c r="E49" s="124"/>
      <c r="F49" s="125"/>
      <c r="G49" s="285" t="s">
        <v>104</v>
      </c>
      <c r="H49" s="286">
        <f>SUM(H50:H51)</f>
        <v>169455.2161866667</v>
      </c>
      <c r="I49" s="93"/>
    </row>
    <row r="50" spans="1:9" s="351" customFormat="1" ht="396.75" customHeight="1">
      <c r="A50" s="303" t="s">
        <v>95</v>
      </c>
      <c r="B50" s="304" t="s">
        <v>79</v>
      </c>
      <c r="C50" s="305" t="s">
        <v>216</v>
      </c>
      <c r="D50" s="306" t="s">
        <v>210</v>
      </c>
      <c r="E50" s="307" t="s">
        <v>1</v>
      </c>
      <c r="F50" s="308">
        <v>36</v>
      </c>
      <c r="G50" s="309">
        <f>'Plan2 - led 150w'!C35</f>
        <v>2617.864736666667</v>
      </c>
      <c r="H50" s="310">
        <f>F50*G50</f>
        <v>94243.13052</v>
      </c>
      <c r="I50" s="344"/>
    </row>
    <row r="51" spans="1:9" s="351" customFormat="1" ht="392.25" customHeight="1" thickBot="1">
      <c r="A51" s="303" t="s">
        <v>96</v>
      </c>
      <c r="B51" s="304" t="s">
        <v>79</v>
      </c>
      <c r="C51" s="305" t="s">
        <v>217</v>
      </c>
      <c r="D51" s="306" t="s">
        <v>200</v>
      </c>
      <c r="E51" s="307" t="s">
        <v>1</v>
      </c>
      <c r="F51" s="308">
        <v>25</v>
      </c>
      <c r="G51" s="309">
        <f>'Plan3 - led 250w'!C35</f>
        <v>3008.4834266666667</v>
      </c>
      <c r="H51" s="310">
        <f>F51*G51</f>
        <v>75212.08566666667</v>
      </c>
      <c r="I51" s="344"/>
    </row>
    <row r="52" spans="1:8" ht="19.5" customHeight="1" thickBot="1">
      <c r="A52" s="118"/>
      <c r="B52" s="434" t="s">
        <v>16</v>
      </c>
      <c r="C52" s="435"/>
      <c r="D52" s="435"/>
      <c r="E52" s="119"/>
      <c r="F52" s="119"/>
      <c r="G52" s="119"/>
      <c r="H52" s="120"/>
    </row>
    <row r="53" spans="1:8" ht="19.5" customHeight="1">
      <c r="A53" s="117"/>
      <c r="B53" s="101" t="s">
        <v>112</v>
      </c>
      <c r="C53" s="102"/>
      <c r="D53" s="103"/>
      <c r="E53" s="103"/>
      <c r="F53" s="103"/>
      <c r="G53" s="104"/>
      <c r="H53" s="112"/>
    </row>
    <row r="54" spans="1:8" ht="19.5" customHeight="1">
      <c r="A54" s="94"/>
      <c r="B54" s="278" t="s">
        <v>203</v>
      </c>
      <c r="C54" s="102"/>
      <c r="D54" s="102"/>
      <c r="E54" s="102"/>
      <c r="F54" s="102"/>
      <c r="G54" s="104"/>
      <c r="H54" s="112"/>
    </row>
    <row r="55" spans="1:8" ht="19.5" customHeight="1" thickBot="1">
      <c r="A55" s="94"/>
      <c r="B55" s="418" t="s">
        <v>242</v>
      </c>
      <c r="C55" s="419"/>
      <c r="D55" s="419"/>
      <c r="E55" s="419"/>
      <c r="F55" s="419"/>
      <c r="G55" s="419"/>
      <c r="H55" s="420"/>
    </row>
    <row r="56" spans="1:8" ht="19.5" customHeight="1">
      <c r="A56" s="94"/>
      <c r="B56" s="432" t="s">
        <v>0</v>
      </c>
      <c r="C56" s="427" t="s">
        <v>13</v>
      </c>
      <c r="D56" s="427" t="s">
        <v>14</v>
      </c>
      <c r="E56" s="423" t="s">
        <v>1</v>
      </c>
      <c r="F56" s="416" t="s">
        <v>2</v>
      </c>
      <c r="G56" s="421" t="s">
        <v>3</v>
      </c>
      <c r="H56" s="422"/>
    </row>
    <row r="57" spans="1:8" ht="19.5" customHeight="1" thickBot="1">
      <c r="A57" s="126"/>
      <c r="B57" s="436"/>
      <c r="C57" s="428"/>
      <c r="D57" s="428"/>
      <c r="E57" s="429"/>
      <c r="F57" s="430"/>
      <c r="G57" s="290" t="s">
        <v>4</v>
      </c>
      <c r="H57" s="291" t="s">
        <v>5</v>
      </c>
    </row>
    <row r="58" spans="1:9" ht="25.5" customHeight="1" thickBot="1">
      <c r="A58" s="255" t="s">
        <v>94</v>
      </c>
      <c r="B58" s="256"/>
      <c r="C58" s="450" t="s">
        <v>253</v>
      </c>
      <c r="D58" s="450"/>
      <c r="E58" s="257"/>
      <c r="F58" s="258"/>
      <c r="G58" s="287" t="s">
        <v>104</v>
      </c>
      <c r="H58" s="288">
        <f>SUM(H59:H62)</f>
        <v>25754.642999999996</v>
      </c>
      <c r="I58" s="93"/>
    </row>
    <row r="59" spans="1:9" ht="114" customHeight="1">
      <c r="A59" s="336" t="s">
        <v>97</v>
      </c>
      <c r="B59" s="337" t="s">
        <v>102</v>
      </c>
      <c r="C59" s="338">
        <v>40915</v>
      </c>
      <c r="D59" s="339" t="s">
        <v>103</v>
      </c>
      <c r="E59" s="340" t="s">
        <v>45</v>
      </c>
      <c r="F59" s="341">
        <v>31</v>
      </c>
      <c r="G59" s="342">
        <v>89.92</v>
      </c>
      <c r="H59" s="343">
        <f>F59*G59</f>
        <v>2787.52</v>
      </c>
      <c r="I59" s="93"/>
    </row>
    <row r="60" spans="1:9" s="351" customFormat="1" ht="118.5" customHeight="1">
      <c r="A60" s="336" t="s">
        <v>98</v>
      </c>
      <c r="B60" s="352" t="s">
        <v>12</v>
      </c>
      <c r="C60" s="353" t="s">
        <v>106</v>
      </c>
      <c r="D60" s="354" t="s">
        <v>105</v>
      </c>
      <c r="E60" s="355" t="s">
        <v>107</v>
      </c>
      <c r="F60" s="356">
        <v>1.55</v>
      </c>
      <c r="G60" s="357">
        <v>57.86</v>
      </c>
      <c r="H60" s="300">
        <f>F60*G60</f>
        <v>89.683</v>
      </c>
      <c r="I60" s="344"/>
    </row>
    <row r="61" spans="1:9" s="351" customFormat="1" ht="72.75" customHeight="1">
      <c r="A61" s="336" t="s">
        <v>254</v>
      </c>
      <c r="B61" s="352" t="s">
        <v>12</v>
      </c>
      <c r="C61" s="353" t="s">
        <v>257</v>
      </c>
      <c r="D61" s="354" t="s">
        <v>256</v>
      </c>
      <c r="E61" s="355" t="s">
        <v>161</v>
      </c>
      <c r="F61" s="356">
        <v>61</v>
      </c>
      <c r="G61" s="357">
        <v>262.27</v>
      </c>
      <c r="H61" s="300">
        <f>F61*G61</f>
        <v>15998.47</v>
      </c>
      <c r="I61" s="344"/>
    </row>
    <row r="62" spans="1:9" s="351" customFormat="1" ht="59.25" customHeight="1">
      <c r="A62" s="336" t="s">
        <v>255</v>
      </c>
      <c r="B62" s="352" t="s">
        <v>12</v>
      </c>
      <c r="C62" s="353" t="s">
        <v>259</v>
      </c>
      <c r="D62" s="354" t="s">
        <v>258</v>
      </c>
      <c r="E62" s="355" t="s">
        <v>10</v>
      </c>
      <c r="F62" s="356">
        <v>549</v>
      </c>
      <c r="G62" s="357">
        <v>12.53</v>
      </c>
      <c r="H62" s="300">
        <f>F62*G62</f>
        <v>6878.969999999999</v>
      </c>
      <c r="I62" s="344"/>
    </row>
    <row r="63" spans="1:9" ht="55.5" customHeight="1">
      <c r="A63" s="105"/>
      <c r="B63" s="114"/>
      <c r="C63" s="447"/>
      <c r="D63" s="447"/>
      <c r="E63" s="106"/>
      <c r="F63" s="107"/>
      <c r="G63" s="127" t="s">
        <v>113</v>
      </c>
      <c r="H63" s="289">
        <f>H58+H49+H41+H30+H27+H17+H7</f>
        <v>509016.6155866666</v>
      </c>
      <c r="I63" s="93"/>
    </row>
    <row r="64" spans="1:9" ht="55.5" customHeight="1">
      <c r="A64" s="121"/>
      <c r="B64" s="294"/>
      <c r="C64" s="116"/>
      <c r="D64" s="295"/>
      <c r="E64" s="296"/>
      <c r="F64" s="297"/>
      <c r="G64" s="298"/>
      <c r="H64" s="299"/>
      <c r="I64" s="93"/>
    </row>
    <row r="65" spans="1:9" ht="55.5" customHeight="1">
      <c r="A65" s="108"/>
      <c r="B65" s="111"/>
      <c r="C65" s="116"/>
      <c r="D65" s="115"/>
      <c r="E65" s="109"/>
      <c r="F65" s="110"/>
      <c r="G65" s="77"/>
      <c r="H65" s="113"/>
      <c r="I65" s="93"/>
    </row>
    <row r="66" spans="1:9" ht="55.5" customHeight="1">
      <c r="A66" s="108"/>
      <c r="B66" s="111"/>
      <c r="C66" s="116"/>
      <c r="D66" s="115"/>
      <c r="E66" s="109"/>
      <c r="F66" s="110"/>
      <c r="G66" s="77"/>
      <c r="H66" s="113"/>
      <c r="I66" s="93"/>
    </row>
    <row r="67" spans="1:9" ht="55.5" customHeight="1">
      <c r="A67" s="108"/>
      <c r="B67" s="111"/>
      <c r="C67" s="116"/>
      <c r="D67" s="115"/>
      <c r="E67" s="109"/>
      <c r="F67" s="110"/>
      <c r="G67" s="77"/>
      <c r="H67" s="113"/>
      <c r="I67" s="93"/>
    </row>
    <row r="68" spans="1:9" ht="55.5" customHeight="1">
      <c r="A68" s="108"/>
      <c r="B68" s="111"/>
      <c r="C68" s="116"/>
      <c r="D68" s="115"/>
      <c r="E68" s="109"/>
      <c r="F68" s="110"/>
      <c r="G68" s="77"/>
      <c r="H68" s="113"/>
      <c r="I68" s="93"/>
    </row>
    <row r="69" spans="1:9" ht="55.5" customHeight="1">
      <c r="A69" s="108"/>
      <c r="B69" s="111"/>
      <c r="C69" s="116"/>
      <c r="D69" s="115"/>
      <c r="E69" s="109"/>
      <c r="F69" s="110"/>
      <c r="G69" s="77"/>
      <c r="H69" s="113"/>
      <c r="I69" s="93"/>
    </row>
    <row r="70" spans="1:9" ht="55.5" customHeight="1">
      <c r="A70" s="108"/>
      <c r="B70" s="111"/>
      <c r="C70" s="116"/>
      <c r="D70" s="115"/>
      <c r="E70" s="109"/>
      <c r="F70" s="110"/>
      <c r="G70" s="77"/>
      <c r="H70" s="113"/>
      <c r="I70" s="93"/>
    </row>
    <row r="71" spans="1:9" ht="55.5" customHeight="1">
      <c r="A71" s="108"/>
      <c r="B71" s="111"/>
      <c r="C71" s="116"/>
      <c r="D71" s="115"/>
      <c r="E71" s="109"/>
      <c r="F71" s="110"/>
      <c r="G71" s="77"/>
      <c r="H71" s="113"/>
      <c r="I71" s="93"/>
    </row>
    <row r="72" spans="1:9" ht="55.5" customHeight="1">
      <c r="A72" s="108"/>
      <c r="B72" s="111"/>
      <c r="C72" s="116"/>
      <c r="D72" s="115"/>
      <c r="E72" s="109"/>
      <c r="F72" s="110"/>
      <c r="G72" s="77"/>
      <c r="H72" s="113"/>
      <c r="I72" s="93"/>
    </row>
    <row r="73" spans="1:9" ht="55.5" customHeight="1">
      <c r="A73" s="108"/>
      <c r="B73" s="111"/>
      <c r="C73" s="116"/>
      <c r="D73" s="115"/>
      <c r="E73" s="109"/>
      <c r="F73" s="110"/>
      <c r="G73" s="77"/>
      <c r="H73" s="113"/>
      <c r="I73" s="93"/>
    </row>
    <row r="74" spans="1:9" ht="55.5" customHeight="1">
      <c r="A74" s="108"/>
      <c r="B74" s="111"/>
      <c r="C74" s="116"/>
      <c r="D74" s="115"/>
      <c r="E74" s="109"/>
      <c r="F74" s="110"/>
      <c r="G74" s="77"/>
      <c r="H74" s="113"/>
      <c r="I74" s="93"/>
    </row>
    <row r="75" spans="1:9" ht="55.5" customHeight="1">
      <c r="A75" s="108"/>
      <c r="B75" s="111"/>
      <c r="C75" s="116"/>
      <c r="D75" s="115"/>
      <c r="E75" s="109"/>
      <c r="F75" s="110"/>
      <c r="G75" s="77"/>
      <c r="H75" s="113"/>
      <c r="I75" s="93"/>
    </row>
    <row r="76" spans="1:9" ht="55.5" customHeight="1">
      <c r="A76" s="108"/>
      <c r="B76" s="111"/>
      <c r="C76" s="116"/>
      <c r="D76" s="115"/>
      <c r="E76" s="109"/>
      <c r="F76" s="110"/>
      <c r="G76" s="77"/>
      <c r="H76" s="113"/>
      <c r="I76" s="93"/>
    </row>
    <row r="77" spans="1:9" ht="55.5" customHeight="1">
      <c r="A77" s="108"/>
      <c r="B77" s="111"/>
      <c r="C77" s="116"/>
      <c r="D77" s="115"/>
      <c r="E77" s="109"/>
      <c r="F77" s="110"/>
      <c r="G77" s="77"/>
      <c r="H77" s="113"/>
      <c r="I77" s="93"/>
    </row>
    <row r="78" spans="1:9" ht="55.5" customHeight="1">
      <c r="A78" s="108"/>
      <c r="B78" s="111"/>
      <c r="C78" s="116"/>
      <c r="D78" s="115"/>
      <c r="E78" s="109"/>
      <c r="F78" s="110"/>
      <c r="G78" s="77"/>
      <c r="H78" s="113"/>
      <c r="I78" s="93"/>
    </row>
    <row r="79" spans="1:9" ht="55.5" customHeight="1">
      <c r="A79" s="108"/>
      <c r="B79" s="111"/>
      <c r="C79" s="116"/>
      <c r="D79" s="115"/>
      <c r="E79" s="109"/>
      <c r="F79" s="110"/>
      <c r="G79" s="77"/>
      <c r="H79" s="113"/>
      <c r="I79" s="93"/>
    </row>
    <row r="80" spans="1:9" ht="55.5" customHeight="1">
      <c r="A80" s="108"/>
      <c r="B80" s="111"/>
      <c r="C80" s="116"/>
      <c r="D80" s="115"/>
      <c r="E80" s="109"/>
      <c r="F80" s="110"/>
      <c r="G80" s="77"/>
      <c r="H80" s="113"/>
      <c r="I80" s="93"/>
    </row>
    <row r="81" spans="1:9" ht="55.5" customHeight="1">
      <c r="A81" s="108"/>
      <c r="B81" s="111"/>
      <c r="C81" s="116"/>
      <c r="D81" s="115"/>
      <c r="E81" s="109"/>
      <c r="F81" s="110"/>
      <c r="G81" s="77"/>
      <c r="H81" s="113"/>
      <c r="I81" s="93"/>
    </row>
    <row r="82" spans="1:9" ht="55.5" customHeight="1">
      <c r="A82" s="108"/>
      <c r="B82" s="111"/>
      <c r="C82" s="116"/>
      <c r="D82" s="115"/>
      <c r="E82" s="109"/>
      <c r="F82" s="110"/>
      <c r="G82" s="77"/>
      <c r="H82" s="113"/>
      <c r="I82" s="93"/>
    </row>
    <row r="83" spans="1:9" ht="55.5" customHeight="1">
      <c r="A83" s="108"/>
      <c r="B83" s="111"/>
      <c r="C83" s="116"/>
      <c r="D83" s="115"/>
      <c r="E83" s="109"/>
      <c r="F83" s="110"/>
      <c r="G83" s="77"/>
      <c r="H83" s="113"/>
      <c r="I83" s="93"/>
    </row>
    <row r="84" spans="1:9" ht="55.5" customHeight="1">
      <c r="A84" s="108"/>
      <c r="B84" s="111"/>
      <c r="C84" s="116"/>
      <c r="D84" s="115"/>
      <c r="E84" s="109"/>
      <c r="F84" s="110"/>
      <c r="G84" s="77"/>
      <c r="H84" s="113"/>
      <c r="I84" s="93"/>
    </row>
    <row r="85" spans="1:9" ht="55.5" customHeight="1">
      <c r="A85" s="108"/>
      <c r="B85" s="111"/>
      <c r="C85" s="116"/>
      <c r="D85" s="115"/>
      <c r="E85" s="109"/>
      <c r="F85" s="110"/>
      <c r="G85" s="77"/>
      <c r="H85" s="113"/>
      <c r="I85" s="93"/>
    </row>
    <row r="86" spans="1:9" ht="55.5" customHeight="1">
      <c r="A86" s="108"/>
      <c r="B86" s="111"/>
      <c r="C86" s="116"/>
      <c r="D86" s="115"/>
      <c r="E86" s="109"/>
      <c r="F86" s="110"/>
      <c r="G86" s="77"/>
      <c r="H86" s="113"/>
      <c r="I86" s="93"/>
    </row>
    <row r="87" spans="1:8" ht="19.5" customHeight="1">
      <c r="A87" s="108"/>
      <c r="B87" s="111"/>
      <c r="C87" s="116"/>
      <c r="D87" s="115"/>
      <c r="E87" s="109"/>
      <c r="F87" s="110"/>
      <c r="G87" s="77"/>
      <c r="H87" s="113"/>
    </row>
    <row r="88" spans="1:8" ht="19.5" customHeight="1">
      <c r="A88" s="108"/>
      <c r="B88" s="111"/>
      <c r="C88" s="116"/>
      <c r="D88" s="115"/>
      <c r="E88" s="109"/>
      <c r="F88" s="110"/>
      <c r="G88" s="77"/>
      <c r="H88" s="113"/>
    </row>
    <row r="89" spans="1:8" ht="19.5" customHeight="1">
      <c r="A89" s="13"/>
      <c r="B89" s="8"/>
      <c r="C89" s="80"/>
      <c r="D89" s="7"/>
      <c r="E89" s="4"/>
      <c r="F89" s="70"/>
      <c r="G89" s="76"/>
      <c r="H89" s="74"/>
    </row>
    <row r="90" spans="1:8" ht="19.5" customHeight="1">
      <c r="A90" s="13"/>
      <c r="B90" s="8"/>
      <c r="C90" s="80"/>
      <c r="D90" s="5"/>
      <c r="E90" s="3"/>
      <c r="F90" s="69"/>
      <c r="G90" s="76"/>
      <c r="H90" s="74"/>
    </row>
    <row r="91" spans="1:8" ht="19.5" customHeight="1">
      <c r="A91" s="13"/>
      <c r="B91" s="8"/>
      <c r="C91" s="80"/>
      <c r="D91" s="5"/>
      <c r="E91" s="3"/>
      <c r="F91" s="69"/>
      <c r="G91" s="76"/>
      <c r="H91" s="74"/>
    </row>
    <row r="92" spans="1:8" ht="19.5" customHeight="1">
      <c r="A92" s="13"/>
      <c r="B92" s="8"/>
      <c r="C92" s="81"/>
      <c r="D92" s="12"/>
      <c r="E92" s="6"/>
      <c r="F92" s="71"/>
      <c r="G92" s="78"/>
      <c r="H92" s="74"/>
    </row>
    <row r="93" spans="1:8" ht="19.5" customHeight="1" thickBot="1">
      <c r="A93" s="13"/>
      <c r="B93" s="8"/>
      <c r="C93" s="82"/>
      <c r="D93" s="5"/>
      <c r="E93" s="3"/>
      <c r="F93" s="72"/>
      <c r="G93" s="76"/>
      <c r="H93" s="74"/>
    </row>
    <row r="94" spans="1:8" ht="19.5" customHeight="1">
      <c r="A94" s="14"/>
      <c r="B94" s="8"/>
      <c r="C94" s="95"/>
      <c r="D94" s="96"/>
      <c r="E94" s="96"/>
      <c r="F94" s="97"/>
      <c r="G94" s="98"/>
      <c r="H94" s="99"/>
    </row>
  </sheetData>
  <sheetProtection/>
  <mergeCells count="33">
    <mergeCell ref="C63:D63"/>
    <mergeCell ref="C49:D49"/>
    <mergeCell ref="C41:D41"/>
    <mergeCell ref="C58:D58"/>
    <mergeCell ref="C27:D27"/>
    <mergeCell ref="C30:D30"/>
    <mergeCell ref="C56:C57"/>
    <mergeCell ref="C39:C40"/>
    <mergeCell ref="D39:D40"/>
    <mergeCell ref="A1:H1"/>
    <mergeCell ref="A5:A6"/>
    <mergeCell ref="B5:B6"/>
    <mergeCell ref="C5:C6"/>
    <mergeCell ref="D5:D6"/>
    <mergeCell ref="B35:H35"/>
    <mergeCell ref="A4:H4"/>
    <mergeCell ref="C7:D7"/>
    <mergeCell ref="G56:H56"/>
    <mergeCell ref="D56:D57"/>
    <mergeCell ref="E56:E57"/>
    <mergeCell ref="F56:F57"/>
    <mergeCell ref="C17:D17"/>
    <mergeCell ref="E39:E40"/>
    <mergeCell ref="B52:D52"/>
    <mergeCell ref="B55:H55"/>
    <mergeCell ref="B56:B57"/>
    <mergeCell ref="F39:F40"/>
    <mergeCell ref="B38:H38"/>
    <mergeCell ref="G39:H39"/>
    <mergeCell ref="E5:E6"/>
    <mergeCell ref="F5:F6"/>
    <mergeCell ref="G5:H5"/>
    <mergeCell ref="B39:B40"/>
  </mergeCells>
  <printOptions/>
  <pageMargins left="1.1811023622047245" right="0.7874015748031497" top="1.5748031496062993" bottom="0.7874015748031497" header="0.31496062992125984" footer="0.31496062992125984"/>
  <pageSetup fitToHeight="0" fitToWidth="1" horizontalDpi="600" verticalDpi="600" orientation="portrait" paperSize="9" scale="46" r:id="rId2"/>
  <headerFooter>
    <oddHeader>&amp;C&amp;G</oddHeader>
    <oddFooter>&amp;CSecretaria Municipal de Obras 
Rodovia Estadual–ES 162, Km 20, Parque de Exposição “Afonso Costalonga”, CEP 29.350-000, Presidente Kennedy-ES
Telefax (28) 3535-1350/1478
Correio Eletrônico: semob@presidentekennedy.es.gov.br</oddFooter>
  </headerFooter>
  <rowBreaks count="3" manualBreakCount="3">
    <brk id="16" max="7" man="1"/>
    <brk id="34" max="7" man="1"/>
    <brk id="48" max="7" man="1"/>
  </rowBreaks>
  <legacyDrawingHF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U34"/>
  <sheetViews>
    <sheetView zoomScale="75" zoomScaleNormal="75" zoomScaleSheetLayoutView="85" workbookViewId="0" topLeftCell="A1">
      <selection activeCell="L12" sqref="L12"/>
    </sheetView>
  </sheetViews>
  <sheetFormatPr defaultColWidth="9.140625" defaultRowHeight="15"/>
  <cols>
    <col min="1" max="1" width="9.140625" style="22" customWidth="1"/>
    <col min="2" max="4" width="9.140625" style="23" customWidth="1"/>
    <col min="5" max="5" width="22.7109375" style="23" customWidth="1"/>
    <col min="6" max="6" width="7.140625" style="24" customWidth="1"/>
    <col min="7" max="7" width="7.00390625" style="24" customWidth="1"/>
    <col min="8" max="8" width="7.00390625" style="22" customWidth="1"/>
    <col min="9" max="9" width="5.00390625" style="22" customWidth="1"/>
    <col min="10" max="10" width="25.8515625" style="22" customWidth="1"/>
    <col min="11" max="16384" width="9.140625" style="22" customWidth="1"/>
  </cols>
  <sheetData>
    <row r="1" spans="1:10" ht="56.25" customHeight="1" thickBot="1">
      <c r="A1" s="487" t="s">
        <v>17</v>
      </c>
      <c r="B1" s="488"/>
      <c r="C1" s="488"/>
      <c r="D1" s="488"/>
      <c r="E1" s="488"/>
      <c r="F1" s="488"/>
      <c r="G1" s="488"/>
      <c r="H1" s="488"/>
      <c r="I1" s="488"/>
      <c r="J1" s="489"/>
    </row>
    <row r="2" spans="1:10" ht="27.75" customHeight="1">
      <c r="A2" s="66" t="s">
        <v>117</v>
      </c>
      <c r="B2" s="40"/>
      <c r="C2" s="40"/>
      <c r="D2" s="68"/>
      <c r="E2" s="68"/>
      <c r="F2" s="68"/>
      <c r="G2" s="68"/>
      <c r="H2" s="68"/>
      <c r="I2" s="68"/>
      <c r="J2" s="64"/>
    </row>
    <row r="3" spans="1:10" ht="36" customHeight="1">
      <c r="A3" s="67" t="s">
        <v>260</v>
      </c>
      <c r="B3" s="41"/>
      <c r="C3" s="41"/>
      <c r="D3" s="42"/>
      <c r="E3" s="42"/>
      <c r="F3" s="177"/>
      <c r="G3" s="177"/>
      <c r="H3" s="499"/>
      <c r="I3" s="499"/>
      <c r="J3" s="65"/>
    </row>
    <row r="4" spans="1:10" ht="30.75" customHeight="1" thickBot="1">
      <c r="A4" s="500" t="s">
        <v>242</v>
      </c>
      <c r="B4" s="501"/>
      <c r="C4" s="501"/>
      <c r="D4" s="501"/>
      <c r="E4" s="501"/>
      <c r="F4" s="501"/>
      <c r="G4" s="501"/>
      <c r="H4" s="501"/>
      <c r="I4" s="501"/>
      <c r="J4" s="502"/>
    </row>
    <row r="5" spans="1:10" ht="15">
      <c r="A5" s="43"/>
      <c r="B5" s="25"/>
      <c r="C5" s="26"/>
      <c r="D5" s="26"/>
      <c r="E5" s="27"/>
      <c r="F5" s="17"/>
      <c r="G5" s="17"/>
      <c r="H5" s="18" t="s">
        <v>21</v>
      </c>
      <c r="I5" s="18"/>
      <c r="J5" s="44"/>
    </row>
    <row r="6" spans="1:10" ht="15">
      <c r="A6" s="43" t="s">
        <v>0</v>
      </c>
      <c r="B6" s="490" t="s">
        <v>22</v>
      </c>
      <c r="C6" s="491"/>
      <c r="D6" s="491"/>
      <c r="E6" s="492"/>
      <c r="F6" s="493"/>
      <c r="G6" s="493"/>
      <c r="H6" s="493"/>
      <c r="I6" s="494"/>
      <c r="J6" s="497" t="s">
        <v>23</v>
      </c>
    </row>
    <row r="7" spans="1:10" ht="15.75" thickBot="1">
      <c r="A7" s="45"/>
      <c r="B7" s="19"/>
      <c r="C7" s="20"/>
      <c r="D7" s="20"/>
      <c r="E7" s="21"/>
      <c r="F7" s="495"/>
      <c r="G7" s="495"/>
      <c r="H7" s="495"/>
      <c r="I7" s="496"/>
      <c r="J7" s="498"/>
    </row>
    <row r="8" spans="1:47" s="30" customFormat="1" ht="18" customHeight="1" thickTop="1">
      <c r="A8" s="46" t="s">
        <v>24</v>
      </c>
      <c r="B8" s="62" t="str">
        <f>ORÇAMENTO!C7</f>
        <v>INSTALAÇÃO DO CANTEIRO DE OBRAS</v>
      </c>
      <c r="C8" s="60"/>
      <c r="D8" s="60"/>
      <c r="E8" s="60"/>
      <c r="F8" s="60"/>
      <c r="G8" s="60"/>
      <c r="H8" s="60"/>
      <c r="I8" s="61"/>
      <c r="J8" s="83">
        <f>ORÇAMENTO!H7</f>
        <v>36089.78</v>
      </c>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30" customFormat="1" ht="18" customHeight="1">
      <c r="A9" s="46" t="s">
        <v>25</v>
      </c>
      <c r="B9" s="63" t="str">
        <f>ORÇAMENTO!C17</f>
        <v>Itens de Conservação</v>
      </c>
      <c r="C9" s="58"/>
      <c r="D9" s="58"/>
      <c r="E9" s="58"/>
      <c r="F9" s="58"/>
      <c r="G9" s="58"/>
      <c r="H9" s="58"/>
      <c r="I9" s="59"/>
      <c r="J9" s="84">
        <f>ORÇAMENTO!H17</f>
        <v>2355.7524</v>
      </c>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s="32" customFormat="1" ht="15.75" customHeight="1">
      <c r="A10" s="46" t="s">
        <v>26</v>
      </c>
      <c r="B10" s="63" t="str">
        <f>ORÇAMENTO!C27</f>
        <v>LOCAÇÃO  E MÃO DE OBRA</v>
      </c>
      <c r="C10" s="58"/>
      <c r="D10" s="58"/>
      <c r="E10" s="58"/>
      <c r="F10" s="58"/>
      <c r="G10" s="58"/>
      <c r="H10" s="58"/>
      <c r="I10" s="59"/>
      <c r="J10" s="85">
        <f>ORÇAMENTO!H27</f>
        <v>68719.1</v>
      </c>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row>
    <row r="11" spans="1:47" s="32" customFormat="1" ht="15.75">
      <c r="A11" s="46" t="s">
        <v>27</v>
      </c>
      <c r="B11" s="480" t="str">
        <f>ORÇAMENTO!C30</f>
        <v>EXTENSÃO DE REDE ÁEREA DE ENERGIA</v>
      </c>
      <c r="C11" s="481"/>
      <c r="D11" s="481"/>
      <c r="E11" s="481"/>
      <c r="F11" s="481"/>
      <c r="G11" s="481"/>
      <c r="H11" s="481"/>
      <c r="I11" s="482"/>
      <c r="J11" s="85">
        <f>ORÇAMENTO!H30</f>
        <v>177368.20649999997</v>
      </c>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row>
    <row r="12" spans="1:47" s="32" customFormat="1" ht="16.5" customHeight="1">
      <c r="A12" s="46" t="s">
        <v>28</v>
      </c>
      <c r="B12" s="480" t="str">
        <f>ORÇAMENTO!C41</f>
        <v>SINALIZAÇÃO E ITENS DE INSTALAÇÃO</v>
      </c>
      <c r="C12" s="481"/>
      <c r="D12" s="481"/>
      <c r="E12" s="481"/>
      <c r="F12" s="481"/>
      <c r="G12" s="481"/>
      <c r="H12" s="481"/>
      <c r="I12" s="482"/>
      <c r="J12" s="86">
        <f>ORÇAMENTO!H41</f>
        <v>29273.917500000007</v>
      </c>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row>
    <row r="13" spans="1:47" s="32" customFormat="1" ht="15.75">
      <c r="A13" s="46" t="s">
        <v>29</v>
      </c>
      <c r="B13" s="486" t="str">
        <f>ORÇAMENTO!C49</f>
        <v>LUMINÁRIAS DE LED</v>
      </c>
      <c r="C13" s="481"/>
      <c r="D13" s="481"/>
      <c r="E13" s="481"/>
      <c r="F13" s="481"/>
      <c r="G13" s="481"/>
      <c r="H13" s="481"/>
      <c r="I13" s="482"/>
      <c r="J13" s="87">
        <f>ORÇAMENTO!H49</f>
        <v>169455.2161866667</v>
      </c>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row>
    <row r="14" spans="1:47" s="32" customFormat="1" ht="15.75">
      <c r="A14" s="46" t="s">
        <v>30</v>
      </c>
      <c r="B14" s="486" t="str">
        <f>ORÇAMENTO!C58</f>
        <v>RECOMPOSIÇÕES E ATERRAMENTO</v>
      </c>
      <c r="C14" s="481"/>
      <c r="D14" s="481"/>
      <c r="E14" s="481"/>
      <c r="F14" s="481"/>
      <c r="G14" s="481"/>
      <c r="H14" s="481"/>
      <c r="I14" s="482"/>
      <c r="J14" s="88">
        <f>ORÇAMENTO!H58</f>
        <v>25754.642999999996</v>
      </c>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row>
    <row r="15" spans="1:47" s="32" customFormat="1" ht="15.75">
      <c r="A15" s="46"/>
      <c r="B15" s="480"/>
      <c r="C15" s="481"/>
      <c r="D15" s="481"/>
      <c r="E15" s="481"/>
      <c r="F15" s="481"/>
      <c r="G15" s="481"/>
      <c r="H15" s="481"/>
      <c r="I15" s="482"/>
      <c r="J15" s="85"/>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row>
    <row r="16" spans="1:47" s="32" customFormat="1" ht="18" customHeight="1">
      <c r="A16" s="46"/>
      <c r="B16" s="483"/>
      <c r="C16" s="484"/>
      <c r="D16" s="484"/>
      <c r="E16" s="484"/>
      <c r="F16" s="484"/>
      <c r="G16" s="484"/>
      <c r="H16" s="484"/>
      <c r="I16" s="485"/>
      <c r="J16" s="85"/>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row>
    <row r="17" spans="1:47" s="32" customFormat="1" ht="15">
      <c r="A17" s="48"/>
      <c r="B17" s="480"/>
      <c r="C17" s="481"/>
      <c r="D17" s="481"/>
      <c r="E17" s="481"/>
      <c r="F17" s="481"/>
      <c r="G17" s="481"/>
      <c r="H17" s="481"/>
      <c r="I17" s="482"/>
      <c r="J17" s="47"/>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row>
    <row r="18" spans="1:47" s="32" customFormat="1" ht="15">
      <c r="A18" s="49"/>
      <c r="B18" s="477"/>
      <c r="C18" s="478"/>
      <c r="D18" s="478"/>
      <c r="E18" s="478"/>
      <c r="F18" s="478"/>
      <c r="G18" s="478"/>
      <c r="H18" s="478"/>
      <c r="I18" s="479"/>
      <c r="J18" s="50"/>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row>
    <row r="19" spans="1:47" s="32" customFormat="1" ht="15">
      <c r="A19" s="49"/>
      <c r="B19" s="477"/>
      <c r="C19" s="478"/>
      <c r="D19" s="478"/>
      <c r="E19" s="478"/>
      <c r="F19" s="478"/>
      <c r="G19" s="478"/>
      <c r="H19" s="478"/>
      <c r="I19" s="479"/>
      <c r="J19" s="50"/>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row>
    <row r="20" spans="1:47" s="32" customFormat="1" ht="15">
      <c r="A20" s="49"/>
      <c r="B20" s="477"/>
      <c r="C20" s="478"/>
      <c r="D20" s="478"/>
      <c r="E20" s="478"/>
      <c r="F20" s="478"/>
      <c r="G20" s="478"/>
      <c r="H20" s="478"/>
      <c r="I20" s="479"/>
      <c r="J20" s="50"/>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row>
    <row r="21" spans="1:47" s="32" customFormat="1" ht="15">
      <c r="A21" s="49"/>
      <c r="B21" s="477"/>
      <c r="C21" s="478"/>
      <c r="D21" s="478"/>
      <c r="E21" s="478"/>
      <c r="F21" s="478"/>
      <c r="G21" s="478"/>
      <c r="H21" s="478"/>
      <c r="I21" s="479"/>
      <c r="J21" s="50"/>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row>
    <row r="22" spans="1:47" s="32" customFormat="1" ht="15">
      <c r="A22" s="49"/>
      <c r="B22" s="477"/>
      <c r="C22" s="478"/>
      <c r="D22" s="478"/>
      <c r="E22" s="478"/>
      <c r="F22" s="478"/>
      <c r="G22" s="478"/>
      <c r="H22" s="478"/>
      <c r="I22" s="479"/>
      <c r="J22" s="50"/>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row>
    <row r="23" spans="1:47" s="32" customFormat="1" ht="15">
      <c r="A23" s="49"/>
      <c r="B23" s="477"/>
      <c r="C23" s="478"/>
      <c r="D23" s="478"/>
      <c r="E23" s="478"/>
      <c r="F23" s="478"/>
      <c r="G23" s="478"/>
      <c r="H23" s="478"/>
      <c r="I23" s="479"/>
      <c r="J23" s="50"/>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row>
    <row r="24" spans="1:47" s="32" customFormat="1" ht="16.5" customHeight="1">
      <c r="A24" s="49"/>
      <c r="B24" s="471"/>
      <c r="C24" s="472"/>
      <c r="D24" s="472"/>
      <c r="E24" s="472"/>
      <c r="F24" s="472"/>
      <c r="G24" s="472"/>
      <c r="H24" s="472"/>
      <c r="I24" s="473"/>
      <c r="J24" s="50"/>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row>
    <row r="25" spans="1:47" s="33" customFormat="1" ht="18.75" customHeight="1">
      <c r="A25" s="51"/>
      <c r="B25" s="474"/>
      <c r="C25" s="475"/>
      <c r="D25" s="475"/>
      <c r="E25" s="475"/>
      <c r="F25" s="475"/>
      <c r="G25" s="475"/>
      <c r="H25" s="475"/>
      <c r="I25" s="476"/>
      <c r="J25" s="50"/>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row>
    <row r="26" spans="1:47" s="33" customFormat="1" ht="18.75" customHeight="1">
      <c r="A26" s="51"/>
      <c r="B26" s="474"/>
      <c r="C26" s="475"/>
      <c r="D26" s="475"/>
      <c r="E26" s="475"/>
      <c r="F26" s="475"/>
      <c r="G26" s="475"/>
      <c r="H26" s="475"/>
      <c r="I26" s="476"/>
      <c r="J26" s="5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row>
    <row r="27" spans="1:47" s="33" customFormat="1" ht="18.75" customHeight="1">
      <c r="A27" s="51"/>
      <c r="B27" s="462"/>
      <c r="C27" s="463"/>
      <c r="D27" s="463"/>
      <c r="E27" s="463"/>
      <c r="F27" s="463"/>
      <c r="G27" s="463"/>
      <c r="H27" s="463"/>
      <c r="I27" s="464"/>
      <c r="J27" s="5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row>
    <row r="28" spans="1:47" s="34" customFormat="1" ht="18.75" customHeight="1">
      <c r="A28" s="49"/>
      <c r="B28" s="465"/>
      <c r="C28" s="466"/>
      <c r="D28" s="466"/>
      <c r="E28" s="466"/>
      <c r="F28" s="466"/>
      <c r="G28" s="466"/>
      <c r="H28" s="466"/>
      <c r="I28" s="467"/>
      <c r="J28" s="5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row>
    <row r="29" spans="1:47" s="35" customFormat="1" ht="18.75" customHeight="1">
      <c r="A29" s="51"/>
      <c r="B29" s="468"/>
      <c r="C29" s="469"/>
      <c r="D29" s="469"/>
      <c r="E29" s="469"/>
      <c r="F29" s="469"/>
      <c r="G29" s="469"/>
      <c r="H29" s="469"/>
      <c r="I29" s="470"/>
      <c r="J29" s="5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row>
    <row r="30" spans="1:10" ht="18.75" customHeight="1">
      <c r="A30" s="53"/>
      <c r="B30" s="37"/>
      <c r="C30" s="38"/>
      <c r="D30" s="38"/>
      <c r="E30" s="38"/>
      <c r="F30" s="56"/>
      <c r="G30" s="56"/>
      <c r="H30" s="56"/>
      <c r="I30" s="39"/>
      <c r="J30" s="54"/>
    </row>
    <row r="31" spans="1:10" ht="18.75" customHeight="1">
      <c r="A31" s="53"/>
      <c r="B31" s="37"/>
      <c r="C31" s="38"/>
      <c r="D31" s="38"/>
      <c r="E31" s="38"/>
      <c r="F31" s="56"/>
      <c r="G31" s="56"/>
      <c r="H31" s="56"/>
      <c r="I31" s="39"/>
      <c r="J31" s="55"/>
    </row>
    <row r="32" spans="1:10" ht="16.5" customHeight="1">
      <c r="A32" s="453" t="s">
        <v>11</v>
      </c>
      <c r="B32" s="454"/>
      <c r="C32" s="454"/>
      <c r="D32" s="454"/>
      <c r="E32" s="454"/>
      <c r="F32" s="454"/>
      <c r="G32" s="454"/>
      <c r="H32" s="454"/>
      <c r="I32" s="455"/>
      <c r="J32" s="50">
        <f>SUM(J8:J31)</f>
        <v>509016.6155866666</v>
      </c>
    </row>
    <row r="33" spans="1:10" ht="15">
      <c r="A33" s="456" t="s">
        <v>31</v>
      </c>
      <c r="B33" s="457"/>
      <c r="C33" s="457"/>
      <c r="D33" s="457"/>
      <c r="E33" s="457"/>
      <c r="F33" s="457"/>
      <c r="G33" s="457"/>
      <c r="H33" s="457"/>
      <c r="I33" s="457"/>
      <c r="J33" s="458"/>
    </row>
    <row r="34" spans="1:10" ht="31.5" customHeight="1" thickBot="1">
      <c r="A34" s="459"/>
      <c r="B34" s="460"/>
      <c r="C34" s="460"/>
      <c r="D34" s="460"/>
      <c r="E34" s="460"/>
      <c r="F34" s="460"/>
      <c r="G34" s="460"/>
      <c r="H34" s="460"/>
      <c r="I34" s="460"/>
      <c r="J34" s="461"/>
    </row>
  </sheetData>
  <sheetProtection/>
  <mergeCells count="27">
    <mergeCell ref="A1:J1"/>
    <mergeCell ref="B11:I11"/>
    <mergeCell ref="B6:E6"/>
    <mergeCell ref="F6:I7"/>
    <mergeCell ref="J6:J7"/>
    <mergeCell ref="H3:I3"/>
    <mergeCell ref="A4:J4"/>
    <mergeCell ref="B15:I15"/>
    <mergeCell ref="B16:I16"/>
    <mergeCell ref="B17:I17"/>
    <mergeCell ref="B12:I12"/>
    <mergeCell ref="B13:I13"/>
    <mergeCell ref="B14:I14"/>
    <mergeCell ref="B21:I21"/>
    <mergeCell ref="B22:I22"/>
    <mergeCell ref="B23:I23"/>
    <mergeCell ref="B18:I18"/>
    <mergeCell ref="B19:I19"/>
    <mergeCell ref="B20:I20"/>
    <mergeCell ref="A32:I32"/>
    <mergeCell ref="A33:J34"/>
    <mergeCell ref="B27:I27"/>
    <mergeCell ref="B28:I28"/>
    <mergeCell ref="B29:I29"/>
    <mergeCell ref="B24:I24"/>
    <mergeCell ref="B25:I25"/>
    <mergeCell ref="B26:I26"/>
  </mergeCells>
  <printOptions/>
  <pageMargins left="1.1811023622047245" right="0.7874015748031497" top="1.968503937007874" bottom="0.7874015748031497" header="0.31496062992125984" footer="0.31496062992125984"/>
  <pageSetup fitToHeight="0" fitToWidth="1" horizontalDpi="600" verticalDpi="600" orientation="portrait" paperSize="9" scale="72" r:id="rId2"/>
  <headerFooter>
    <oddHeader>&amp;C&amp;G</oddHeader>
    <oddFooter>&amp;CSecretaria Municipal de Obras 
Rodovia Estadual–ES 162, Km 20, Parque de Exposição “Afonso Costalonga”, CEP 29.350-000, Presidente Kennedy-ES
Telefax (28) 3535-1350/1478
Correio Eletrônico: semob@presidentekennedy.es.gov.br</oddFooter>
  </headerFooter>
  <legacyDrawingHF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S24"/>
  <sheetViews>
    <sheetView view="pageBreakPreview" zoomScale="85" zoomScaleSheetLayoutView="85" zoomScalePageLayoutView="75" workbookViewId="0" topLeftCell="A1">
      <selection activeCell="M5" sqref="M5"/>
    </sheetView>
  </sheetViews>
  <sheetFormatPr defaultColWidth="9.140625" defaultRowHeight="15"/>
  <cols>
    <col min="1" max="1" width="8.7109375" style="100" customWidth="1"/>
    <col min="2" max="2" width="7.00390625" style="0" customWidth="1"/>
    <col min="3" max="3" width="12.28125" style="0" customWidth="1"/>
    <col min="5" max="5" width="20.421875" style="0" customWidth="1"/>
    <col min="6" max="6" width="22.28125" style="0" bestFit="1" customWidth="1"/>
    <col min="7" max="7" width="9.28125" style="0" bestFit="1" customWidth="1"/>
    <col min="8" max="8" width="17.140625" style="0" customWidth="1"/>
    <col min="9" max="9" width="15.57421875" style="0" customWidth="1"/>
    <col min="10" max="10" width="18.28125" style="0" customWidth="1"/>
    <col min="11" max="11" width="15.28125" style="0" customWidth="1"/>
    <col min="12" max="12" width="16.28125" style="0" bestFit="1" customWidth="1"/>
    <col min="13" max="13" width="20.57421875" style="0" bestFit="1" customWidth="1"/>
    <col min="14" max="14" width="5.140625" style="0" customWidth="1"/>
  </cols>
  <sheetData>
    <row r="1" ht="30" customHeight="1">
      <c r="C1" s="128"/>
    </row>
    <row r="2" ht="18.75" customHeight="1" thickBot="1">
      <c r="C2" s="128"/>
    </row>
    <row r="3" spans="1:19" ht="19.5" customHeight="1" thickBot="1">
      <c r="A3" s="28"/>
      <c r="B3" s="508" t="s">
        <v>32</v>
      </c>
      <c r="C3" s="509"/>
      <c r="D3" s="509"/>
      <c r="E3" s="509"/>
      <c r="F3" s="509"/>
      <c r="G3" s="509"/>
      <c r="H3" s="509"/>
      <c r="I3" s="510"/>
      <c r="J3" s="510"/>
      <c r="K3" s="510"/>
      <c r="L3" s="510"/>
      <c r="M3" s="129"/>
      <c r="N3" s="22"/>
      <c r="O3" s="22"/>
      <c r="P3" s="22"/>
      <c r="Q3" s="22"/>
      <c r="R3" s="22"/>
      <c r="S3" s="22"/>
    </row>
    <row r="4" spans="1:19" ht="32.25" customHeight="1" thickBot="1" thickTop="1">
      <c r="A4" s="28"/>
      <c r="B4" s="511" t="s">
        <v>18</v>
      </c>
      <c r="C4" s="512"/>
      <c r="D4" s="513"/>
      <c r="E4" s="514" t="str">
        <f>RESUMO!A2</f>
        <v>OBRA:GESTÃO COMPLETA DO PARQUE DE ILUMINAÇÃO PÚBLICA</v>
      </c>
      <c r="F4" s="515"/>
      <c r="G4" s="515"/>
      <c r="H4" s="515"/>
      <c r="I4" s="518" t="str">
        <f>RESUMO!A4</f>
        <v>TABELA: IOPES AGOSTO/2016(LS=128,33% BDI=30,90%), Junho 2015 com BDI=29,63% e L.S.C.=128, EMOP MAR/2015( BDI=23%)</v>
      </c>
      <c r="J4" s="519"/>
      <c r="K4" s="536"/>
      <c r="L4" s="536"/>
      <c r="M4" s="130"/>
      <c r="N4" s="22"/>
      <c r="O4" s="22"/>
      <c r="P4" s="22"/>
      <c r="Q4" s="22"/>
      <c r="R4" s="22"/>
      <c r="S4" s="22"/>
    </row>
    <row r="5" spans="1:19" ht="15" customHeight="1" thickBot="1">
      <c r="A5" s="28"/>
      <c r="B5" s="537" t="s">
        <v>19</v>
      </c>
      <c r="C5" s="538"/>
      <c r="D5" s="539"/>
      <c r="E5" s="516"/>
      <c r="F5" s="517"/>
      <c r="G5" s="517"/>
      <c r="H5" s="517"/>
      <c r="I5" s="520"/>
      <c r="J5" s="521"/>
      <c r="K5" s="540" t="s">
        <v>261</v>
      </c>
      <c r="L5" s="540"/>
      <c r="M5" s="130"/>
      <c r="N5" s="22"/>
      <c r="O5" s="22"/>
      <c r="P5" s="22"/>
      <c r="Q5" s="22"/>
      <c r="R5" s="22"/>
      <c r="S5" s="22"/>
    </row>
    <row r="6" spans="1:19" ht="31.5" customHeight="1" thickTop="1">
      <c r="A6" s="28"/>
      <c r="B6" s="57"/>
      <c r="C6" s="131" t="s">
        <v>20</v>
      </c>
      <c r="D6" s="16"/>
      <c r="E6" s="541" t="str">
        <f>RESUMO!A3</f>
        <v>LOCAL: Iluminação Pública da Comunidade de SÃO SALVADOR - PRESIDENTE KENNEDY </v>
      </c>
      <c r="F6" s="542"/>
      <c r="G6" s="542"/>
      <c r="H6" s="542"/>
      <c r="I6" s="520"/>
      <c r="J6" s="521"/>
      <c r="K6" s="36"/>
      <c r="L6" s="36"/>
      <c r="M6" s="130"/>
      <c r="N6" s="22"/>
      <c r="O6" s="22"/>
      <c r="P6" s="22"/>
      <c r="Q6" s="22"/>
      <c r="R6" s="22"/>
      <c r="S6" s="22"/>
    </row>
    <row r="7" spans="1:19" ht="15.75" customHeight="1" thickBot="1">
      <c r="A7" s="28"/>
      <c r="B7" s="132"/>
      <c r="C7" s="133"/>
      <c r="D7" s="134"/>
      <c r="E7" s="543"/>
      <c r="F7" s="544"/>
      <c r="G7" s="544"/>
      <c r="H7" s="544"/>
      <c r="I7" s="520"/>
      <c r="J7" s="521"/>
      <c r="K7" s="135"/>
      <c r="L7" s="135"/>
      <c r="M7" s="130"/>
      <c r="N7" s="22"/>
      <c r="O7" s="22"/>
      <c r="P7" s="22"/>
      <c r="Q7" s="22"/>
      <c r="R7" s="22"/>
      <c r="S7" s="22"/>
    </row>
    <row r="8" spans="1:19" s="100" customFormat="1" ht="15" customHeight="1" thickBot="1" thickTop="1">
      <c r="A8" s="28"/>
      <c r="B8" s="136"/>
      <c r="C8" s="137"/>
      <c r="D8" s="138"/>
      <c r="E8" s="138"/>
      <c r="F8" s="503" t="s">
        <v>40</v>
      </c>
      <c r="G8" s="139"/>
      <c r="H8" s="140"/>
      <c r="I8" s="141"/>
      <c r="J8" s="141"/>
      <c r="K8" s="141"/>
      <c r="L8" s="141"/>
      <c r="M8" s="130"/>
      <c r="N8" s="22"/>
      <c r="O8" s="22"/>
      <c r="P8" s="22"/>
      <c r="Q8" s="22"/>
      <c r="R8" s="22"/>
      <c r="S8" s="22"/>
    </row>
    <row r="9" spans="1:19" ht="15" customHeight="1" thickBot="1">
      <c r="A9" s="28"/>
      <c r="B9" s="136" t="s">
        <v>0</v>
      </c>
      <c r="C9" s="142" t="s">
        <v>22</v>
      </c>
      <c r="D9" s="143"/>
      <c r="E9" s="143"/>
      <c r="F9" s="504"/>
      <c r="G9" s="144" t="s">
        <v>33</v>
      </c>
      <c r="H9" s="506" t="s">
        <v>34</v>
      </c>
      <c r="I9" s="507"/>
      <c r="J9" s="507"/>
      <c r="K9" s="507"/>
      <c r="L9" s="507"/>
      <c r="M9" s="144" t="s">
        <v>35</v>
      </c>
      <c r="N9" s="28"/>
      <c r="O9" s="28"/>
      <c r="P9" s="28"/>
      <c r="Q9" s="28"/>
      <c r="R9" s="28"/>
      <c r="S9" s="22"/>
    </row>
    <row r="10" spans="1:19" ht="15" customHeight="1" thickBot="1">
      <c r="A10" s="28"/>
      <c r="B10" s="145"/>
      <c r="C10" s="146"/>
      <c r="D10" s="147"/>
      <c r="E10" s="147"/>
      <c r="F10" s="505"/>
      <c r="G10" s="148" t="s">
        <v>36</v>
      </c>
      <c r="H10" s="149" t="s">
        <v>114</v>
      </c>
      <c r="I10" s="150" t="s">
        <v>115</v>
      </c>
      <c r="J10" s="150" t="s">
        <v>116</v>
      </c>
      <c r="K10" s="150" t="s">
        <v>118</v>
      </c>
      <c r="L10" s="150" t="s">
        <v>119</v>
      </c>
      <c r="M10" s="148" t="s">
        <v>37</v>
      </c>
      <c r="N10" s="28"/>
      <c r="O10" s="28"/>
      <c r="P10" s="28"/>
      <c r="Q10" s="28"/>
      <c r="R10" s="28"/>
      <c r="S10" s="22"/>
    </row>
    <row r="11" spans="1:19" ht="16.5" customHeight="1" thickTop="1">
      <c r="A11" s="29"/>
      <c r="B11" s="151" t="s">
        <v>24</v>
      </c>
      <c r="C11" s="522" t="str">
        <f>RESUMO!B8</f>
        <v>INSTALAÇÃO DO CANTEIRO DE OBRAS</v>
      </c>
      <c r="D11" s="523"/>
      <c r="E11" s="524"/>
      <c r="F11" s="152">
        <f>RESUMO!J8</f>
        <v>36089.78</v>
      </c>
      <c r="G11" s="153">
        <f>F11*100/F19</f>
        <v>7.090098612675886</v>
      </c>
      <c r="H11" s="154">
        <f>F11</f>
        <v>36089.78</v>
      </c>
      <c r="I11" s="154"/>
      <c r="J11" s="154"/>
      <c r="K11" s="154"/>
      <c r="L11" s="154"/>
      <c r="M11" s="155">
        <f aca="true" t="shared" si="0" ref="M11:M17">H11++I11+J11+K11+L11</f>
        <v>36089.78</v>
      </c>
      <c r="N11" s="29"/>
      <c r="O11" s="29"/>
      <c r="P11" s="29"/>
      <c r="Q11" s="29"/>
      <c r="R11" s="29"/>
      <c r="S11" s="30"/>
    </row>
    <row r="12" spans="1:19" ht="15" customHeight="1">
      <c r="A12" s="29"/>
      <c r="B12" s="151" t="s">
        <v>25</v>
      </c>
      <c r="C12" s="156" t="str">
        <f>RESUMO!B9</f>
        <v>Itens de Conservação</v>
      </c>
      <c r="D12" s="157"/>
      <c r="E12" s="158"/>
      <c r="F12" s="159">
        <f>RESUMO!J9</f>
        <v>2355.7524</v>
      </c>
      <c r="G12" s="160">
        <f>F12*100/F19</f>
        <v>0.4628046173472903</v>
      </c>
      <c r="H12" s="154">
        <f>F12/5</f>
        <v>471.15047999999996</v>
      </c>
      <c r="I12" s="154">
        <f>F12/5</f>
        <v>471.15047999999996</v>
      </c>
      <c r="J12" s="154">
        <f>F12/5</f>
        <v>471.15047999999996</v>
      </c>
      <c r="K12" s="154">
        <f>F12/5</f>
        <v>471.15047999999996</v>
      </c>
      <c r="L12" s="154">
        <f>F12/5</f>
        <v>471.15047999999996</v>
      </c>
      <c r="M12" s="155">
        <f t="shared" si="0"/>
        <v>2355.7524</v>
      </c>
      <c r="N12" s="29"/>
      <c r="O12" s="29"/>
      <c r="P12" s="29"/>
      <c r="Q12" s="29"/>
      <c r="R12" s="29"/>
      <c r="S12" s="30"/>
    </row>
    <row r="13" spans="1:19" ht="17.25" customHeight="1">
      <c r="A13" s="31"/>
      <c r="B13" s="151" t="s">
        <v>26</v>
      </c>
      <c r="C13" s="156" t="str">
        <f>RESUMO!B10</f>
        <v>LOCAÇÃO  E MÃO DE OBRA</v>
      </c>
      <c r="D13" s="157"/>
      <c r="E13" s="158"/>
      <c r="F13" s="162">
        <f>RESUMO!J10</f>
        <v>68719.1</v>
      </c>
      <c r="G13" s="163">
        <f>F13*100/F19</f>
        <v>13.500364800625983</v>
      </c>
      <c r="H13" s="154">
        <f>F13/5</f>
        <v>13743.820000000002</v>
      </c>
      <c r="I13" s="161">
        <f>F13/5</f>
        <v>13743.820000000002</v>
      </c>
      <c r="J13" s="161">
        <f>F13/5</f>
        <v>13743.820000000002</v>
      </c>
      <c r="K13" s="161">
        <f>F13/5</f>
        <v>13743.820000000002</v>
      </c>
      <c r="L13" s="161">
        <f>F13/5</f>
        <v>13743.820000000002</v>
      </c>
      <c r="M13" s="155">
        <f t="shared" si="0"/>
        <v>68719.1</v>
      </c>
      <c r="N13" s="31"/>
      <c r="O13" s="31"/>
      <c r="P13" s="31"/>
      <c r="Q13" s="31"/>
      <c r="R13" s="31"/>
      <c r="S13" s="32"/>
    </row>
    <row r="14" spans="1:19" ht="15" customHeight="1">
      <c r="A14" s="31"/>
      <c r="B14" s="151" t="s">
        <v>27</v>
      </c>
      <c r="C14" s="156" t="str">
        <f>RESUMO!B11</f>
        <v>EXTENSÃO DE REDE ÁEREA DE ENERGIA</v>
      </c>
      <c r="D14" s="157"/>
      <c r="E14" s="158"/>
      <c r="F14" s="162">
        <f>RESUMO!J11</f>
        <v>177368.20649999997</v>
      </c>
      <c r="G14" s="163">
        <f>F14*100/F19</f>
        <v>34.84526851752657</v>
      </c>
      <c r="H14" s="161"/>
      <c r="I14" s="161">
        <f>F14/4</f>
        <v>44342.05162499999</v>
      </c>
      <c r="J14" s="161">
        <f>F14/4</f>
        <v>44342.05162499999</v>
      </c>
      <c r="K14" s="161">
        <f>F14/4</f>
        <v>44342.05162499999</v>
      </c>
      <c r="L14" s="161">
        <f>F14/4</f>
        <v>44342.05162499999</v>
      </c>
      <c r="M14" s="155">
        <f t="shared" si="0"/>
        <v>177368.20649999997</v>
      </c>
      <c r="N14" s="31"/>
      <c r="O14" s="31"/>
      <c r="P14" s="31"/>
      <c r="Q14" s="31"/>
      <c r="R14" s="31"/>
      <c r="S14" s="32"/>
    </row>
    <row r="15" spans="1:19" ht="15.75">
      <c r="A15" s="31"/>
      <c r="B15" s="151" t="s">
        <v>28</v>
      </c>
      <c r="C15" s="156" t="str">
        <f>RESUMO!B12</f>
        <v>SINALIZAÇÃO E ITENS DE INSTALAÇÃO</v>
      </c>
      <c r="D15" s="157"/>
      <c r="E15" s="157"/>
      <c r="F15" s="164">
        <f>RESUMO!J12</f>
        <v>29273.917500000007</v>
      </c>
      <c r="G15" s="163">
        <f>F15*100/F19</f>
        <v>5.751073069836901</v>
      </c>
      <c r="H15" s="161"/>
      <c r="I15" s="161">
        <f>F15/4</f>
        <v>7318.479375000002</v>
      </c>
      <c r="J15" s="161">
        <f>F15/4</f>
        <v>7318.479375000002</v>
      </c>
      <c r="K15" s="161">
        <f>F15/4</f>
        <v>7318.479375000002</v>
      </c>
      <c r="L15" s="161">
        <f>F15/4</f>
        <v>7318.479375000002</v>
      </c>
      <c r="M15" s="155">
        <f t="shared" si="0"/>
        <v>29273.917500000007</v>
      </c>
      <c r="N15" s="31"/>
      <c r="O15" s="31"/>
      <c r="P15" s="31"/>
      <c r="Q15" s="31"/>
      <c r="R15" s="31"/>
      <c r="S15" s="32"/>
    </row>
    <row r="16" spans="1:19" ht="15.75">
      <c r="A16" s="31"/>
      <c r="B16" s="151" t="s">
        <v>29</v>
      </c>
      <c r="C16" s="176" t="str">
        <f>RESUMO!B13</f>
        <v>LUMINÁRIAS DE LED</v>
      </c>
      <c r="D16" s="157"/>
      <c r="E16" s="158"/>
      <c r="F16" s="165">
        <f>RESUMO!J13</f>
        <v>169455.2161866667</v>
      </c>
      <c r="G16" s="163">
        <f>F16*100/F19</f>
        <v>33.29070427128616</v>
      </c>
      <c r="H16" s="161"/>
      <c r="I16" s="161">
        <f>F16/4</f>
        <v>42363.80404666667</v>
      </c>
      <c r="J16" s="161">
        <f>F16/4</f>
        <v>42363.80404666667</v>
      </c>
      <c r="K16" s="161">
        <f>F16/4</f>
        <v>42363.80404666667</v>
      </c>
      <c r="L16" s="161">
        <f>F16/4</f>
        <v>42363.80404666667</v>
      </c>
      <c r="M16" s="155">
        <f t="shared" si="0"/>
        <v>169455.2161866667</v>
      </c>
      <c r="N16" s="31"/>
      <c r="O16" s="31"/>
      <c r="P16" s="31"/>
      <c r="Q16" s="31"/>
      <c r="R16" s="31"/>
      <c r="S16" s="32"/>
    </row>
    <row r="17" spans="1:19" ht="15.75">
      <c r="A17" s="31" t="s">
        <v>43</v>
      </c>
      <c r="B17" s="151" t="s">
        <v>30</v>
      </c>
      <c r="C17" s="176" t="str">
        <f>RESUMO!B14</f>
        <v>RECOMPOSIÇÕES E ATERRAMENTO</v>
      </c>
      <c r="D17" s="157"/>
      <c r="E17" s="158"/>
      <c r="F17" s="166">
        <f>RESUMO!J14</f>
        <v>25754.642999999996</v>
      </c>
      <c r="G17" s="163">
        <f>F17*100/F19</f>
        <v>5.059686110701221</v>
      </c>
      <c r="H17" s="161"/>
      <c r="I17" s="161"/>
      <c r="J17" s="161"/>
      <c r="K17" s="161"/>
      <c r="L17" s="161">
        <f>F17</f>
        <v>25754.642999999996</v>
      </c>
      <c r="M17" s="155">
        <f t="shared" si="0"/>
        <v>25754.642999999996</v>
      </c>
      <c r="N17" s="31"/>
      <c r="O17" s="31"/>
      <c r="P17" s="31"/>
      <c r="Q17" s="31"/>
      <c r="R17" s="31"/>
      <c r="S17" s="32"/>
    </row>
    <row r="18" spans="1:19" ht="15.75">
      <c r="A18" s="31"/>
      <c r="B18" s="151"/>
      <c r="C18" s="156"/>
      <c r="D18" s="157"/>
      <c r="E18" s="158"/>
      <c r="F18" s="162"/>
      <c r="G18" s="163"/>
      <c r="H18" s="161"/>
      <c r="I18" s="161"/>
      <c r="J18" s="161"/>
      <c r="K18" s="161"/>
      <c r="L18" s="161"/>
      <c r="M18" s="155"/>
      <c r="N18" s="31"/>
      <c r="O18" s="31"/>
      <c r="P18" s="31"/>
      <c r="Q18" s="31"/>
      <c r="R18" s="31"/>
      <c r="S18" s="32"/>
    </row>
    <row r="19" spans="1:19" ht="15.75">
      <c r="A19" s="28"/>
      <c r="B19" s="151"/>
      <c r="C19" s="525" t="s">
        <v>38</v>
      </c>
      <c r="D19" s="526"/>
      <c r="E19" s="526"/>
      <c r="F19" s="167">
        <f aca="true" t="shared" si="1" ref="F19:M19">SUM(F11:F18)</f>
        <v>509016.6155866666</v>
      </c>
      <c r="G19" s="168">
        <f t="shared" si="1"/>
        <v>100</v>
      </c>
      <c r="H19" s="169">
        <f t="shared" si="1"/>
        <v>50304.750479999995</v>
      </c>
      <c r="I19" s="169">
        <f t="shared" si="1"/>
        <v>108239.30552666666</v>
      </c>
      <c r="J19" s="169">
        <f t="shared" si="1"/>
        <v>108239.30552666666</v>
      </c>
      <c r="K19" s="169">
        <f t="shared" si="1"/>
        <v>108239.30552666666</v>
      </c>
      <c r="L19" s="169">
        <f t="shared" si="1"/>
        <v>133993.94852666667</v>
      </c>
      <c r="M19" s="170">
        <f t="shared" si="1"/>
        <v>509016.6155866666</v>
      </c>
      <c r="N19" s="28"/>
      <c r="O19" s="28"/>
      <c r="P19" s="28"/>
      <c r="Q19" s="28"/>
      <c r="R19" s="28"/>
      <c r="S19" s="22"/>
    </row>
    <row r="20" spans="1:19" ht="15.75">
      <c r="A20" s="28"/>
      <c r="B20" s="151"/>
      <c r="C20" s="527" t="s">
        <v>39</v>
      </c>
      <c r="D20" s="528"/>
      <c r="E20" s="528"/>
      <c r="F20" s="171"/>
      <c r="G20" s="168"/>
      <c r="H20" s="172">
        <f>H19</f>
        <v>50304.750479999995</v>
      </c>
      <c r="I20" s="168">
        <f>H20+I19</f>
        <v>158544.05600666665</v>
      </c>
      <c r="J20" s="168">
        <f>I20+J19</f>
        <v>266783.3615333333</v>
      </c>
      <c r="K20" s="168">
        <f>J20+K19</f>
        <v>375022.66706</v>
      </c>
      <c r="L20" s="168">
        <f>J20+L19</f>
        <v>400777.31006</v>
      </c>
      <c r="M20" s="173"/>
      <c r="N20" s="28"/>
      <c r="O20" s="28"/>
      <c r="P20" s="22"/>
      <c r="Q20" s="22"/>
      <c r="R20" s="22"/>
      <c r="S20" s="22"/>
    </row>
    <row r="21" spans="1:19" ht="15.75">
      <c r="A21" s="28"/>
      <c r="B21" s="529"/>
      <c r="C21" s="530"/>
      <c r="D21" s="530"/>
      <c r="E21" s="530"/>
      <c r="F21" s="530"/>
      <c r="G21" s="530"/>
      <c r="H21" s="530"/>
      <c r="I21" s="530"/>
      <c r="J21" s="530"/>
      <c r="K21" s="530"/>
      <c r="L21" s="530"/>
      <c r="M21" s="531"/>
      <c r="N21" s="22"/>
      <c r="O21" s="22"/>
      <c r="P21" s="22"/>
      <c r="Q21" s="22"/>
      <c r="R21" s="22"/>
      <c r="S21" s="22"/>
    </row>
    <row r="22" spans="1:19" ht="15.75">
      <c r="A22" s="28"/>
      <c r="B22" s="532" t="s">
        <v>31</v>
      </c>
      <c r="C22" s="533"/>
      <c r="D22" s="533"/>
      <c r="E22" s="533"/>
      <c r="F22" s="533"/>
      <c r="G22" s="533"/>
      <c r="H22" s="533"/>
      <c r="I22" s="533"/>
      <c r="J22" s="533"/>
      <c r="K22" s="533"/>
      <c r="L22" s="533"/>
      <c r="M22" s="174"/>
      <c r="N22" s="22"/>
      <c r="O22" s="22"/>
      <c r="P22" s="22"/>
      <c r="Q22" s="22"/>
      <c r="R22" s="22"/>
      <c r="S22" s="22"/>
    </row>
    <row r="23" spans="1:19" ht="16.5" thickBot="1">
      <c r="A23" s="28"/>
      <c r="B23" s="534"/>
      <c r="C23" s="535"/>
      <c r="D23" s="535"/>
      <c r="E23" s="535"/>
      <c r="F23" s="535"/>
      <c r="G23" s="535"/>
      <c r="H23" s="535"/>
      <c r="I23" s="535"/>
      <c r="J23" s="535"/>
      <c r="K23" s="535"/>
      <c r="L23" s="535"/>
      <c r="M23" s="175"/>
      <c r="N23" s="22"/>
      <c r="O23" s="22"/>
      <c r="P23" s="22"/>
      <c r="Q23" s="22"/>
      <c r="R23" s="22"/>
      <c r="S23" s="22"/>
    </row>
    <row r="24" ht="15">
      <c r="N24" t="s">
        <v>43</v>
      </c>
    </row>
  </sheetData>
  <sheetProtection/>
  <mergeCells count="16">
    <mergeCell ref="C11:E11"/>
    <mergeCell ref="C19:E19"/>
    <mergeCell ref="C20:E20"/>
    <mergeCell ref="B21:M21"/>
    <mergeCell ref="B22:L23"/>
    <mergeCell ref="K4:L4"/>
    <mergeCell ref="B5:D5"/>
    <mergeCell ref="K5:L5"/>
    <mergeCell ref="E6:H6"/>
    <mergeCell ref="E7:H7"/>
    <mergeCell ref="F8:F10"/>
    <mergeCell ref="H9:L9"/>
    <mergeCell ref="B3:L3"/>
    <mergeCell ref="B4:D4"/>
    <mergeCell ref="E4:H5"/>
    <mergeCell ref="I4:J7"/>
  </mergeCells>
  <printOptions/>
  <pageMargins left="1.1811023622047245" right="0.7874015748031497" top="1.968503937007874" bottom="0.7874015748031497" header="0.31496062992125984" footer="0.31496062992125984"/>
  <pageSetup fitToHeight="0" fitToWidth="1" horizontalDpi="600" verticalDpi="600" orientation="landscape" paperSize="9" scale="62" r:id="rId4"/>
  <headerFooter>
    <oddHeader>&amp;C&amp;G</oddHeader>
    <oddFooter>&amp;CSecretaria Municipal de Obras 
Rodovia Estadual–ES 162, Km 20, Parque de Exposição “Afonso Costalonga”, CEP 29.350-000, Presidente Kennedy-ES
Telefax (28) 3535-1350/1478
Correio Eletrônico: semob@presidentekennedy.es.gov.br</oddFooter>
  </headerFooter>
  <legacyDrawing r:id="rId2"/>
  <legacyDrawingHF r:id="rId3"/>
</worksheet>
</file>

<file path=xl/worksheets/sheet4.xml><?xml version="1.0" encoding="utf-8"?>
<worksheet xmlns="http://schemas.openxmlformats.org/spreadsheetml/2006/main" xmlns:r="http://schemas.openxmlformats.org/officeDocument/2006/relationships">
  <dimension ref="A1:Q38"/>
  <sheetViews>
    <sheetView zoomScalePageLayoutView="0" workbookViewId="0" topLeftCell="A1">
      <selection activeCell="C35" sqref="C35"/>
    </sheetView>
  </sheetViews>
  <sheetFormatPr defaultColWidth="9.140625" defaultRowHeight="15"/>
  <cols>
    <col min="1" max="1" width="47.00390625" style="0" customWidth="1"/>
    <col min="2" max="2" width="11.00390625" style="0" customWidth="1"/>
    <col min="3" max="3" width="13.00390625" style="0" customWidth="1"/>
    <col min="6" max="6" width="12.421875" style="0" customWidth="1"/>
    <col min="7" max="7" width="12.7109375" style="0" customWidth="1"/>
    <col min="8" max="8" width="11.00390625" style="0" customWidth="1"/>
    <col min="9" max="9" width="12.28125" style="0" customWidth="1"/>
    <col min="12" max="12" width="11.421875" style="0" customWidth="1"/>
    <col min="13" max="13" width="10.7109375" style="0" bestFit="1" customWidth="1"/>
    <col min="14" max="14" width="3.00390625" style="0" customWidth="1"/>
    <col min="17" max="17" width="6.28125" style="0" customWidth="1"/>
    <col min="18" max="18" width="9.7109375" style="0" customWidth="1"/>
  </cols>
  <sheetData>
    <row r="1" spans="1:9" ht="21.75" thickBot="1">
      <c r="A1" s="563" t="s">
        <v>120</v>
      </c>
      <c r="B1" s="564"/>
      <c r="C1" s="564"/>
      <c r="D1" s="564"/>
      <c r="E1" s="564"/>
      <c r="F1" s="564"/>
      <c r="G1" s="564"/>
      <c r="H1" s="564"/>
      <c r="I1" s="565"/>
    </row>
    <row r="2" spans="1:9" ht="24.75" customHeight="1">
      <c r="A2" s="178" t="s">
        <v>121</v>
      </c>
      <c r="B2" s="566" t="s">
        <v>249</v>
      </c>
      <c r="C2" s="567"/>
      <c r="D2" s="567"/>
      <c r="E2" s="567"/>
      <c r="F2" s="567"/>
      <c r="G2" s="567"/>
      <c r="H2" s="567"/>
      <c r="I2" s="568"/>
    </row>
    <row r="3" spans="1:9" ht="15.75">
      <c r="A3" s="179" t="s">
        <v>14</v>
      </c>
      <c r="B3" s="569" t="s">
        <v>212</v>
      </c>
      <c r="C3" s="570"/>
      <c r="D3" s="570"/>
      <c r="E3" s="570"/>
      <c r="F3" s="570"/>
      <c r="G3" s="570"/>
      <c r="H3" s="570"/>
      <c r="I3" s="571"/>
    </row>
    <row r="4" spans="1:17" ht="30">
      <c r="A4" s="179" t="s">
        <v>13</v>
      </c>
      <c r="B4" s="572" t="s">
        <v>185</v>
      </c>
      <c r="C4" s="573"/>
      <c r="D4" s="573"/>
      <c r="E4" s="573"/>
      <c r="F4" s="573"/>
      <c r="G4" s="573"/>
      <c r="H4" s="573"/>
      <c r="I4" s="574"/>
      <c r="K4" s="260" t="s">
        <v>180</v>
      </c>
      <c r="L4" t="s">
        <v>186</v>
      </c>
      <c r="M4" s="261">
        <v>12.95</v>
      </c>
      <c r="O4" s="262" t="s">
        <v>188</v>
      </c>
      <c r="Q4" t="s">
        <v>187</v>
      </c>
    </row>
    <row r="5" spans="1:17" ht="39" thickBot="1">
      <c r="A5" s="180" t="s">
        <v>122</v>
      </c>
      <c r="B5" s="575" t="s">
        <v>43</v>
      </c>
      <c r="C5" s="576"/>
      <c r="D5" s="576"/>
      <c r="E5" s="576"/>
      <c r="F5" s="576"/>
      <c r="G5" s="576"/>
      <c r="H5" s="576"/>
      <c r="I5" s="577"/>
      <c r="K5" s="260" t="s">
        <v>181</v>
      </c>
      <c r="L5" s="267" t="s">
        <v>189</v>
      </c>
      <c r="M5" s="261">
        <v>11.85</v>
      </c>
      <c r="O5" s="262" t="s">
        <v>190</v>
      </c>
      <c r="Q5" t="s">
        <v>191</v>
      </c>
    </row>
    <row r="6" spans="1:17" ht="30">
      <c r="A6" s="578" t="s">
        <v>123</v>
      </c>
      <c r="B6" s="580" t="s">
        <v>124</v>
      </c>
      <c r="C6" s="580" t="s">
        <v>125</v>
      </c>
      <c r="D6" s="582"/>
      <c r="E6" s="583"/>
      <c r="F6" s="558" t="s">
        <v>126</v>
      </c>
      <c r="G6" s="558" t="s">
        <v>127</v>
      </c>
      <c r="H6" s="558" t="s">
        <v>128</v>
      </c>
      <c r="I6" s="560" t="s">
        <v>129</v>
      </c>
      <c r="K6" s="260" t="s">
        <v>182</v>
      </c>
      <c r="L6" s="260" t="s">
        <v>192</v>
      </c>
      <c r="M6" s="263">
        <v>13.9</v>
      </c>
      <c r="O6" s="262" t="s">
        <v>193</v>
      </c>
      <c r="Q6" t="s">
        <v>194</v>
      </c>
    </row>
    <row r="7" spans="1:13" ht="15.75" thickBot="1">
      <c r="A7" s="579"/>
      <c r="B7" s="581"/>
      <c r="C7" s="581"/>
      <c r="D7" s="181" t="s">
        <v>130</v>
      </c>
      <c r="E7" s="181" t="s">
        <v>131</v>
      </c>
      <c r="F7" s="559"/>
      <c r="G7" s="559"/>
      <c r="H7" s="559"/>
      <c r="I7" s="561"/>
      <c r="K7" s="260" t="s">
        <v>183</v>
      </c>
      <c r="L7" s="562">
        <f>SUM(M4:M6)</f>
        <v>38.699999999999996</v>
      </c>
      <c r="M7" s="562"/>
    </row>
    <row r="8" spans="1:13" ht="15.75" thickBot="1">
      <c r="A8" s="545" t="s">
        <v>132</v>
      </c>
      <c r="B8" s="546"/>
      <c r="C8" s="546"/>
      <c r="D8" s="546"/>
      <c r="E8" s="546"/>
      <c r="F8" s="546"/>
      <c r="G8" s="546"/>
      <c r="H8" s="546"/>
      <c r="I8" s="547"/>
      <c r="K8" s="260" t="s">
        <v>184</v>
      </c>
      <c r="L8" s="562">
        <f>L7/3</f>
        <v>12.899999999999999</v>
      </c>
      <c r="M8" s="562"/>
    </row>
    <row r="9" spans="1:13" ht="15">
      <c r="A9" s="182" t="s">
        <v>133</v>
      </c>
      <c r="B9" s="183" t="s">
        <v>42</v>
      </c>
      <c r="C9" s="184">
        <v>10101</v>
      </c>
      <c r="D9" s="185">
        <v>0.8</v>
      </c>
      <c r="E9" s="186">
        <v>1</v>
      </c>
      <c r="F9" s="182">
        <v>4.67</v>
      </c>
      <c r="G9" s="186">
        <v>0</v>
      </c>
      <c r="H9" s="251">
        <v>11.3</v>
      </c>
      <c r="I9" s="188">
        <f>D9*H9</f>
        <v>9.040000000000001</v>
      </c>
      <c r="K9" s="260"/>
      <c r="L9" s="313"/>
      <c r="M9" s="313"/>
    </row>
    <row r="10" spans="1:9" ht="15">
      <c r="A10" s="189" t="s">
        <v>134</v>
      </c>
      <c r="B10" s="183" t="s">
        <v>42</v>
      </c>
      <c r="C10" s="184">
        <v>10115</v>
      </c>
      <c r="D10" s="185">
        <v>0.8</v>
      </c>
      <c r="E10" s="186">
        <v>1</v>
      </c>
      <c r="F10" s="182">
        <v>5.54</v>
      </c>
      <c r="G10" s="186">
        <v>0</v>
      </c>
      <c r="H10" s="186">
        <v>13.4</v>
      </c>
      <c r="I10" s="188">
        <f>D10*H10</f>
        <v>10.72</v>
      </c>
    </row>
    <row r="11" spans="1:9" ht="15.75" thickBot="1">
      <c r="A11" s="268"/>
      <c r="B11" s="191"/>
      <c r="C11" s="192"/>
      <c r="D11" s="191"/>
      <c r="E11" s="193"/>
      <c r="F11" s="194"/>
      <c r="G11" s="193"/>
      <c r="H11" s="195" t="s">
        <v>129</v>
      </c>
      <c r="I11" s="196">
        <f>I9+I10</f>
        <v>19.76</v>
      </c>
    </row>
    <row r="12" spans="1:9" ht="15.75" thickBot="1">
      <c r="A12" s="545" t="s">
        <v>135</v>
      </c>
      <c r="B12" s="546"/>
      <c r="C12" s="546"/>
      <c r="D12" s="546"/>
      <c r="E12" s="546"/>
      <c r="F12" s="546"/>
      <c r="G12" s="546"/>
      <c r="H12" s="546"/>
      <c r="I12" s="547"/>
    </row>
    <row r="13" spans="1:9" ht="45">
      <c r="A13" s="264" t="s">
        <v>195</v>
      </c>
      <c r="B13" s="197" t="s">
        <v>10</v>
      </c>
      <c r="C13" s="265" t="s">
        <v>163</v>
      </c>
      <c r="D13" s="252">
        <v>1</v>
      </c>
      <c r="E13" s="253">
        <v>1</v>
      </c>
      <c r="F13" s="254">
        <v>0</v>
      </c>
      <c r="G13" s="253">
        <v>0</v>
      </c>
      <c r="H13" s="254">
        <f>L8</f>
        <v>12.899999999999999</v>
      </c>
      <c r="I13" s="254">
        <f>D13*H13</f>
        <v>12.899999999999999</v>
      </c>
    </row>
    <row r="14" spans="1:9" ht="18" customHeight="1">
      <c r="A14" s="200"/>
      <c r="B14" s="201"/>
      <c r="C14" s="202"/>
      <c r="D14" s="203"/>
      <c r="E14" s="186"/>
      <c r="F14" s="187"/>
      <c r="G14" s="186"/>
      <c r="H14" s="204" t="s">
        <v>129</v>
      </c>
      <c r="I14" s="205">
        <f>I13</f>
        <v>12.899999999999999</v>
      </c>
    </row>
    <row r="15" spans="1:9" ht="15.75" thickBot="1">
      <c r="A15" s="548" t="s">
        <v>136</v>
      </c>
      <c r="B15" s="549"/>
      <c r="C15" s="549"/>
      <c r="D15" s="549"/>
      <c r="E15" s="549"/>
      <c r="F15" s="549"/>
      <c r="G15" s="549"/>
      <c r="H15" s="549"/>
      <c r="I15" s="550"/>
    </row>
    <row r="16" spans="1:9" ht="26.25" thickBot="1">
      <c r="A16" s="206" t="s">
        <v>64</v>
      </c>
      <c r="B16" s="207" t="s">
        <v>42</v>
      </c>
      <c r="C16" s="208">
        <v>80170</v>
      </c>
      <c r="D16" s="209">
        <v>0.75</v>
      </c>
      <c r="E16" s="210">
        <v>1</v>
      </c>
      <c r="F16" s="211">
        <v>107.49</v>
      </c>
      <c r="G16" s="210">
        <v>19.43</v>
      </c>
      <c r="H16" s="211">
        <v>63.47</v>
      </c>
      <c r="I16" s="212">
        <f>D16*H16</f>
        <v>47.6025</v>
      </c>
    </row>
    <row r="17" spans="1:9" ht="15.75" thickBot="1">
      <c r="A17" s="213"/>
      <c r="B17" s="214"/>
      <c r="C17" s="214"/>
      <c r="D17" s="215" t="s">
        <v>162</v>
      </c>
      <c r="E17" s="216"/>
      <c r="F17" s="216"/>
      <c r="G17" s="216"/>
      <c r="H17" s="217" t="s">
        <v>129</v>
      </c>
      <c r="I17" s="218">
        <f>I16</f>
        <v>47.6025</v>
      </c>
    </row>
    <row r="18" spans="1:9" ht="15.75" thickBot="1">
      <c r="A18" s="545" t="s">
        <v>137</v>
      </c>
      <c r="B18" s="546"/>
      <c r="C18" s="546"/>
      <c r="D18" s="546"/>
      <c r="E18" s="546"/>
      <c r="F18" s="546"/>
      <c r="G18" s="546"/>
      <c r="H18" s="546"/>
      <c r="I18" s="547"/>
    </row>
    <row r="19" spans="1:9" ht="15">
      <c r="A19" s="219"/>
      <c r="B19" s="220"/>
      <c r="C19" s="198"/>
      <c r="D19" s="221"/>
      <c r="E19" s="222"/>
      <c r="F19" s="223"/>
      <c r="G19" s="222">
        <v>0</v>
      </c>
      <c r="H19" s="223"/>
      <c r="I19" s="224">
        <f>D19*F19</f>
        <v>0</v>
      </c>
    </row>
    <row r="20" spans="1:9" ht="15">
      <c r="A20" s="225"/>
      <c r="B20" s="183"/>
      <c r="C20" s="226"/>
      <c r="D20" s="199"/>
      <c r="E20" s="190"/>
      <c r="F20" s="185"/>
      <c r="G20" s="190"/>
      <c r="H20" s="185"/>
      <c r="I20" s="227">
        <f>D20*F20</f>
        <v>0</v>
      </c>
    </row>
    <row r="21" spans="1:9" ht="15.75" thickBot="1">
      <c r="A21" s="228"/>
      <c r="B21" s="229"/>
      <c r="C21" s="229"/>
      <c r="D21" s="230"/>
      <c r="E21" s="231"/>
      <c r="F21" s="231"/>
      <c r="G21" s="231"/>
      <c r="H21" s="232" t="s">
        <v>129</v>
      </c>
      <c r="I21" s="233">
        <f>I19+I20</f>
        <v>0</v>
      </c>
    </row>
    <row r="22" spans="1:9" ht="15.75" thickBot="1">
      <c r="A22" s="234"/>
      <c r="B22" s="234"/>
      <c r="C22" s="234"/>
      <c r="D22" s="234"/>
      <c r="E22" s="234"/>
      <c r="F22" s="234"/>
      <c r="G22" s="234"/>
      <c r="H22" s="234"/>
      <c r="I22" s="234"/>
    </row>
    <row r="23" spans="1:9" ht="15">
      <c r="A23" s="235" t="s">
        <v>138</v>
      </c>
      <c r="B23" s="236"/>
      <c r="C23" s="237"/>
      <c r="D23" s="234"/>
      <c r="E23" s="234"/>
      <c r="F23" s="234"/>
      <c r="G23" s="234"/>
      <c r="H23" s="234"/>
      <c r="I23" s="234"/>
    </row>
    <row r="24" spans="1:9" ht="15">
      <c r="A24" s="238" t="s">
        <v>139</v>
      </c>
      <c r="B24" s="239" t="s">
        <v>140</v>
      </c>
      <c r="C24" s="240" t="s">
        <v>141</v>
      </c>
      <c r="D24" s="234"/>
      <c r="E24" s="234"/>
      <c r="F24" s="234"/>
      <c r="G24" s="234"/>
      <c r="H24" s="234"/>
      <c r="I24" s="234"/>
    </row>
    <row r="25" spans="1:9" ht="15">
      <c r="A25" s="238" t="s">
        <v>142</v>
      </c>
      <c r="B25" s="241">
        <v>134.87</v>
      </c>
      <c r="C25" s="242">
        <f>I11</f>
        <v>19.76</v>
      </c>
      <c r="D25" s="234"/>
      <c r="E25" s="234"/>
      <c r="F25" s="234"/>
      <c r="G25" s="234"/>
      <c r="H25" s="234"/>
      <c r="I25" s="234"/>
    </row>
    <row r="26" spans="1:9" ht="15">
      <c r="A26" s="238" t="s">
        <v>143</v>
      </c>
      <c r="B26" s="241"/>
      <c r="C26" s="242">
        <f>I14</f>
        <v>12.899999999999999</v>
      </c>
      <c r="D26" s="234"/>
      <c r="E26" s="234"/>
      <c r="F26" s="234"/>
      <c r="G26" s="234"/>
      <c r="H26" s="234"/>
      <c r="I26" s="234"/>
    </row>
    <row r="27" spans="1:9" ht="15">
      <c r="A27" s="238" t="s">
        <v>144</v>
      </c>
      <c r="B27" s="241"/>
      <c r="C27" s="242">
        <f>I21</f>
        <v>0</v>
      </c>
      <c r="D27" s="234"/>
      <c r="E27" s="266"/>
      <c r="F27" s="234"/>
      <c r="G27" s="234"/>
      <c r="H27" s="234"/>
      <c r="I27" s="234"/>
    </row>
    <row r="28" spans="1:9" ht="15">
      <c r="A28" s="238" t="s">
        <v>145</v>
      </c>
      <c r="B28" s="241"/>
      <c r="C28" s="243">
        <f>I17</f>
        <v>47.6025</v>
      </c>
      <c r="D28" s="234"/>
      <c r="E28" s="234"/>
      <c r="F28" s="234"/>
      <c r="G28" s="234"/>
      <c r="H28" s="234"/>
      <c r="I28" s="234"/>
    </row>
    <row r="29" spans="1:9" ht="15">
      <c r="A29" s="238" t="s">
        <v>146</v>
      </c>
      <c r="B29" s="241"/>
      <c r="C29" s="244">
        <v>1</v>
      </c>
      <c r="D29" s="234"/>
      <c r="E29" s="234"/>
      <c r="F29" s="234"/>
      <c r="G29" s="234"/>
      <c r="H29" s="234"/>
      <c r="I29" s="234"/>
    </row>
    <row r="30" spans="1:9" ht="15">
      <c r="A30" s="238" t="s">
        <v>147</v>
      </c>
      <c r="B30" s="241"/>
      <c r="C30" s="242">
        <f>C25+C28</f>
        <v>67.3625</v>
      </c>
      <c r="D30" s="234"/>
      <c r="E30" s="234"/>
      <c r="F30" s="234"/>
      <c r="G30" s="234"/>
      <c r="H30" s="234"/>
      <c r="I30" s="234"/>
    </row>
    <row r="31" spans="1:9" ht="15">
      <c r="A31" s="245" t="s">
        <v>148</v>
      </c>
      <c r="B31" s="241"/>
      <c r="C31" s="242">
        <f>C25+(C28/C29)</f>
        <v>67.3625</v>
      </c>
      <c r="D31" s="234"/>
      <c r="E31" s="234"/>
      <c r="F31" s="234"/>
      <c r="G31" s="234"/>
      <c r="H31" s="234"/>
      <c r="I31" s="234"/>
    </row>
    <row r="32" spans="1:9" ht="15">
      <c r="A32" s="238" t="s">
        <v>149</v>
      </c>
      <c r="B32" s="241"/>
      <c r="C32" s="242">
        <f>C25+C26+C27+C28</f>
        <v>80.26249999999999</v>
      </c>
      <c r="D32" s="234"/>
      <c r="E32" s="234"/>
      <c r="F32" s="234"/>
      <c r="G32" s="234"/>
      <c r="H32" s="234"/>
      <c r="I32" s="234"/>
    </row>
    <row r="33" spans="1:9" ht="15">
      <c r="A33" s="246" t="s">
        <v>150</v>
      </c>
      <c r="B33" s="247">
        <v>30.9</v>
      </c>
      <c r="C33" s="248">
        <f>C32*0.309</f>
        <v>24.801112499999995</v>
      </c>
      <c r="D33" s="234"/>
      <c r="E33" s="234"/>
      <c r="F33" s="234"/>
      <c r="G33" s="234"/>
      <c r="H33" s="234"/>
      <c r="I33" s="234"/>
    </row>
    <row r="34" spans="1:9" ht="15">
      <c r="A34" s="238" t="s">
        <v>151</v>
      </c>
      <c r="B34" s="241"/>
      <c r="C34" s="248">
        <f>C32*1.309</f>
        <v>105.06361249999998</v>
      </c>
      <c r="D34" s="234"/>
      <c r="E34" s="234"/>
      <c r="F34" s="234"/>
      <c r="G34" s="234"/>
      <c r="H34" s="234"/>
      <c r="I34" s="234"/>
    </row>
    <row r="35" spans="1:9" ht="15.75" thickBot="1">
      <c r="A35" s="249" t="s">
        <v>152</v>
      </c>
      <c r="B35" s="250"/>
      <c r="C35" s="259">
        <f>C34</f>
        <v>105.06361249999998</v>
      </c>
      <c r="D35" s="234"/>
      <c r="E35" s="234"/>
      <c r="F35" s="234"/>
      <c r="G35" s="234"/>
      <c r="H35" s="234"/>
      <c r="I35" s="234"/>
    </row>
    <row r="36" spans="1:9" ht="15.75" thickBot="1">
      <c r="A36" s="551"/>
      <c r="B36" s="551"/>
      <c r="C36" s="551"/>
      <c r="D36" s="551"/>
      <c r="E36" s="551"/>
      <c r="F36" s="551"/>
      <c r="G36" s="551"/>
      <c r="H36" s="551"/>
      <c r="I36" s="551"/>
    </row>
    <row r="37" spans="1:9" ht="15">
      <c r="A37" s="552" t="s">
        <v>153</v>
      </c>
      <c r="B37" s="553"/>
      <c r="C37" s="553"/>
      <c r="D37" s="553"/>
      <c r="E37" s="553"/>
      <c r="F37" s="553"/>
      <c r="G37" s="553"/>
      <c r="H37" s="553"/>
      <c r="I37" s="554"/>
    </row>
    <row r="38" spans="1:9" ht="15.75" customHeight="1" thickBot="1">
      <c r="A38" s="555" t="str">
        <f>B2</f>
        <v> IOPES AGOSTO/2016(LS=128,33% BDI=30,90%)</v>
      </c>
      <c r="B38" s="556"/>
      <c r="C38" s="556"/>
      <c r="D38" s="556"/>
      <c r="E38" s="556"/>
      <c r="F38" s="556"/>
      <c r="G38" s="556"/>
      <c r="H38" s="556"/>
      <c r="I38" s="557"/>
    </row>
  </sheetData>
  <sheetProtection/>
  <mergeCells count="22">
    <mergeCell ref="A1:I1"/>
    <mergeCell ref="B2:I2"/>
    <mergeCell ref="B3:I3"/>
    <mergeCell ref="B4:I4"/>
    <mergeCell ref="B5:I5"/>
    <mergeCell ref="A6:A7"/>
    <mergeCell ref="B6:B7"/>
    <mergeCell ref="C6:C7"/>
    <mergeCell ref="D6:E6"/>
    <mergeCell ref="F6:F7"/>
    <mergeCell ref="G6:G7"/>
    <mergeCell ref="H6:H7"/>
    <mergeCell ref="I6:I7"/>
    <mergeCell ref="L7:M7"/>
    <mergeCell ref="A8:I8"/>
    <mergeCell ref="L8:M8"/>
    <mergeCell ref="A12:I12"/>
    <mergeCell ref="A15:I15"/>
    <mergeCell ref="A18:I18"/>
    <mergeCell ref="A36:I36"/>
    <mergeCell ref="A37:I37"/>
    <mergeCell ref="A38:I38"/>
  </mergeCells>
  <hyperlinks>
    <hyperlink ref="O4" r:id="rId1" display="tel:(28)3522-6391"/>
    <hyperlink ref="O5" r:id="rId2" display="tel:(28)3522-2917"/>
    <hyperlink ref="O6" r:id="rId3" display="tel:(28)3542-2576"/>
  </hyperlinks>
  <printOptions/>
  <pageMargins left="0.5118110236220472" right="0.5118110236220472" top="0.7874015748031497" bottom="0.7874015748031497" header="0.31496062992125984" footer="0.31496062992125984"/>
  <pageSetup fitToHeight="0" horizontalDpi="600" verticalDpi="600" orientation="landscape" paperSize="9" scale="65"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A1:Q38"/>
  <sheetViews>
    <sheetView zoomScalePageLayoutView="0" workbookViewId="0" topLeftCell="A19">
      <selection activeCell="C35" sqref="C35"/>
    </sheetView>
  </sheetViews>
  <sheetFormatPr defaultColWidth="9.140625" defaultRowHeight="15"/>
  <cols>
    <col min="1" max="1" width="47.00390625" style="0" customWidth="1"/>
    <col min="2" max="2" width="11.00390625" style="0" customWidth="1"/>
    <col min="3" max="3" width="13.00390625" style="0" customWidth="1"/>
    <col min="6" max="6" width="12.421875" style="0" customWidth="1"/>
    <col min="7" max="7" width="12.7109375" style="0" customWidth="1"/>
    <col min="8" max="8" width="11.00390625" style="0" customWidth="1"/>
    <col min="9" max="9" width="12.28125" style="0" customWidth="1"/>
    <col min="12" max="12" width="11.421875" style="0" customWidth="1"/>
    <col min="13" max="13" width="10.7109375" style="0" bestFit="1" customWidth="1"/>
    <col min="14" max="14" width="3.57421875" style="0" customWidth="1"/>
  </cols>
  <sheetData>
    <row r="1" spans="1:9" ht="21.75" thickBot="1">
      <c r="A1" s="563" t="s">
        <v>120</v>
      </c>
      <c r="B1" s="564"/>
      <c r="C1" s="564"/>
      <c r="D1" s="564"/>
      <c r="E1" s="564"/>
      <c r="F1" s="564"/>
      <c r="G1" s="564"/>
      <c r="H1" s="564"/>
      <c r="I1" s="565"/>
    </row>
    <row r="2" spans="1:9" ht="15" customHeight="1">
      <c r="A2" s="178" t="s">
        <v>121</v>
      </c>
      <c r="B2" s="584" t="str">
        <f>'Plan1 - ramal 35 mm'!B2:I2</f>
        <v> IOPES AGOSTO/2016(LS=128,33% BDI=30,90%)</v>
      </c>
      <c r="C2" s="585"/>
      <c r="D2" s="585"/>
      <c r="E2" s="585"/>
      <c r="F2" s="585"/>
      <c r="G2" s="585"/>
      <c r="H2" s="585"/>
      <c r="I2" s="586"/>
    </row>
    <row r="3" spans="1:9" ht="15.75">
      <c r="A3" s="179" t="s">
        <v>14</v>
      </c>
      <c r="B3" s="569" t="s">
        <v>213</v>
      </c>
      <c r="C3" s="570"/>
      <c r="D3" s="570"/>
      <c r="E3" s="570"/>
      <c r="F3" s="570"/>
      <c r="G3" s="570"/>
      <c r="H3" s="570"/>
      <c r="I3" s="571"/>
    </row>
    <row r="4" spans="1:17" ht="30">
      <c r="A4" s="179" t="s">
        <v>13</v>
      </c>
      <c r="B4" s="572" t="s">
        <v>199</v>
      </c>
      <c r="C4" s="573"/>
      <c r="D4" s="573"/>
      <c r="E4" s="573"/>
      <c r="F4" s="573"/>
      <c r="G4" s="573"/>
      <c r="H4" s="573"/>
      <c r="I4" s="574"/>
      <c r="K4" s="260" t="s">
        <v>180</v>
      </c>
      <c r="L4" t="s">
        <v>246</v>
      </c>
      <c r="M4" s="261">
        <v>1409.88</v>
      </c>
      <c r="O4" s="262" t="s">
        <v>244</v>
      </c>
      <c r="Q4" t="s">
        <v>245</v>
      </c>
    </row>
    <row r="5" spans="1:17" ht="30.75" thickBot="1">
      <c r="A5" s="180" t="s">
        <v>122</v>
      </c>
      <c r="B5" s="575" t="s">
        <v>43</v>
      </c>
      <c r="C5" s="576"/>
      <c r="D5" s="576"/>
      <c r="E5" s="576"/>
      <c r="F5" s="576"/>
      <c r="G5" s="576"/>
      <c r="H5" s="576"/>
      <c r="I5" s="577"/>
      <c r="K5" s="260" t="s">
        <v>181</v>
      </c>
      <c r="L5" s="267" t="s">
        <v>196</v>
      </c>
      <c r="M5" s="261">
        <v>1956.5</v>
      </c>
      <c r="O5" s="262" t="s">
        <v>197</v>
      </c>
      <c r="Q5" t="s">
        <v>198</v>
      </c>
    </row>
    <row r="6" spans="1:17" ht="30">
      <c r="A6" s="578" t="s">
        <v>123</v>
      </c>
      <c r="B6" s="580" t="s">
        <v>124</v>
      </c>
      <c r="C6" s="580" t="s">
        <v>125</v>
      </c>
      <c r="D6" s="582"/>
      <c r="E6" s="583"/>
      <c r="F6" s="558" t="s">
        <v>126</v>
      </c>
      <c r="G6" s="558" t="s">
        <v>127</v>
      </c>
      <c r="H6" s="558" t="s">
        <v>128</v>
      </c>
      <c r="I6" s="560" t="s">
        <v>129</v>
      </c>
      <c r="K6" s="260" t="s">
        <v>182</v>
      </c>
      <c r="L6" s="260" t="s">
        <v>247</v>
      </c>
      <c r="M6" s="263">
        <v>2379</v>
      </c>
      <c r="O6" s="262" t="s">
        <v>248</v>
      </c>
      <c r="Q6" t="s">
        <v>251</v>
      </c>
    </row>
    <row r="7" spans="1:13" ht="15.75" thickBot="1">
      <c r="A7" s="579"/>
      <c r="B7" s="581"/>
      <c r="C7" s="581"/>
      <c r="D7" s="181" t="s">
        <v>130</v>
      </c>
      <c r="E7" s="181" t="s">
        <v>131</v>
      </c>
      <c r="F7" s="559"/>
      <c r="G7" s="559"/>
      <c r="H7" s="559"/>
      <c r="I7" s="561"/>
      <c r="K7" s="260" t="s">
        <v>183</v>
      </c>
      <c r="L7" s="562">
        <f>SUM(M4:M6)</f>
        <v>5745.38</v>
      </c>
      <c r="M7" s="562"/>
    </row>
    <row r="8" spans="1:13" ht="15.75" thickBot="1">
      <c r="A8" s="545" t="s">
        <v>132</v>
      </c>
      <c r="B8" s="546"/>
      <c r="C8" s="546"/>
      <c r="D8" s="546"/>
      <c r="E8" s="546"/>
      <c r="F8" s="546"/>
      <c r="G8" s="546"/>
      <c r="H8" s="546"/>
      <c r="I8" s="547"/>
      <c r="K8" s="260" t="s">
        <v>184</v>
      </c>
      <c r="L8" s="562">
        <f>L7/3</f>
        <v>1915.1266666666668</v>
      </c>
      <c r="M8" s="562"/>
    </row>
    <row r="9" spans="1:13" ht="15">
      <c r="A9" s="182" t="s">
        <v>133</v>
      </c>
      <c r="B9" s="183" t="s">
        <v>42</v>
      </c>
      <c r="C9" s="184">
        <v>10101</v>
      </c>
      <c r="D9" s="185">
        <v>1</v>
      </c>
      <c r="E9" s="186">
        <v>1</v>
      </c>
      <c r="F9" s="182">
        <v>4.67</v>
      </c>
      <c r="G9" s="186">
        <v>0</v>
      </c>
      <c r="H9" s="251">
        <v>11.3</v>
      </c>
      <c r="I9" s="188">
        <f>D9*H9</f>
        <v>11.3</v>
      </c>
      <c r="K9" s="260"/>
      <c r="L9" s="313"/>
      <c r="M9" s="313"/>
    </row>
    <row r="10" spans="1:9" ht="15">
      <c r="A10" s="189" t="s">
        <v>134</v>
      </c>
      <c r="B10" s="183" t="s">
        <v>42</v>
      </c>
      <c r="C10" s="184">
        <v>10115</v>
      </c>
      <c r="D10" s="185">
        <v>1</v>
      </c>
      <c r="E10" s="186">
        <v>1</v>
      </c>
      <c r="F10" s="182">
        <v>5.54</v>
      </c>
      <c r="G10" s="186">
        <v>0</v>
      </c>
      <c r="H10" s="186">
        <v>13.4</v>
      </c>
      <c r="I10" s="188">
        <f>D10*H10</f>
        <v>13.4</v>
      </c>
    </row>
    <row r="11" spans="1:9" ht="15.75" thickBot="1">
      <c r="A11" s="268"/>
      <c r="B11" s="191"/>
      <c r="C11" s="192"/>
      <c r="D11" s="191"/>
      <c r="E11" s="193"/>
      <c r="F11" s="194"/>
      <c r="G11" s="193"/>
      <c r="H11" s="195" t="s">
        <v>129</v>
      </c>
      <c r="I11" s="196">
        <f>I9+I10</f>
        <v>24.700000000000003</v>
      </c>
    </row>
    <row r="12" spans="1:9" ht="15.75" thickBot="1">
      <c r="A12" s="545" t="s">
        <v>135</v>
      </c>
      <c r="B12" s="546"/>
      <c r="C12" s="546"/>
      <c r="D12" s="546"/>
      <c r="E12" s="546"/>
      <c r="F12" s="546"/>
      <c r="G12" s="546"/>
      <c r="H12" s="546"/>
      <c r="I12" s="547"/>
    </row>
    <row r="13" spans="1:9" ht="165.75">
      <c r="A13" s="269" t="s">
        <v>243</v>
      </c>
      <c r="B13" s="197" t="s">
        <v>161</v>
      </c>
      <c r="C13" s="270" t="s">
        <v>163</v>
      </c>
      <c r="D13" s="252">
        <v>1</v>
      </c>
      <c r="E13" s="253">
        <v>1</v>
      </c>
      <c r="F13" s="254">
        <v>0</v>
      </c>
      <c r="G13" s="253">
        <v>0</v>
      </c>
      <c r="H13" s="254">
        <f>L8</f>
        <v>1915.1266666666668</v>
      </c>
      <c r="I13" s="254">
        <f>D13*H13</f>
        <v>1915.1266666666668</v>
      </c>
    </row>
    <row r="14" spans="1:9" ht="18" customHeight="1">
      <c r="A14" s="325"/>
      <c r="B14" s="326"/>
      <c r="C14" s="327"/>
      <c r="D14" s="203"/>
      <c r="E14" s="186"/>
      <c r="F14" s="187"/>
      <c r="G14" s="186"/>
      <c r="H14" s="204" t="s">
        <v>129</v>
      </c>
      <c r="I14" s="205">
        <f>I13</f>
        <v>1915.1266666666668</v>
      </c>
    </row>
    <row r="15" spans="1:9" ht="15.75" thickBot="1">
      <c r="A15" s="548" t="s">
        <v>136</v>
      </c>
      <c r="B15" s="549"/>
      <c r="C15" s="549"/>
      <c r="D15" s="549"/>
      <c r="E15" s="549"/>
      <c r="F15" s="549"/>
      <c r="G15" s="549"/>
      <c r="H15" s="549"/>
      <c r="I15" s="550"/>
    </row>
    <row r="16" spans="1:9" ht="26.25" thickBot="1">
      <c r="A16" s="206" t="s">
        <v>64</v>
      </c>
      <c r="B16" s="207" t="s">
        <v>42</v>
      </c>
      <c r="C16" s="208">
        <v>80170</v>
      </c>
      <c r="D16" s="209">
        <v>1</v>
      </c>
      <c r="E16" s="210">
        <v>1</v>
      </c>
      <c r="F16" s="211">
        <v>104.35</v>
      </c>
      <c r="G16" s="210">
        <v>15.77</v>
      </c>
      <c r="H16" s="211">
        <v>60.07</v>
      </c>
      <c r="I16" s="212">
        <f>D16*H16</f>
        <v>60.07</v>
      </c>
    </row>
    <row r="17" spans="1:9" ht="15.75" thickBot="1">
      <c r="A17" s="213"/>
      <c r="B17" s="214"/>
      <c r="C17" s="214"/>
      <c r="D17" s="215" t="s">
        <v>162</v>
      </c>
      <c r="E17" s="216"/>
      <c r="F17" s="216"/>
      <c r="G17" s="216"/>
      <c r="H17" s="217" t="s">
        <v>129</v>
      </c>
      <c r="I17" s="218">
        <f>I16</f>
        <v>60.07</v>
      </c>
    </row>
    <row r="18" spans="1:9" ht="15.75" thickBot="1">
      <c r="A18" s="545" t="s">
        <v>137</v>
      </c>
      <c r="B18" s="546"/>
      <c r="C18" s="546"/>
      <c r="D18" s="546"/>
      <c r="E18" s="546"/>
      <c r="F18" s="546"/>
      <c r="G18" s="546"/>
      <c r="H18" s="546"/>
      <c r="I18" s="547"/>
    </row>
    <row r="19" spans="1:9" ht="15">
      <c r="A19" s="219"/>
      <c r="B19" s="220"/>
      <c r="C19" s="198"/>
      <c r="D19" s="221"/>
      <c r="E19" s="222"/>
      <c r="F19" s="223"/>
      <c r="G19" s="222">
        <v>0</v>
      </c>
      <c r="H19" s="223"/>
      <c r="I19" s="224">
        <f>D19*F19</f>
        <v>0</v>
      </c>
    </row>
    <row r="20" spans="1:9" ht="15">
      <c r="A20" s="225"/>
      <c r="B20" s="183"/>
      <c r="C20" s="226"/>
      <c r="D20" s="199"/>
      <c r="E20" s="190"/>
      <c r="F20" s="185"/>
      <c r="G20" s="190"/>
      <c r="H20" s="185"/>
      <c r="I20" s="227">
        <f>D20*F20</f>
        <v>0</v>
      </c>
    </row>
    <row r="21" spans="1:9" ht="15.75" thickBot="1">
      <c r="A21" s="228"/>
      <c r="B21" s="229"/>
      <c r="C21" s="229"/>
      <c r="D21" s="230"/>
      <c r="E21" s="231"/>
      <c r="F21" s="231"/>
      <c r="G21" s="231"/>
      <c r="H21" s="232" t="s">
        <v>129</v>
      </c>
      <c r="I21" s="233">
        <f>I19+I20</f>
        <v>0</v>
      </c>
    </row>
    <row r="22" spans="1:9" ht="15.75" thickBot="1">
      <c r="A22" s="234"/>
      <c r="B22" s="234"/>
      <c r="C22" s="234"/>
      <c r="D22" s="234"/>
      <c r="E22" s="234"/>
      <c r="F22" s="234"/>
      <c r="G22" s="234"/>
      <c r="H22" s="234"/>
      <c r="I22" s="234"/>
    </row>
    <row r="23" spans="1:9" ht="15">
      <c r="A23" s="235" t="s">
        <v>138</v>
      </c>
      <c r="B23" s="236"/>
      <c r="C23" s="237"/>
      <c r="D23" s="234"/>
      <c r="E23" s="234"/>
      <c r="F23" s="234"/>
      <c r="G23" s="234"/>
      <c r="H23" s="234"/>
      <c r="I23" s="234"/>
    </row>
    <row r="24" spans="1:9" ht="15">
      <c r="A24" s="238" t="s">
        <v>139</v>
      </c>
      <c r="B24" s="239" t="s">
        <v>140</v>
      </c>
      <c r="C24" s="240" t="s">
        <v>141</v>
      </c>
      <c r="D24" s="234"/>
      <c r="E24" s="234"/>
      <c r="F24" s="234"/>
      <c r="G24" s="234"/>
      <c r="H24" s="234"/>
      <c r="I24" s="234"/>
    </row>
    <row r="25" spans="1:9" ht="15">
      <c r="A25" s="238" t="s">
        <v>142</v>
      </c>
      <c r="B25" s="241">
        <v>134.87</v>
      </c>
      <c r="C25" s="242">
        <f>I11</f>
        <v>24.700000000000003</v>
      </c>
      <c r="D25" s="234"/>
      <c r="E25" s="234"/>
      <c r="F25" s="234"/>
      <c r="G25" s="234"/>
      <c r="H25" s="234"/>
      <c r="I25" s="234"/>
    </row>
    <row r="26" spans="1:9" ht="15">
      <c r="A26" s="238" t="s">
        <v>143</v>
      </c>
      <c r="B26" s="241"/>
      <c r="C26" s="242">
        <f>I14</f>
        <v>1915.1266666666668</v>
      </c>
      <c r="D26" s="234"/>
      <c r="E26" s="234"/>
      <c r="F26" s="234"/>
      <c r="G26" s="234"/>
      <c r="H26" s="234"/>
      <c r="I26" s="234"/>
    </row>
    <row r="27" spans="1:9" ht="15">
      <c r="A27" s="238" t="s">
        <v>144</v>
      </c>
      <c r="B27" s="241"/>
      <c r="C27" s="242">
        <f>I21</f>
        <v>0</v>
      </c>
      <c r="D27" s="234"/>
      <c r="E27" s="266"/>
      <c r="F27" s="234"/>
      <c r="G27" s="234"/>
      <c r="H27" s="234"/>
      <c r="I27" s="234"/>
    </row>
    <row r="28" spans="1:9" ht="15">
      <c r="A28" s="238" t="s">
        <v>145</v>
      </c>
      <c r="B28" s="241"/>
      <c r="C28" s="243">
        <f>I17</f>
        <v>60.07</v>
      </c>
      <c r="D28" s="234"/>
      <c r="E28" s="234"/>
      <c r="F28" s="234"/>
      <c r="G28" s="234"/>
      <c r="H28" s="234"/>
      <c r="I28" s="234"/>
    </row>
    <row r="29" spans="1:9" ht="15">
      <c r="A29" s="238" t="s">
        <v>146</v>
      </c>
      <c r="B29" s="241"/>
      <c r="C29" s="244">
        <v>1</v>
      </c>
      <c r="D29" s="234"/>
      <c r="E29" s="234"/>
      <c r="F29" s="234"/>
      <c r="G29" s="234"/>
      <c r="H29" s="234"/>
      <c r="I29" s="234"/>
    </row>
    <row r="30" spans="1:9" ht="15">
      <c r="A30" s="238" t="s">
        <v>147</v>
      </c>
      <c r="B30" s="241"/>
      <c r="C30" s="242">
        <f>C25+C28</f>
        <v>84.77000000000001</v>
      </c>
      <c r="D30" s="234"/>
      <c r="E30" s="234"/>
      <c r="F30" s="234"/>
      <c r="G30" s="234"/>
      <c r="H30" s="234"/>
      <c r="I30" s="234"/>
    </row>
    <row r="31" spans="1:9" ht="15">
      <c r="A31" s="245" t="s">
        <v>148</v>
      </c>
      <c r="B31" s="241"/>
      <c r="C31" s="242">
        <f>C25+(C28/C29)</f>
        <v>84.77000000000001</v>
      </c>
      <c r="D31" s="234"/>
      <c r="E31" s="234"/>
      <c r="F31" s="234"/>
      <c r="G31" s="234"/>
      <c r="H31" s="234"/>
      <c r="I31" s="234"/>
    </row>
    <row r="32" spans="1:9" ht="15">
      <c r="A32" s="238" t="s">
        <v>149</v>
      </c>
      <c r="B32" s="241"/>
      <c r="C32" s="242">
        <f>C25+C26+C27+C28</f>
        <v>1999.8966666666668</v>
      </c>
      <c r="D32" s="234"/>
      <c r="E32" s="234"/>
      <c r="F32" s="234"/>
      <c r="G32" s="234"/>
      <c r="H32" s="234"/>
      <c r="I32" s="234"/>
    </row>
    <row r="33" spans="1:9" ht="15">
      <c r="A33" s="246" t="s">
        <v>150</v>
      </c>
      <c r="B33" s="247">
        <v>30.9</v>
      </c>
      <c r="C33" s="248">
        <f>C32*0.309</f>
        <v>617.96807</v>
      </c>
      <c r="D33" s="234"/>
      <c r="E33" s="234"/>
      <c r="F33" s="234"/>
      <c r="G33" s="234"/>
      <c r="H33" s="234"/>
      <c r="I33" s="234"/>
    </row>
    <row r="34" spans="1:9" ht="15">
      <c r="A34" s="238" t="s">
        <v>151</v>
      </c>
      <c r="B34" s="241"/>
      <c r="C34" s="248">
        <f>C32*1.309</f>
        <v>2617.864736666667</v>
      </c>
      <c r="D34" s="234"/>
      <c r="E34" s="234"/>
      <c r="F34" s="234"/>
      <c r="G34" s="234"/>
      <c r="H34" s="234"/>
      <c r="I34" s="234"/>
    </row>
    <row r="35" spans="1:9" ht="15.75" thickBot="1">
      <c r="A35" s="249" t="s">
        <v>152</v>
      </c>
      <c r="B35" s="250"/>
      <c r="C35" s="259">
        <f>C34</f>
        <v>2617.864736666667</v>
      </c>
      <c r="D35" s="234"/>
      <c r="E35" s="234"/>
      <c r="F35" s="234"/>
      <c r="G35" s="234"/>
      <c r="H35" s="234"/>
      <c r="I35" s="234"/>
    </row>
    <row r="36" spans="1:9" ht="15.75" thickBot="1">
      <c r="A36" s="551"/>
      <c r="B36" s="551"/>
      <c r="C36" s="551"/>
      <c r="D36" s="551"/>
      <c r="E36" s="551"/>
      <c r="F36" s="551"/>
      <c r="G36" s="551"/>
      <c r="H36" s="551"/>
      <c r="I36" s="551"/>
    </row>
    <row r="37" spans="1:9" ht="15">
      <c r="A37" s="552" t="s">
        <v>153</v>
      </c>
      <c r="B37" s="553"/>
      <c r="C37" s="553"/>
      <c r="D37" s="553"/>
      <c r="E37" s="553"/>
      <c r="F37" s="553"/>
      <c r="G37" s="553"/>
      <c r="H37" s="553"/>
      <c r="I37" s="554"/>
    </row>
    <row r="38" spans="1:9" ht="15.75" customHeight="1" thickBot="1">
      <c r="A38" s="555" t="str">
        <f>B2</f>
        <v> IOPES AGOSTO/2016(LS=128,33% BDI=30,90%)</v>
      </c>
      <c r="B38" s="556"/>
      <c r="C38" s="556"/>
      <c r="D38" s="556"/>
      <c r="E38" s="556"/>
      <c r="F38" s="556"/>
      <c r="G38" s="556"/>
      <c r="H38" s="556"/>
      <c r="I38" s="557"/>
    </row>
  </sheetData>
  <sheetProtection/>
  <mergeCells count="22">
    <mergeCell ref="A12:I12"/>
    <mergeCell ref="A37:I37"/>
    <mergeCell ref="A38:I38"/>
    <mergeCell ref="A15:I15"/>
    <mergeCell ref="A18:I18"/>
    <mergeCell ref="A36:I36"/>
    <mergeCell ref="G6:G7"/>
    <mergeCell ref="H6:H7"/>
    <mergeCell ref="I6:I7"/>
    <mergeCell ref="L7:M7"/>
    <mergeCell ref="A8:I8"/>
    <mergeCell ref="L8:M8"/>
    <mergeCell ref="A1:I1"/>
    <mergeCell ref="B2:I2"/>
    <mergeCell ref="B3:I3"/>
    <mergeCell ref="B4:I4"/>
    <mergeCell ref="B5:I5"/>
    <mergeCell ref="A6:A7"/>
    <mergeCell ref="B6:B7"/>
    <mergeCell ref="C6:C7"/>
    <mergeCell ref="D6:E6"/>
    <mergeCell ref="F6:F7"/>
  </mergeCells>
  <hyperlinks>
    <hyperlink ref="O4" r:id="rId1" display="tel:(11)29472066"/>
    <hyperlink ref="O5" r:id="rId2" display="tel:(11)20876000"/>
    <hyperlink ref="O6" r:id="rId3" display="tel:(27) 30624849"/>
  </hyperlinks>
  <printOptions/>
  <pageMargins left="0.511811024" right="0.511811024" top="0.787401575" bottom="0.787401575" header="0.31496062" footer="0.31496062"/>
  <pageSetup fitToHeight="0" fitToWidth="1" horizontalDpi="600" verticalDpi="600" orientation="landscape" paperSize="9" scale="62" r:id="rId6"/>
  <legacyDrawing r:id="rId5"/>
</worksheet>
</file>

<file path=xl/worksheets/sheet6.xml><?xml version="1.0" encoding="utf-8"?>
<worksheet xmlns="http://schemas.openxmlformats.org/spreadsheetml/2006/main" xmlns:r="http://schemas.openxmlformats.org/officeDocument/2006/relationships">
  <sheetPr>
    <pageSetUpPr fitToPage="1"/>
  </sheetPr>
  <dimension ref="A1:Q38"/>
  <sheetViews>
    <sheetView zoomScalePageLayoutView="0" workbookViewId="0" topLeftCell="A19">
      <selection activeCell="C35" sqref="C35"/>
    </sheetView>
  </sheetViews>
  <sheetFormatPr defaultColWidth="9.140625" defaultRowHeight="15"/>
  <cols>
    <col min="1" max="1" width="47.00390625" style="0" customWidth="1"/>
    <col min="2" max="2" width="11.00390625" style="0" customWidth="1"/>
    <col min="3" max="3" width="13.00390625" style="0" customWidth="1"/>
    <col min="6" max="6" width="12.421875" style="0" customWidth="1"/>
    <col min="7" max="7" width="12.7109375" style="0" customWidth="1"/>
    <col min="8" max="8" width="11.00390625" style="0" customWidth="1"/>
    <col min="9" max="9" width="12.28125" style="0" customWidth="1"/>
    <col min="12" max="12" width="10.140625" style="0" customWidth="1"/>
    <col min="13" max="13" width="10.7109375" style="0" bestFit="1" customWidth="1"/>
    <col min="14" max="14" width="2.00390625" style="0" customWidth="1"/>
    <col min="16" max="16" width="7.28125" style="0" customWidth="1"/>
  </cols>
  <sheetData>
    <row r="1" spans="1:9" ht="21.75" thickBot="1">
      <c r="A1" s="563" t="s">
        <v>120</v>
      </c>
      <c r="B1" s="564"/>
      <c r="C1" s="564"/>
      <c r="D1" s="564"/>
      <c r="E1" s="564"/>
      <c r="F1" s="564"/>
      <c r="G1" s="564"/>
      <c r="H1" s="564"/>
      <c r="I1" s="565"/>
    </row>
    <row r="2" spans="1:9" ht="15" customHeight="1">
      <c r="A2" s="178" t="s">
        <v>121</v>
      </c>
      <c r="B2" s="584" t="str">
        <f>'Plan1 - ramal 35 mm'!B2:I2</f>
        <v> IOPES AGOSTO/2016(LS=128,33% BDI=30,90%)</v>
      </c>
      <c r="C2" s="585"/>
      <c r="D2" s="585"/>
      <c r="E2" s="585"/>
      <c r="F2" s="585"/>
      <c r="G2" s="585"/>
      <c r="H2" s="585"/>
      <c r="I2" s="586"/>
    </row>
    <row r="3" spans="1:9" ht="15.75">
      <c r="A3" s="179" t="s">
        <v>14</v>
      </c>
      <c r="B3" s="569" t="s">
        <v>214</v>
      </c>
      <c r="C3" s="570"/>
      <c r="D3" s="570"/>
      <c r="E3" s="570"/>
      <c r="F3" s="570"/>
      <c r="G3" s="570"/>
      <c r="H3" s="570"/>
      <c r="I3" s="571"/>
    </row>
    <row r="4" spans="1:17" ht="30">
      <c r="A4" s="179" t="s">
        <v>13</v>
      </c>
      <c r="B4" s="572" t="s">
        <v>201</v>
      </c>
      <c r="C4" s="573"/>
      <c r="D4" s="573"/>
      <c r="E4" s="573"/>
      <c r="F4" s="573"/>
      <c r="G4" s="573"/>
      <c r="H4" s="573"/>
      <c r="I4" s="574"/>
      <c r="K4" s="260" t="s">
        <v>180</v>
      </c>
      <c r="L4" t="s">
        <v>247</v>
      </c>
      <c r="M4" s="261">
        <v>2987</v>
      </c>
      <c r="O4" s="262" t="s">
        <v>252</v>
      </c>
      <c r="Q4" t="s">
        <v>251</v>
      </c>
    </row>
    <row r="5" spans="1:17" ht="32.25" thickBot="1">
      <c r="A5" s="180" t="s">
        <v>122</v>
      </c>
      <c r="B5" s="575" t="s">
        <v>43</v>
      </c>
      <c r="C5" s="576"/>
      <c r="D5" s="576"/>
      <c r="E5" s="576"/>
      <c r="F5" s="576"/>
      <c r="G5" s="576"/>
      <c r="H5" s="576"/>
      <c r="I5" s="577"/>
      <c r="K5" s="260" t="s">
        <v>181</v>
      </c>
      <c r="L5" s="271" t="s">
        <v>229</v>
      </c>
      <c r="M5" s="261">
        <v>2011.1</v>
      </c>
      <c r="O5" s="262" t="s">
        <v>230</v>
      </c>
      <c r="Q5" t="s">
        <v>231</v>
      </c>
    </row>
    <row r="6" spans="1:17" ht="30">
      <c r="A6" s="578" t="s">
        <v>123</v>
      </c>
      <c r="B6" s="580" t="s">
        <v>124</v>
      </c>
      <c r="C6" s="580" t="s">
        <v>125</v>
      </c>
      <c r="D6" s="582"/>
      <c r="E6" s="583"/>
      <c r="F6" s="558" t="s">
        <v>126</v>
      </c>
      <c r="G6" s="558" t="s">
        <v>127</v>
      </c>
      <c r="H6" s="558" t="s">
        <v>128</v>
      </c>
      <c r="I6" s="560" t="s">
        <v>129</v>
      </c>
      <c r="K6" s="260" t="s">
        <v>182</v>
      </c>
      <c r="L6" s="260" t="s">
        <v>250</v>
      </c>
      <c r="M6" s="263">
        <v>1642.51</v>
      </c>
      <c r="O6" s="262" t="s">
        <v>244</v>
      </c>
      <c r="Q6" t="s">
        <v>245</v>
      </c>
    </row>
    <row r="7" spans="1:13" ht="15.75" thickBot="1">
      <c r="A7" s="579"/>
      <c r="B7" s="581"/>
      <c r="C7" s="581"/>
      <c r="D7" s="181" t="s">
        <v>130</v>
      </c>
      <c r="E7" s="181" t="s">
        <v>131</v>
      </c>
      <c r="F7" s="559"/>
      <c r="G7" s="559"/>
      <c r="H7" s="559"/>
      <c r="I7" s="561"/>
      <c r="K7" s="260" t="s">
        <v>183</v>
      </c>
      <c r="L7" s="562">
        <f>SUM(M4:M6)</f>
        <v>6640.610000000001</v>
      </c>
      <c r="M7" s="562"/>
    </row>
    <row r="8" spans="1:13" ht="15.75" thickBot="1">
      <c r="A8" s="545" t="s">
        <v>132</v>
      </c>
      <c r="B8" s="546"/>
      <c r="C8" s="546"/>
      <c r="D8" s="546"/>
      <c r="E8" s="546"/>
      <c r="F8" s="546"/>
      <c r="G8" s="546"/>
      <c r="H8" s="546"/>
      <c r="I8" s="547"/>
      <c r="K8" s="260" t="s">
        <v>184</v>
      </c>
      <c r="L8" s="562">
        <f>L7/3</f>
        <v>2213.536666666667</v>
      </c>
      <c r="M8" s="562"/>
    </row>
    <row r="9" spans="1:13" ht="15">
      <c r="A9" s="182" t="s">
        <v>133</v>
      </c>
      <c r="B9" s="183" t="s">
        <v>42</v>
      </c>
      <c r="C9" s="184">
        <v>10101</v>
      </c>
      <c r="D9" s="185">
        <v>1</v>
      </c>
      <c r="E9" s="186">
        <v>1</v>
      </c>
      <c r="F9" s="182">
        <v>4.67</v>
      </c>
      <c r="G9" s="186">
        <v>0</v>
      </c>
      <c r="H9" s="251">
        <v>11.3</v>
      </c>
      <c r="I9" s="188">
        <f>D9*H9</f>
        <v>11.3</v>
      </c>
      <c r="K9" s="260"/>
      <c r="L9" s="313"/>
      <c r="M9" s="313"/>
    </row>
    <row r="10" spans="1:9" ht="15">
      <c r="A10" s="189" t="s">
        <v>134</v>
      </c>
      <c r="B10" s="183" t="s">
        <v>42</v>
      </c>
      <c r="C10" s="184">
        <v>10115</v>
      </c>
      <c r="D10" s="185">
        <v>1</v>
      </c>
      <c r="E10" s="186">
        <v>1</v>
      </c>
      <c r="F10" s="182">
        <v>5.54</v>
      </c>
      <c r="G10" s="186">
        <v>0</v>
      </c>
      <c r="H10" s="186">
        <v>13.4</v>
      </c>
      <c r="I10" s="188">
        <f>D10*H10</f>
        <v>13.4</v>
      </c>
    </row>
    <row r="11" spans="1:9" ht="15.75" thickBot="1">
      <c r="A11" s="268"/>
      <c r="B11" s="191"/>
      <c r="C11" s="192"/>
      <c r="D11" s="191"/>
      <c r="E11" s="193"/>
      <c r="F11" s="194"/>
      <c r="G11" s="193"/>
      <c r="H11" s="195" t="s">
        <v>129</v>
      </c>
      <c r="I11" s="196">
        <f>I9+I10</f>
        <v>24.700000000000003</v>
      </c>
    </row>
    <row r="12" spans="1:9" ht="15.75" thickBot="1">
      <c r="A12" s="545" t="s">
        <v>135</v>
      </c>
      <c r="B12" s="546"/>
      <c r="C12" s="546"/>
      <c r="D12" s="546"/>
      <c r="E12" s="546"/>
      <c r="F12" s="546"/>
      <c r="G12" s="546"/>
      <c r="H12" s="546"/>
      <c r="I12" s="547"/>
    </row>
    <row r="13" spans="1:9" ht="178.5">
      <c r="A13" s="328" t="s">
        <v>202</v>
      </c>
      <c r="B13" s="197" t="s">
        <v>161</v>
      </c>
      <c r="C13" s="270" t="s">
        <v>163</v>
      </c>
      <c r="D13" s="252">
        <v>1</v>
      </c>
      <c r="E13" s="253">
        <v>1</v>
      </c>
      <c r="F13" s="254">
        <v>0</v>
      </c>
      <c r="G13" s="253">
        <v>0</v>
      </c>
      <c r="H13" s="254">
        <f>L8</f>
        <v>2213.536666666667</v>
      </c>
      <c r="I13" s="254">
        <f>D13*H13</f>
        <v>2213.536666666667</v>
      </c>
    </row>
    <row r="14" spans="1:9" ht="18" customHeight="1">
      <c r="A14" s="325"/>
      <c r="B14" s="326"/>
      <c r="C14" s="327"/>
      <c r="D14" s="203"/>
      <c r="E14" s="186"/>
      <c r="F14" s="187"/>
      <c r="G14" s="186"/>
      <c r="H14" s="204" t="s">
        <v>129</v>
      </c>
      <c r="I14" s="205">
        <f>I13</f>
        <v>2213.536666666667</v>
      </c>
    </row>
    <row r="15" spans="1:9" ht="15.75" thickBot="1">
      <c r="A15" s="548" t="s">
        <v>136</v>
      </c>
      <c r="B15" s="549"/>
      <c r="C15" s="549"/>
      <c r="D15" s="549"/>
      <c r="E15" s="549"/>
      <c r="F15" s="549"/>
      <c r="G15" s="549"/>
      <c r="H15" s="549"/>
      <c r="I15" s="550"/>
    </row>
    <row r="16" spans="1:9" ht="26.25" thickBot="1">
      <c r="A16" s="206" t="s">
        <v>64</v>
      </c>
      <c r="B16" s="207" t="s">
        <v>42</v>
      </c>
      <c r="C16" s="208">
        <v>80170</v>
      </c>
      <c r="D16" s="209">
        <v>1</v>
      </c>
      <c r="E16" s="210">
        <v>1</v>
      </c>
      <c r="F16" s="211">
        <v>104.35</v>
      </c>
      <c r="G16" s="210">
        <v>15.77</v>
      </c>
      <c r="H16" s="211">
        <v>60.07</v>
      </c>
      <c r="I16" s="212">
        <f>D16*H16</f>
        <v>60.07</v>
      </c>
    </row>
    <row r="17" spans="1:9" ht="15.75" thickBot="1">
      <c r="A17" s="213"/>
      <c r="B17" s="214"/>
      <c r="C17" s="214"/>
      <c r="D17" s="215" t="s">
        <v>162</v>
      </c>
      <c r="E17" s="216"/>
      <c r="F17" s="216"/>
      <c r="G17" s="216"/>
      <c r="H17" s="217" t="s">
        <v>129</v>
      </c>
      <c r="I17" s="218">
        <f>I16</f>
        <v>60.07</v>
      </c>
    </row>
    <row r="18" spans="1:9" ht="15.75" thickBot="1">
      <c r="A18" s="545" t="s">
        <v>137</v>
      </c>
      <c r="B18" s="546"/>
      <c r="C18" s="546"/>
      <c r="D18" s="546"/>
      <c r="E18" s="546"/>
      <c r="F18" s="546"/>
      <c r="G18" s="546"/>
      <c r="H18" s="546"/>
      <c r="I18" s="547"/>
    </row>
    <row r="19" spans="1:9" ht="15">
      <c r="A19" s="219"/>
      <c r="B19" s="220"/>
      <c r="C19" s="198"/>
      <c r="D19" s="221"/>
      <c r="E19" s="222"/>
      <c r="F19" s="223"/>
      <c r="G19" s="222">
        <v>0</v>
      </c>
      <c r="H19" s="223"/>
      <c r="I19" s="224">
        <f>D19*F19</f>
        <v>0</v>
      </c>
    </row>
    <row r="20" spans="1:9" ht="15">
      <c r="A20" s="225"/>
      <c r="B20" s="183"/>
      <c r="C20" s="226"/>
      <c r="D20" s="199"/>
      <c r="E20" s="190"/>
      <c r="F20" s="185"/>
      <c r="G20" s="190"/>
      <c r="H20" s="185"/>
      <c r="I20" s="227">
        <f>D20*F20</f>
        <v>0</v>
      </c>
    </row>
    <row r="21" spans="1:9" ht="15.75" thickBot="1">
      <c r="A21" s="228"/>
      <c r="B21" s="229"/>
      <c r="C21" s="229"/>
      <c r="D21" s="230"/>
      <c r="E21" s="231"/>
      <c r="F21" s="231"/>
      <c r="G21" s="231"/>
      <c r="H21" s="232" t="s">
        <v>129</v>
      </c>
      <c r="I21" s="233">
        <f>I19+I20</f>
        <v>0</v>
      </c>
    </row>
    <row r="22" spans="1:9" ht="15.75" thickBot="1">
      <c r="A22" s="234"/>
      <c r="B22" s="234"/>
      <c r="C22" s="234"/>
      <c r="D22" s="234"/>
      <c r="E22" s="234"/>
      <c r="F22" s="234"/>
      <c r="G22" s="234"/>
      <c r="H22" s="234"/>
      <c r="I22" s="234"/>
    </row>
    <row r="23" spans="1:9" ht="15">
      <c r="A23" s="235" t="s">
        <v>138</v>
      </c>
      <c r="B23" s="236"/>
      <c r="C23" s="237"/>
      <c r="D23" s="234"/>
      <c r="E23" s="234"/>
      <c r="F23" s="234"/>
      <c r="G23" s="234"/>
      <c r="H23" s="234"/>
      <c r="I23" s="234"/>
    </row>
    <row r="24" spans="1:9" ht="15">
      <c r="A24" s="238" t="s">
        <v>139</v>
      </c>
      <c r="B24" s="239" t="s">
        <v>140</v>
      </c>
      <c r="C24" s="240" t="s">
        <v>141</v>
      </c>
      <c r="D24" s="234"/>
      <c r="E24" s="234"/>
      <c r="F24" s="234"/>
      <c r="G24" s="234"/>
      <c r="H24" s="234"/>
      <c r="I24" s="234"/>
    </row>
    <row r="25" spans="1:9" ht="15">
      <c r="A25" s="238" t="s">
        <v>142</v>
      </c>
      <c r="B25" s="241">
        <v>134.87</v>
      </c>
      <c r="C25" s="242">
        <f>I11</f>
        <v>24.700000000000003</v>
      </c>
      <c r="D25" s="234"/>
      <c r="E25" s="234"/>
      <c r="F25" s="234"/>
      <c r="G25" s="234"/>
      <c r="H25" s="234"/>
      <c r="I25" s="234"/>
    </row>
    <row r="26" spans="1:9" ht="15">
      <c r="A26" s="238" t="s">
        <v>143</v>
      </c>
      <c r="B26" s="241"/>
      <c r="C26" s="242">
        <f>I14</f>
        <v>2213.536666666667</v>
      </c>
      <c r="D26" s="234"/>
      <c r="E26" s="234"/>
      <c r="F26" s="234"/>
      <c r="G26" s="234"/>
      <c r="H26" s="234"/>
      <c r="I26" s="234"/>
    </row>
    <row r="27" spans="1:9" ht="15">
      <c r="A27" s="238" t="s">
        <v>144</v>
      </c>
      <c r="B27" s="241"/>
      <c r="C27" s="242">
        <f>I21</f>
        <v>0</v>
      </c>
      <c r="D27" s="234"/>
      <c r="E27" s="266"/>
      <c r="F27" s="234"/>
      <c r="G27" s="234"/>
      <c r="H27" s="234"/>
      <c r="I27" s="234"/>
    </row>
    <row r="28" spans="1:9" ht="15">
      <c r="A28" s="238" t="s">
        <v>145</v>
      </c>
      <c r="B28" s="241"/>
      <c r="C28" s="243">
        <f>I17</f>
        <v>60.07</v>
      </c>
      <c r="D28" s="234"/>
      <c r="E28" s="234"/>
      <c r="F28" s="234"/>
      <c r="G28" s="234"/>
      <c r="H28" s="234"/>
      <c r="I28" s="234"/>
    </row>
    <row r="29" spans="1:9" ht="15">
      <c r="A29" s="238" t="s">
        <v>146</v>
      </c>
      <c r="B29" s="241"/>
      <c r="C29" s="244">
        <v>1</v>
      </c>
      <c r="D29" s="234"/>
      <c r="E29" s="234"/>
      <c r="F29" s="234"/>
      <c r="G29" s="234"/>
      <c r="H29" s="234"/>
      <c r="I29" s="234"/>
    </row>
    <row r="30" spans="1:9" ht="15">
      <c r="A30" s="238" t="s">
        <v>147</v>
      </c>
      <c r="B30" s="241"/>
      <c r="C30" s="242">
        <f>C25+C28</f>
        <v>84.77000000000001</v>
      </c>
      <c r="D30" s="234"/>
      <c r="E30" s="234"/>
      <c r="F30" s="234"/>
      <c r="G30" s="234"/>
      <c r="H30" s="234"/>
      <c r="I30" s="234"/>
    </row>
    <row r="31" spans="1:9" ht="15">
      <c r="A31" s="245" t="s">
        <v>148</v>
      </c>
      <c r="B31" s="241"/>
      <c r="C31" s="242">
        <f>C25+(C28/C29)</f>
        <v>84.77000000000001</v>
      </c>
      <c r="D31" s="234"/>
      <c r="E31" s="234"/>
      <c r="F31" s="234"/>
      <c r="G31" s="234"/>
      <c r="H31" s="234"/>
      <c r="I31" s="234"/>
    </row>
    <row r="32" spans="1:9" ht="15">
      <c r="A32" s="238" t="s">
        <v>149</v>
      </c>
      <c r="B32" s="241"/>
      <c r="C32" s="242">
        <f>C25+C26+C27+C28</f>
        <v>2298.306666666667</v>
      </c>
      <c r="D32" s="234"/>
      <c r="E32" s="234"/>
      <c r="F32" s="234"/>
      <c r="G32" s="234"/>
      <c r="H32" s="234"/>
      <c r="I32" s="234"/>
    </row>
    <row r="33" spans="1:9" ht="15">
      <c r="A33" s="246" t="s">
        <v>150</v>
      </c>
      <c r="B33" s="247">
        <v>30.9</v>
      </c>
      <c r="C33" s="248">
        <f>C32*0.309</f>
        <v>710.1767600000001</v>
      </c>
      <c r="D33" s="234"/>
      <c r="E33" s="234"/>
      <c r="F33" s="234"/>
      <c r="G33" s="234"/>
      <c r="H33" s="234"/>
      <c r="I33" s="234"/>
    </row>
    <row r="34" spans="1:9" ht="15">
      <c r="A34" s="238" t="s">
        <v>151</v>
      </c>
      <c r="B34" s="241"/>
      <c r="C34" s="248">
        <f>C32*1.309</f>
        <v>3008.4834266666667</v>
      </c>
      <c r="D34" s="234"/>
      <c r="E34" s="234"/>
      <c r="F34" s="234"/>
      <c r="G34" s="234"/>
      <c r="H34" s="234"/>
      <c r="I34" s="234"/>
    </row>
    <row r="35" spans="1:9" ht="15.75" thickBot="1">
      <c r="A35" s="249" t="s">
        <v>152</v>
      </c>
      <c r="B35" s="250"/>
      <c r="C35" s="259">
        <f>C34</f>
        <v>3008.4834266666667</v>
      </c>
      <c r="D35" s="234"/>
      <c r="E35" s="234"/>
      <c r="F35" s="234"/>
      <c r="G35" s="234"/>
      <c r="H35" s="234"/>
      <c r="I35" s="234"/>
    </row>
    <row r="36" spans="1:9" ht="15.75" thickBot="1">
      <c r="A36" s="551"/>
      <c r="B36" s="551"/>
      <c r="C36" s="551"/>
      <c r="D36" s="551"/>
      <c r="E36" s="551"/>
      <c r="F36" s="551"/>
      <c r="G36" s="551"/>
      <c r="H36" s="551"/>
      <c r="I36" s="551"/>
    </row>
    <row r="37" spans="1:9" ht="15">
      <c r="A37" s="552" t="s">
        <v>153</v>
      </c>
      <c r="B37" s="553"/>
      <c r="C37" s="553"/>
      <c r="D37" s="553"/>
      <c r="E37" s="553"/>
      <c r="F37" s="553"/>
      <c r="G37" s="553"/>
      <c r="H37" s="553"/>
      <c r="I37" s="554"/>
    </row>
    <row r="38" spans="1:9" ht="15.75" customHeight="1" thickBot="1">
      <c r="A38" s="555" t="str">
        <f>B2</f>
        <v> IOPES AGOSTO/2016(LS=128,33% BDI=30,90%)</v>
      </c>
      <c r="B38" s="556"/>
      <c r="C38" s="556"/>
      <c r="D38" s="556"/>
      <c r="E38" s="556"/>
      <c r="F38" s="556"/>
      <c r="G38" s="556"/>
      <c r="H38" s="556"/>
      <c r="I38" s="557"/>
    </row>
  </sheetData>
  <sheetProtection/>
  <mergeCells count="22">
    <mergeCell ref="A12:I12"/>
    <mergeCell ref="A37:I37"/>
    <mergeCell ref="A38:I38"/>
    <mergeCell ref="A15:I15"/>
    <mergeCell ref="A18:I18"/>
    <mergeCell ref="A36:I36"/>
    <mergeCell ref="G6:G7"/>
    <mergeCell ref="H6:H7"/>
    <mergeCell ref="I6:I7"/>
    <mergeCell ref="L7:M7"/>
    <mergeCell ref="A8:I8"/>
    <mergeCell ref="L8:M8"/>
    <mergeCell ref="A1:I1"/>
    <mergeCell ref="B2:I2"/>
    <mergeCell ref="B3:I3"/>
    <mergeCell ref="B4:I4"/>
    <mergeCell ref="B5:I5"/>
    <mergeCell ref="A6:A7"/>
    <mergeCell ref="B6:B7"/>
    <mergeCell ref="C6:C7"/>
    <mergeCell ref="D6:E6"/>
    <mergeCell ref="F6:F7"/>
  </mergeCells>
  <hyperlinks>
    <hyperlink ref="O4" r:id="rId1" display="tel:(27)30624849"/>
    <hyperlink ref="O5" r:id="rId2" display="tel:(11)3763-5565"/>
    <hyperlink ref="O6" r:id="rId3" display="tel:(11)29472066"/>
  </hyperlinks>
  <printOptions/>
  <pageMargins left="0.511811024" right="0.511811024" top="0.787401575" bottom="0.787401575" header="0.31496062" footer="0.31496062"/>
  <pageSetup fitToHeight="0" fitToWidth="1" horizontalDpi="600" verticalDpi="600" orientation="landscape" paperSize="9" scale="63"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 Obras</dc:creator>
  <cp:keywords/>
  <dc:description/>
  <cp:lastModifiedBy>Usuário</cp:lastModifiedBy>
  <cp:lastPrinted>2016-10-20T17:33:57Z</cp:lastPrinted>
  <dcterms:created xsi:type="dcterms:W3CDTF">2014-06-27T11:46:41Z</dcterms:created>
  <dcterms:modified xsi:type="dcterms:W3CDTF">2016-11-10T19:27:12Z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