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Default Extension="vml" ContentType="application/vnd.openxmlformats-officedocument.vmlDrawing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9" firstSheet="30" activeTab="3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  <sheet name="Plan17" sheetId="17" r:id="rId17"/>
    <sheet name="Plan18" sheetId="18" r:id="rId18"/>
    <sheet name="Plan19" sheetId="19" r:id="rId19"/>
    <sheet name="Plan20" sheetId="20" r:id="rId20"/>
    <sheet name="Plan21" sheetId="21" r:id="rId21"/>
    <sheet name="Plan22" sheetId="22" r:id="rId22"/>
    <sheet name="Plan23" sheetId="23" r:id="rId23"/>
    <sheet name="Plan24" sheetId="24" r:id="rId24"/>
    <sheet name="Plan25" sheetId="25" r:id="rId25"/>
    <sheet name="Plan26" sheetId="26" r:id="rId26"/>
    <sheet name="Plan27" sheetId="27" r:id="rId27"/>
    <sheet name="Plan28" sheetId="28" r:id="rId28"/>
    <sheet name="Plan29" sheetId="29" r:id="rId29"/>
    <sheet name="Plan30" sheetId="30" r:id="rId30"/>
    <sheet name="ORÇAMENTO" sheetId="31" r:id="rId31"/>
    <sheet name="COMPOSIÇÕES AUXILIARES" sheetId="32" r:id="rId32"/>
    <sheet name="CRONOGRAMA" sheetId="33" r:id="rId33"/>
  </sheets>
  <externalReferences>
    <externalReference r:id="rId36"/>
  </externalReferences>
  <definedNames>
    <definedName name="_xlnm._FilterDatabase" localSheetId="30" hidden="1">'ORÇAMENTO'!$AA$9:$AA$781</definedName>
    <definedName name="_xlnm.Print_Area" localSheetId="31">'COMPOSIÇÕES AUXILIARES'!$A$1:$I$711</definedName>
    <definedName name="_xlnm.Print_Area" localSheetId="32">'CRONOGRAMA'!$A$1:$U$55</definedName>
    <definedName name="_xlnm.Print_Area" localSheetId="30">'ORÇAMENTO'!$A$1:$M$787</definedName>
  </definedNames>
  <calcPr fullCalcOnLoad="1"/>
</workbook>
</file>

<file path=xl/comments32.xml><?xml version="1.0" encoding="utf-8"?>
<comments xmlns="http://schemas.openxmlformats.org/spreadsheetml/2006/main">
  <authors>
    <author>Autor</author>
    <author>Marcelo Henrique</author>
  </authors>
  <commentList>
    <comment ref="A520" authorId="0">
      <text>
        <r>
          <rPr>
            <b/>
            <sz val="9"/>
            <rFont val="Segoe UI"/>
            <family val="2"/>
          </rPr>
          <t xml:space="preserve">Autor:
</t>
        </r>
      </text>
    </comment>
    <comment ref="A605" authorId="1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  <comment ref="A641" authorId="1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<sst xmlns="http://schemas.openxmlformats.org/spreadsheetml/2006/main" count="7674" uniqueCount="2762">
  <si>
    <t>Báscula em alumínio natural, 0,80x0,60 m</t>
  </si>
  <si>
    <t>Báscula em alumínio natural, 2,0x0,60 m, inclusive grade proteção tela galv. e pintura</t>
  </si>
  <si>
    <t>Porta de aço de enrrolar, 2,0x1,50 m</t>
  </si>
  <si>
    <t xml:space="preserve">Quadro mural de aviso em azulejos, inclusive requadro de granito </t>
  </si>
  <si>
    <t xml:space="preserve">           TOTAL/ITEM</t>
  </si>
  <si>
    <t>AMBIENTES Nº14 - BANHEIRO DOS ALUNOS MASCULINO</t>
  </si>
  <si>
    <t>AMBIENTES Nº15 - BANHEIRO DOS ALUNOS FEMININO</t>
  </si>
  <si>
    <t>Mictório de aço inox (2,5x0,45)m, inclusive válvula e engates cromados</t>
  </si>
  <si>
    <t>Tanque em aço inóx, inclusive válvula, sifão e torneira cromada</t>
  </si>
  <si>
    <t>Tubo de pvc branco para esgoto diâmetro 75mm, inclusive conexões</t>
  </si>
  <si>
    <t>ESQUADRIAS</t>
  </si>
  <si>
    <t>Reservatório de água em fibra de vidro cap. 5000 l, inclusive adaptadores com flanges</t>
  </si>
  <si>
    <t>Tubo de pvc soldável marrom diâmetro 75mm (2 1/2"), inclusive conexões</t>
  </si>
  <si>
    <t>Registro de gaveta bruto diâmetro 75mm (2 1/2")</t>
  </si>
  <si>
    <t>Registro de gaveta bruto diâmetro 50mm (1 1/2")</t>
  </si>
  <si>
    <t>Registro de gaveta bruto diâmetro 32mm (1" )</t>
  </si>
  <si>
    <t>Tubo de pvc branco para esgoto diâmetro 150mm, inclusive conexões</t>
  </si>
  <si>
    <t>Caixa de insp. em alvenaria de blocos de concreto, 60x60x60, com tampa</t>
  </si>
  <si>
    <t>UN.</t>
  </si>
  <si>
    <t>OBRA/SERVIÇO: CONSTRUÇÃO DE CENTRO DE EDUCAÇÃO INFANTIL</t>
  </si>
  <si>
    <t xml:space="preserve">de ferro fundido, revest. interno em chapisco e reboco, com arg.  de cimento e areia </t>
  </si>
  <si>
    <t>Caixa de gordura em alvenaria de blocos de concreto, 60x60x60, com tampa</t>
  </si>
  <si>
    <t>Fossa séptica em anéis pré-moldados concreto, diâm. 2m, h=1,70 m incl. tampa com visita</t>
  </si>
  <si>
    <t>Filtro anaeróbio anéis pré-moldados concreto, diâm. 2m, h=1,8 m, completo, incl. tampa</t>
  </si>
  <si>
    <t>SISTEMA ELÉTRICO</t>
  </si>
  <si>
    <t>Padrão de entrada trifásico em poste de concreto pré-moldado, inclusive eletrodutos,</t>
  </si>
  <si>
    <t>cabos e aterramento</t>
  </si>
  <si>
    <t>Cobertura em telhas cerâmicas tipo capa e canal, inclusive cumeeiras</t>
  </si>
  <si>
    <t>AMBIENTES Nº22 - ÁREA DE SERVIÇO</t>
  </si>
  <si>
    <t>Piso em cimentado camurçado executado com argamassa de cimento e areia,</t>
  </si>
  <si>
    <t>no traço 1:3, espessura de 3 cm , inclusive juntas plástica</t>
  </si>
  <si>
    <t>Passeio cimentado camurçado, arg. cimento e areia 1:3, lastro concreto 8 cm, preparo caixa</t>
  </si>
  <si>
    <t>Prateleiras em granito cinza, espessura 3 cm, inclusive alvenarias de apoio</t>
  </si>
  <si>
    <t>1.1</t>
  </si>
  <si>
    <t>2.1</t>
  </si>
  <si>
    <t>2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</si>
  <si>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</si>
  <si>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</si>
  <si>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</si>
  <si>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</si>
  <si>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</si>
  <si>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</si>
  <si>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</si>
  <si>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</si>
  <si>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</si>
  <si>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</si>
  <si>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</si>
  <si>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</si>
  <si>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</si>
  <si>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</si>
  <si>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</si>
  <si>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</si>
  <si>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</si>
  <si>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</si>
  <si>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</si>
  <si>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</si>
  <si>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</si>
  <si>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2.5</t>
  </si>
  <si>
    <t>2.5.1</t>
  </si>
  <si>
    <t>2.6</t>
  </si>
  <si>
    <t>2.6.1</t>
  </si>
  <si>
    <t>2.7</t>
  </si>
  <si>
    <t>2.7.1</t>
  </si>
  <si>
    <t>3.1</t>
  </si>
  <si>
    <t>3.2</t>
  </si>
  <si>
    <t>3.3</t>
  </si>
  <si>
    <t>3.2.1</t>
  </si>
  <si>
    <t>3.2.2</t>
  </si>
  <si>
    <t>3.2.3</t>
  </si>
  <si>
    <t>3.2.4</t>
  </si>
  <si>
    <t>3.3.1</t>
  </si>
  <si>
    <t>3.6</t>
  </si>
  <si>
    <t>3.6.1</t>
  </si>
  <si>
    <t>3.4</t>
  </si>
  <si>
    <t>3.4.1</t>
  </si>
  <si>
    <t>3.4.2</t>
  </si>
  <si>
    <t>3.4.3</t>
  </si>
  <si>
    <t>3.5</t>
  </si>
  <si>
    <t>3.5.1</t>
  </si>
  <si>
    <t>3.7</t>
  </si>
  <si>
    <t>3.7.1</t>
  </si>
  <si>
    <t>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</si>
  <si>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</si>
  <si>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</si>
  <si>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</si>
  <si>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</si>
  <si>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</si>
  <si>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</si>
  <si>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</si>
  <si>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</si>
  <si>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</si>
  <si>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4.3</t>
  </si>
  <si>
    <t>4.3.1</t>
  </si>
  <si>
    <t>4.4</t>
  </si>
  <si>
    <t>4.4.1</t>
  </si>
  <si>
    <t>4.5</t>
  </si>
  <si>
    <t>4.5.1</t>
  </si>
  <si>
    <t>4.5.2</t>
  </si>
  <si>
    <t>4.5.3</t>
  </si>
  <si>
    <t>4.5.4</t>
  </si>
  <si>
    <t>4.5.5</t>
  </si>
  <si>
    <t>4.6</t>
  </si>
  <si>
    <t>4.6.1</t>
  </si>
  <si>
    <t>4.6.2</t>
  </si>
  <si>
    <t>4.6.3</t>
  </si>
  <si>
    <t>4.7</t>
  </si>
  <si>
    <t>4.7.1</t>
  </si>
  <si>
    <t>4.7.2</t>
  </si>
  <si>
    <t>4.8</t>
  </si>
  <si>
    <t>4.8.1</t>
  </si>
  <si>
    <t>4.9</t>
  </si>
  <si>
    <t>4.9.1</t>
  </si>
  <si>
    <t>4.9.2</t>
  </si>
  <si>
    <t>4.9.3</t>
  </si>
  <si>
    <t>4.10</t>
  </si>
  <si>
    <t>4.10.1</t>
  </si>
  <si>
    <t>4.10.2</t>
  </si>
  <si>
    <t>5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</si>
  <si>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</si>
  <si>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</si>
  <si>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</si>
  <si>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</si>
  <si>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</si>
  <si>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</si>
  <si>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</si>
  <si>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</si>
  <si>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5.2.4</t>
  </si>
  <si>
    <t>5.3</t>
  </si>
  <si>
    <t>5.3.1</t>
  </si>
  <si>
    <t>5.4</t>
  </si>
  <si>
    <t>5.4.1</t>
  </si>
  <si>
    <t>5.4.2</t>
  </si>
  <si>
    <t>5.4.3</t>
  </si>
  <si>
    <t>5.4.4</t>
  </si>
  <si>
    <t>5.4.5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</si>
  <si>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</si>
  <si>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</si>
  <si>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</si>
  <si>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</si>
  <si>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</si>
  <si>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</si>
  <si>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</si>
  <si>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</si>
  <si>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</si>
  <si>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</si>
  <si>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5.8</t>
  </si>
  <si>
    <t>5.8.1</t>
  </si>
  <si>
    <t>5.8.2</t>
  </si>
  <si>
    <t>5.8.3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</si>
  <si>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</si>
  <si>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</si>
  <si>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</si>
  <si>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</si>
  <si>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</si>
  <si>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</si>
  <si>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</si>
  <si>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</si>
  <si>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</si>
  <si>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</si>
  <si>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>6.3</t>
  </si>
  <si>
    <t>6.3.1</t>
  </si>
  <si>
    <t>6.4</t>
  </si>
  <si>
    <t>6.4.1</t>
  </si>
  <si>
    <t>6.4.2</t>
  </si>
  <si>
    <t>6.4.3</t>
  </si>
  <si>
    <t>6.4.4</t>
  </si>
  <si>
    <t>6.4.5</t>
  </si>
  <si>
    <t>6.5</t>
  </si>
  <si>
    <t>6.5.1</t>
  </si>
  <si>
    <t>6.5.2</t>
  </si>
  <si>
    <t>6.5.3</t>
  </si>
  <si>
    <t>6.6</t>
  </si>
  <si>
    <t>6.6.1</t>
  </si>
  <si>
    <t>6.6.2</t>
  </si>
  <si>
    <t>6.7</t>
  </si>
  <si>
    <t>6.7.1</t>
  </si>
  <si>
    <t>6.8</t>
  </si>
  <si>
    <t>6.8.1</t>
  </si>
  <si>
    <t>6.8.2</t>
  </si>
  <si>
    <t>6.8.3</t>
  </si>
  <si>
    <t>7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</si>
  <si>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</si>
  <si>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</si>
  <si>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</si>
  <si>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</si>
  <si>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</si>
  <si>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</si>
  <si>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</si>
  <si>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</si>
  <si>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</si>
  <si>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>7.3</t>
  </si>
  <si>
    <t>7.3.1</t>
  </si>
  <si>
    <t>7.4</t>
  </si>
  <si>
    <t>7.4.1</t>
  </si>
  <si>
    <t>7.4.2</t>
  </si>
  <si>
    <t>7.4.3</t>
  </si>
  <si>
    <t>7.4.4</t>
  </si>
  <si>
    <t>7.4.5</t>
  </si>
  <si>
    <t>7.5</t>
  </si>
  <si>
    <t>7.5.1</t>
  </si>
  <si>
    <t>7.5.2</t>
  </si>
  <si>
    <t>7.5.3</t>
  </si>
  <si>
    <t>7.6</t>
  </si>
  <si>
    <t>7.6.1</t>
  </si>
  <si>
    <t>7.6.2</t>
  </si>
  <si>
    <t>7.7</t>
  </si>
  <si>
    <t>7.7.1</t>
  </si>
  <si>
    <t>7.8</t>
  </si>
  <si>
    <t>7.8.1</t>
  </si>
  <si>
    <t>7.8.2</t>
  </si>
  <si>
    <t>7.8.3</t>
  </si>
  <si>
    <t>8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</si>
  <si>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</si>
  <si>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</si>
  <si>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</si>
  <si>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</si>
  <si>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</si>
  <si>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</si>
  <si>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</si>
  <si>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</si>
  <si>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</si>
  <si>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8.3</t>
  </si>
  <si>
    <t>8.3.1</t>
  </si>
  <si>
    <t>8.4</t>
  </si>
  <si>
    <t>8.4.1</t>
  </si>
  <si>
    <t>8.5</t>
  </si>
  <si>
    <t>8.5.1</t>
  </si>
  <si>
    <t>8.5.2</t>
  </si>
  <si>
    <t>8.5.3</t>
  </si>
  <si>
    <t>8.5.4</t>
  </si>
  <si>
    <t>8.5.5</t>
  </si>
  <si>
    <t>8.6</t>
  </si>
  <si>
    <t>8.6.1</t>
  </si>
  <si>
    <t>8.6.2</t>
  </si>
  <si>
    <t>8.6.3</t>
  </si>
  <si>
    <t>8.7</t>
  </si>
  <si>
    <t>8.7.1</t>
  </si>
  <si>
    <t>8.7.2</t>
  </si>
  <si>
    <t>8.8</t>
  </si>
  <si>
    <t>8.8.1</t>
  </si>
  <si>
    <t>8.9</t>
  </si>
  <si>
    <t>8.9.1</t>
  </si>
  <si>
    <t>8.9.2</t>
  </si>
  <si>
    <t>8.9.3</t>
  </si>
  <si>
    <t>8.10</t>
  </si>
  <si>
    <t>8.10.1</t>
  </si>
  <si>
    <t>8.10.2</t>
  </si>
  <si>
    <t>9</t>
  </si>
  <si>
    <t>9.1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</si>
  <si>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</si>
  <si>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</si>
  <si>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</si>
  <si>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</si>
  <si>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</si>
  <si>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</si>
  <si>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</si>
  <si>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</si>
  <si>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</si>
  <si>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9.3</t>
  </si>
  <si>
    <t>9.3.1</t>
  </si>
  <si>
    <t>9.4</t>
  </si>
  <si>
    <t>9.4.1</t>
  </si>
  <si>
    <t>9.5</t>
  </si>
  <si>
    <t>9.5.1</t>
  </si>
  <si>
    <t>9.5.2</t>
  </si>
  <si>
    <t>9.5.3</t>
  </si>
  <si>
    <t>9.5.4</t>
  </si>
  <si>
    <t>9.5.5</t>
  </si>
  <si>
    <t>9.6</t>
  </si>
  <si>
    <t>9.6.1</t>
  </si>
  <si>
    <t>9.6.2</t>
  </si>
  <si>
    <t>9.6.3</t>
  </si>
  <si>
    <t>9.7</t>
  </si>
  <si>
    <t>9.7.1</t>
  </si>
  <si>
    <t>9.7.2</t>
  </si>
  <si>
    <t>9.7.3</t>
  </si>
  <si>
    <t>9.8</t>
  </si>
  <si>
    <t>9.8.1</t>
  </si>
  <si>
    <t>9.9</t>
  </si>
  <si>
    <t>9.9.1</t>
  </si>
  <si>
    <t>9.9.2</t>
  </si>
  <si>
    <t>9.9.3</t>
  </si>
  <si>
    <t>9.10</t>
  </si>
  <si>
    <t>9.10.1</t>
  </si>
  <si>
    <t>9.10.2</t>
  </si>
  <si>
    <t>10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</si>
  <si>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</si>
  <si>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</si>
  <si>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</si>
  <si>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</si>
  <si>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</si>
  <si>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</si>
  <si>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</si>
  <si>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</si>
  <si>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</si>
  <si>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</si>
  <si>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</si>
  <si>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</si>
  <si>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10.4</t>
  </si>
  <si>
    <t>10.4.1</t>
  </si>
  <si>
    <t>10.5</t>
  </si>
  <si>
    <t>10.5.1</t>
  </si>
  <si>
    <t>10.5.2</t>
  </si>
  <si>
    <t>10.5.3</t>
  </si>
  <si>
    <t>10.5.4</t>
  </si>
  <si>
    <t>10.5.5</t>
  </si>
  <si>
    <t>10.6</t>
  </si>
  <si>
    <t>10.6.1</t>
  </si>
  <si>
    <t>10.6.2</t>
  </si>
  <si>
    <t>10.6.3</t>
  </si>
  <si>
    <t>10.7</t>
  </si>
  <si>
    <t>10.7.1</t>
  </si>
  <si>
    <t>10.7.2</t>
  </si>
  <si>
    <t>10.7.3</t>
  </si>
  <si>
    <t>10.8</t>
  </si>
  <si>
    <t>10.8.1</t>
  </si>
  <si>
    <t>10.9</t>
  </si>
  <si>
    <t>10.9.1</t>
  </si>
  <si>
    <t>10.9.2</t>
  </si>
  <si>
    <t>10.9.3</t>
  </si>
  <si>
    <t>10.10</t>
  </si>
  <si>
    <t>10.10.1</t>
  </si>
  <si>
    <t>10.10.2</t>
  </si>
  <si>
    <t>11</t>
  </si>
  <si>
    <t>11.1</t>
  </si>
  <si>
    <t>11.1.1</t>
  </si>
  <si>
    <t>11.1.2</t>
  </si>
  <si>
    <t>11.1.3</t>
  </si>
  <si>
    <t>11.1.4</t>
  </si>
  <si>
    <t>11.2</t>
  </si>
  <si>
    <t>11.2.1</t>
  </si>
  <si>
    <t>11.2.2</t>
  </si>
  <si>
    <t>11.2.3</t>
  </si>
  <si>
    <t>11.2.4</t>
  </si>
  <si>
    <t>11.3</t>
  </si>
  <si>
    <t>11.3.1</t>
  </si>
  <si>
    <t>11.4</t>
  </si>
  <si>
    <t>11.4.1</t>
  </si>
  <si>
    <t>11.5</t>
  </si>
  <si>
    <t>11.5.1</t>
  </si>
  <si>
    <t>11.5.2</t>
  </si>
  <si>
    <t>11.5.3</t>
  </si>
  <si>
    <t>11.5.4</t>
  </si>
  <si>
    <t>11.5.5</t>
  </si>
  <si>
    <t>11.6</t>
  </si>
  <si>
    <t>11.6.1</t>
  </si>
  <si>
    <t>11.6.2</t>
  </si>
  <si>
    <t>11.6.3</t>
  </si>
  <si>
    <t>11.7</t>
  </si>
  <si>
    <t>11.7.1</t>
  </si>
  <si>
    <t>11.7.2</t>
  </si>
  <si>
    <t>11.7.3</t>
  </si>
  <si>
    <t>11.8</t>
  </si>
  <si>
    <t>11.8.1</t>
  </si>
  <si>
    <t>11.9</t>
  </si>
  <si>
    <t>11.9.1</t>
  </si>
  <si>
    <t>11.9.2</t>
  </si>
  <si>
    <t>11.9.3</t>
  </si>
  <si>
    <t>11.10</t>
  </si>
  <si>
    <t>11.10.1</t>
  </si>
  <si>
    <t>11.10.2</t>
  </si>
  <si>
    <t>12</t>
  </si>
  <si>
    <t>12.1</t>
  </si>
  <si>
    <t>12.1.1</t>
  </si>
  <si>
    <t>12.1.2</t>
  </si>
  <si>
    <t>12.1.3</t>
  </si>
  <si>
    <t>12.1.4</t>
  </si>
  <si>
    <t>12.2</t>
  </si>
  <si>
    <t>12.2.1</t>
  </si>
  <si>
    <t>12.2.2</t>
  </si>
  <si>
    <t>12.2.3</t>
  </si>
  <si>
    <t>12.2.4</t>
  </si>
  <si>
    <t>12.3</t>
  </si>
  <si>
    <t>12.3.1</t>
  </si>
  <si>
    <t>12.4</t>
  </si>
  <si>
    <t>12.4.1</t>
  </si>
  <si>
    <t>12.5</t>
  </si>
  <si>
    <t>12.5.1</t>
  </si>
  <si>
    <t>12.5.2</t>
  </si>
  <si>
    <t>12.5.3</t>
  </si>
  <si>
    <t>12.5.4</t>
  </si>
  <si>
    <t>12.5.5</t>
  </si>
  <si>
    <t>12.6</t>
  </si>
  <si>
    <t>12.6.1</t>
  </si>
  <si>
    <t>12.6.2</t>
  </si>
  <si>
    <t>12.6.3</t>
  </si>
  <si>
    <t>12.7</t>
  </si>
  <si>
    <t>12.7.1</t>
  </si>
  <si>
    <t>12.7.2</t>
  </si>
  <si>
    <t>12.7.3</t>
  </si>
  <si>
    <t>12.8</t>
  </si>
  <si>
    <t>12.8.1</t>
  </si>
  <si>
    <t>12.9</t>
  </si>
  <si>
    <t>12.9.1</t>
  </si>
  <si>
    <t>12.9.2</t>
  </si>
  <si>
    <t>12.9.3</t>
  </si>
  <si>
    <t>12.10</t>
  </si>
  <si>
    <t>12.10.1</t>
  </si>
  <si>
    <t>12.10.2</t>
  </si>
  <si>
    <t>13</t>
  </si>
  <si>
    <t>13.1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</si>
  <si>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</si>
  <si>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</si>
  <si>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</si>
  <si>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</si>
  <si>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</si>
  <si>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</si>
  <si>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</si>
  <si>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</si>
  <si>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</si>
  <si>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13.3</t>
  </si>
  <si>
    <t>13.3.1</t>
  </si>
  <si>
    <t>13.4</t>
  </si>
  <si>
    <t>13.4.1</t>
  </si>
  <si>
    <t>13.5</t>
  </si>
  <si>
    <t>13.5.1</t>
  </si>
  <si>
    <t>13.5.2</t>
  </si>
  <si>
    <t>13.5.3</t>
  </si>
  <si>
    <t>13.5.4</t>
  </si>
  <si>
    <t>13.5.5</t>
  </si>
  <si>
    <t>13.6</t>
  </si>
  <si>
    <t>13.6.1</t>
  </si>
  <si>
    <t>13.6.2</t>
  </si>
  <si>
    <t>13.6.3</t>
  </si>
  <si>
    <t>13.7</t>
  </si>
  <si>
    <t>13.7.1</t>
  </si>
  <si>
    <t>13.7.2</t>
  </si>
  <si>
    <t>13.7.3</t>
  </si>
  <si>
    <t>13.8</t>
  </si>
  <si>
    <t>13.8.1</t>
  </si>
  <si>
    <t>13.9</t>
  </si>
  <si>
    <t>13.9.1</t>
  </si>
  <si>
    <t>13.9.2</t>
  </si>
  <si>
    <t>13.9.3</t>
  </si>
  <si>
    <t>13.10</t>
  </si>
  <si>
    <t>13.10.1</t>
  </si>
  <si>
    <t>13.10.2</t>
  </si>
  <si>
    <t>14</t>
  </si>
  <si>
    <t>14.1</t>
  </si>
  <si>
    <t>14.1.1</t>
  </si>
  <si>
    <t>14.1.2</t>
  </si>
  <si>
    <t>14.1.3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</si>
  <si>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</si>
  <si>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</si>
  <si>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</si>
  <si>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</si>
  <si>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</si>
  <si>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</si>
  <si>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</si>
  <si>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</si>
  <si>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</si>
  <si>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</si>
  <si>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</si>
  <si>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</si>
  <si>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</si>
  <si>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</si>
  <si>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14.3</t>
  </si>
  <si>
    <t>14.3.1</t>
  </si>
  <si>
    <t>14.3.2</t>
  </si>
  <si>
    <t>14.4</t>
  </si>
  <si>
    <t>14.4.1</t>
  </si>
  <si>
    <t>14.4.2</t>
  </si>
  <si>
    <t>14.4.3</t>
  </si>
  <si>
    <t xml:space="preserve">   TOTAL</t>
  </si>
  <si>
    <t>14.4.4</t>
  </si>
  <si>
    <t>14.5</t>
  </si>
  <si>
    <t>14.5.1</t>
  </si>
  <si>
    <t>14.5.2</t>
  </si>
  <si>
    <t>14.5.3</t>
  </si>
  <si>
    <t>14.5.4</t>
  </si>
  <si>
    <t>14.6</t>
  </si>
  <si>
    <t>14.6.1</t>
  </si>
  <si>
    <t>14.6.2</t>
  </si>
  <si>
    <t>14.7</t>
  </si>
  <si>
    <t>14.7.1</t>
  </si>
  <si>
    <t>14.8</t>
  </si>
  <si>
    <t>14.8.1</t>
  </si>
  <si>
    <t>14.8.2</t>
  </si>
  <si>
    <t>14.8.3</t>
  </si>
  <si>
    <t>15</t>
  </si>
  <si>
    <t>15.1</t>
  </si>
  <si>
    <t>15.1.1</t>
  </si>
  <si>
    <t>15.1.2</t>
  </si>
  <si>
    <t>15.1.3</t>
  </si>
  <si>
    <t>15.1.4</t>
  </si>
  <si>
    <t>15.2</t>
  </si>
  <si>
    <t>15.2.1</t>
  </si>
  <si>
    <t>15.2.2</t>
  </si>
  <si>
    <t>15.2.3</t>
  </si>
  <si>
    <t>15.2.4</t>
  </si>
  <si>
    <t>Lavatório de louça branca com coluna, inclusive sifão, válvula, engate e torneira cromados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</si>
  <si>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</si>
  <si>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</si>
  <si>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</si>
  <si>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</si>
  <si>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</si>
  <si>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</si>
  <si>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</si>
  <si>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</si>
  <si>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</si>
  <si>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</si>
  <si>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</si>
  <si>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15.3</t>
  </si>
  <si>
    <t>15.3.1</t>
  </si>
  <si>
    <t>15.3.2</t>
  </si>
  <si>
    <t>15.4</t>
  </si>
  <si>
    <t>15.4.1</t>
  </si>
  <si>
    <t>15.5</t>
  </si>
  <si>
    <t>15.5.1</t>
  </si>
  <si>
    <t>15.5.2</t>
  </si>
  <si>
    <t>15.5.3</t>
  </si>
  <si>
    <t>15.5.4</t>
  </si>
  <si>
    <t>15.6</t>
  </si>
  <si>
    <t>15.6.1</t>
  </si>
  <si>
    <t>15.6.2</t>
  </si>
  <si>
    <t>15.6.3</t>
  </si>
  <si>
    <t>15.6.4</t>
  </si>
  <si>
    <t>15.7</t>
  </si>
  <si>
    <t>15.7.1</t>
  </si>
  <si>
    <t>15.7.2</t>
  </si>
  <si>
    <t>15.7.3</t>
  </si>
  <si>
    <t>15.8</t>
  </si>
  <si>
    <t>15.8.1</t>
  </si>
  <si>
    <t>15.9</t>
  </si>
  <si>
    <t>15.9.1</t>
  </si>
  <si>
    <t>15.9.2</t>
  </si>
  <si>
    <t>15.9.3</t>
  </si>
  <si>
    <t>15.10</t>
  </si>
  <si>
    <t>15.10.1</t>
  </si>
  <si>
    <t>16</t>
  </si>
  <si>
    <t>16.1</t>
  </si>
  <si>
    <t>16.1.1</t>
  </si>
  <si>
    <t>16.1.2</t>
  </si>
  <si>
    <t>16.1.3</t>
  </si>
  <si>
    <t>16.1.4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</si>
  <si>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</si>
  <si>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</si>
  <si>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</si>
  <si>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</si>
  <si>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</si>
  <si>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</si>
  <si>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</si>
  <si>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</si>
  <si>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</si>
  <si>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</si>
  <si>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</si>
  <si>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</si>
  <si>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</si>
  <si>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</si>
  <si>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</si>
  <si>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16.3</t>
  </si>
  <si>
    <t>16.3.1</t>
  </si>
  <si>
    <t>16.3.2</t>
  </si>
  <si>
    <t>16.4</t>
  </si>
  <si>
    <t>16.4.1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</si>
  <si>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</si>
  <si>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</si>
  <si>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</si>
  <si>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</si>
  <si>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</si>
  <si>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</si>
  <si>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</si>
  <si>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</si>
  <si>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16.6.3</t>
  </si>
  <si>
    <t>16.6.4</t>
  </si>
  <si>
    <t>16.7</t>
  </si>
  <si>
    <t>16.7.1</t>
  </si>
  <si>
    <t>16.7.2</t>
  </si>
  <si>
    <t>16.7.3</t>
  </si>
  <si>
    <t>16.8</t>
  </si>
  <si>
    <t>16.8.1</t>
  </si>
  <si>
    <t>16.9.1</t>
  </si>
  <si>
    <t>16.9</t>
  </si>
  <si>
    <t>16.9.2</t>
  </si>
  <si>
    <t>16.9.3</t>
  </si>
  <si>
    <t>16.10</t>
  </si>
  <si>
    <t>16.10.1</t>
  </si>
  <si>
    <t>17</t>
  </si>
  <si>
    <t>17.1</t>
  </si>
  <si>
    <t>17.1.1</t>
  </si>
  <si>
    <t>17.1.2</t>
  </si>
  <si>
    <t>17.1.3</t>
  </si>
  <si>
    <t>17.2</t>
  </si>
  <si>
    <t>17.2.1</t>
  </si>
  <si>
    <t>17.2.2</t>
  </si>
  <si>
    <t>17.2.3</t>
  </si>
  <si>
    <t>17.3</t>
  </si>
  <si>
    <t>17.3.1</t>
  </si>
  <si>
    <t>17.3.2</t>
  </si>
  <si>
    <t>17.3.3</t>
  </si>
  <si>
    <t>17.3.4</t>
  </si>
  <si>
    <t>17.3.5</t>
  </si>
  <si>
    <t>17.6</t>
  </si>
  <si>
    <t>17.6.1</t>
  </si>
  <si>
    <t>17.6.2</t>
  </si>
  <si>
    <t>17.6.3</t>
  </si>
  <si>
    <t>17.7</t>
  </si>
  <si>
    <t>17.7.1</t>
  </si>
  <si>
    <t>17.7.2</t>
  </si>
  <si>
    <t>17.8</t>
  </si>
  <si>
    <t>17.8.1</t>
  </si>
  <si>
    <t>17.9</t>
  </si>
  <si>
    <t>17.9.1</t>
  </si>
  <si>
    <t>17.9.2</t>
  </si>
  <si>
    <t>17.9.3</t>
  </si>
  <si>
    <t>18</t>
  </si>
  <si>
    <t>18.1</t>
  </si>
  <si>
    <t>18.1.1</t>
  </si>
  <si>
    <t>18.1.2</t>
  </si>
  <si>
    <t>18.1.3</t>
  </si>
  <si>
    <t>18.2</t>
  </si>
  <si>
    <t>18.2.1</t>
  </si>
  <si>
    <t>18.2.2</t>
  </si>
  <si>
    <t>18.2.3</t>
  </si>
  <si>
    <t>18.2.4</t>
  </si>
  <si>
    <t>18.3</t>
  </si>
  <si>
    <t>18.3.1</t>
  </si>
  <si>
    <t>18.3.2</t>
  </si>
  <si>
    <t>18.3.3</t>
  </si>
  <si>
    <t>18.3.4</t>
  </si>
  <si>
    <t>18.3.5</t>
  </si>
  <si>
    <t>18.4</t>
  </si>
  <si>
    <t>18.4.1</t>
  </si>
  <si>
    <t>18.4.2</t>
  </si>
  <si>
    <t>18.4.3</t>
  </si>
  <si>
    <t>18.5</t>
  </si>
  <si>
    <t>18.5.1</t>
  </si>
  <si>
    <t>18.5.2</t>
  </si>
  <si>
    <t>18.6</t>
  </si>
  <si>
    <t>18.6.1</t>
  </si>
  <si>
    <t>18.7</t>
  </si>
  <si>
    <t>18.7.1</t>
  </si>
  <si>
    <t>18.7.2</t>
  </si>
  <si>
    <t>18.7.3</t>
  </si>
  <si>
    <t>19.1</t>
  </si>
  <si>
    <t>19.1.1</t>
  </si>
  <si>
    <t>19.1.2</t>
  </si>
  <si>
    <t>19.1.3</t>
  </si>
  <si>
    <t>19.2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</si>
  <si>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</si>
  <si>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</si>
  <si>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</si>
  <si>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</si>
  <si>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</si>
  <si>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</si>
  <si>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</si>
  <si>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</si>
  <si>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</si>
  <si>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</si>
  <si>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</si>
  <si>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</si>
  <si>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</si>
  <si>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19.3</t>
  </si>
  <si>
    <t>19.3.1</t>
  </si>
  <si>
    <t>19.3.2</t>
  </si>
  <si>
    <t>19.4</t>
  </si>
  <si>
    <t>19.4.1</t>
  </si>
  <si>
    <t>19.4.2</t>
  </si>
  <si>
    <t>19.4.3</t>
  </si>
  <si>
    <t>19.4.4</t>
  </si>
  <si>
    <t>19.5</t>
  </si>
  <si>
    <t>19.5.1</t>
  </si>
  <si>
    <t>19.5.2</t>
  </si>
  <si>
    <t>19.5.3</t>
  </si>
  <si>
    <t>19.5.4</t>
  </si>
  <si>
    <t>19.6</t>
  </si>
  <si>
    <t>19.6.1</t>
  </si>
  <si>
    <t>19.6.2</t>
  </si>
  <si>
    <t>19.7</t>
  </si>
  <si>
    <t>19.7.1</t>
  </si>
  <si>
    <t>19.8</t>
  </si>
  <si>
    <t>19.8.1</t>
  </si>
  <si>
    <t>19.8.2</t>
  </si>
  <si>
    <t>19.8.3</t>
  </si>
  <si>
    <t>Tratamento de armaduras expostas e recuperação estrutural em concreto armado</t>
  </si>
  <si>
    <t>15.8.2</t>
  </si>
  <si>
    <t>16.8.2</t>
  </si>
  <si>
    <t>Alçapão em alumínio natural, 0,70x0,70 m</t>
  </si>
  <si>
    <t>AMBIENTE Nº1 - CIRCULAÇÃO / SAGUÃO</t>
  </si>
  <si>
    <t>2.8</t>
  </si>
  <si>
    <t>2.8.1</t>
  </si>
  <si>
    <t>Banco em ferro fundido com assento e encosto em madeira de lei, colocado, inclusive</t>
  </si>
  <si>
    <t>pintura esmalte sintético com uso de fundo anticorrosivo</t>
  </si>
  <si>
    <t xml:space="preserve"> un</t>
  </si>
  <si>
    <t>esmalte sintético com uso de fundo anticorrosivo</t>
  </si>
  <si>
    <t>Pintura esmalte sint. em esquadrias metálicas com uso de fundo anticorrosivo a duas demãos</t>
  </si>
  <si>
    <t>Ponto para luminária de uma lâmpadas fluorescente de 40W, completa, com reator</t>
  </si>
  <si>
    <t>20</t>
  </si>
  <si>
    <t>20.1</t>
  </si>
  <si>
    <t>20.1.1</t>
  </si>
  <si>
    <t>20.1.2</t>
  </si>
  <si>
    <t>20.1.3</t>
  </si>
  <si>
    <t>20.2</t>
  </si>
  <si>
    <t>20.2.1</t>
  </si>
  <si>
    <t>20.2.2</t>
  </si>
  <si>
    <t>20.2.3</t>
  </si>
  <si>
    <t>20.2.4</t>
  </si>
  <si>
    <t>20.2.5</t>
  </si>
  <si>
    <t>20.2.6</t>
  </si>
  <si>
    <t>20.3</t>
  </si>
  <si>
    <t>20.3.1</t>
  </si>
  <si>
    <t>20.3.2</t>
  </si>
  <si>
    <t>20.3.3</t>
  </si>
  <si>
    <t>20.4</t>
  </si>
  <si>
    <t>20.4.1</t>
  </si>
  <si>
    <t>20.4.2</t>
  </si>
  <si>
    <t>20.4.3</t>
  </si>
  <si>
    <t>20.4.5</t>
  </si>
  <si>
    <t>20.5</t>
  </si>
  <si>
    <t>20.5.1</t>
  </si>
  <si>
    <t>20.5.2</t>
  </si>
  <si>
    <t>20.5.3</t>
  </si>
  <si>
    <t>20.6</t>
  </si>
  <si>
    <t>20.6.1</t>
  </si>
  <si>
    <t>20.6.2</t>
  </si>
  <si>
    <t>20.7</t>
  </si>
  <si>
    <t>20.7.1</t>
  </si>
  <si>
    <t>20.8</t>
  </si>
  <si>
    <t>20.8.1</t>
  </si>
  <si>
    <t>20.8.2</t>
  </si>
  <si>
    <t>21</t>
  </si>
  <si>
    <t>21.1</t>
  </si>
  <si>
    <t>21.1.1</t>
  </si>
  <si>
    <t>21.1.2</t>
  </si>
  <si>
    <t>21.1.3</t>
  </si>
  <si>
    <t>21.2</t>
  </si>
  <si>
    <t>21.2.1</t>
  </si>
  <si>
    <t>21.2.2</t>
  </si>
  <si>
    <t>21.2.3</t>
  </si>
  <si>
    <t>21.2.4</t>
  </si>
  <si>
    <t>21.2.5</t>
  </si>
  <si>
    <t>21.2.6</t>
  </si>
  <si>
    <t>21.3</t>
  </si>
  <si>
    <t>21.3.1</t>
  </si>
  <si>
    <t>21.3.2</t>
  </si>
  <si>
    <t>21.3.3</t>
  </si>
  <si>
    <t>21.3.4</t>
  </si>
  <si>
    <t>21.3.5</t>
  </si>
  <si>
    <t>21.4</t>
  </si>
  <si>
    <t>21.4.1</t>
  </si>
  <si>
    <t>Ponto para interfone em caixa 4x2"</t>
  </si>
  <si>
    <t>21.5</t>
  </si>
  <si>
    <t>21.5.1</t>
  </si>
  <si>
    <t>21.5.2</t>
  </si>
  <si>
    <t>21.5.3</t>
  </si>
  <si>
    <t>21.5.4</t>
  </si>
  <si>
    <t>21.6</t>
  </si>
  <si>
    <t>21.6.1</t>
  </si>
  <si>
    <t>21.6.2</t>
  </si>
  <si>
    <t>21.6.3</t>
  </si>
  <si>
    <t>21.6.4</t>
  </si>
  <si>
    <t>21.7</t>
  </si>
  <si>
    <t>21.7.1</t>
  </si>
  <si>
    <t>21.7.2</t>
  </si>
  <si>
    <t>21.7.3</t>
  </si>
  <si>
    <t>21.8</t>
  </si>
  <si>
    <t>21.8.1</t>
  </si>
  <si>
    <t>21.9</t>
  </si>
  <si>
    <t>21.9.1</t>
  </si>
  <si>
    <t>21.9.2</t>
  </si>
  <si>
    <t>21.9.3</t>
  </si>
  <si>
    <t>22</t>
  </si>
  <si>
    <t>22.1</t>
  </si>
  <si>
    <t>22.1.1</t>
  </si>
  <si>
    <t>22.1.2</t>
  </si>
  <si>
    <t>22.2</t>
  </si>
  <si>
    <t>22.2.1</t>
  </si>
  <si>
    <t>22.3</t>
  </si>
  <si>
    <t>22.3.1</t>
  </si>
  <si>
    <t>22.3.2</t>
  </si>
  <si>
    <t>22.3.3</t>
  </si>
  <si>
    <t>22.3.4</t>
  </si>
  <si>
    <t>22.3.5</t>
  </si>
  <si>
    <t>22.4</t>
  </si>
  <si>
    <t>22.4.1</t>
  </si>
  <si>
    <t>22.4.2</t>
  </si>
  <si>
    <t>22.4.3</t>
  </si>
  <si>
    <t>22.4.4</t>
  </si>
  <si>
    <t>22.5</t>
  </si>
  <si>
    <t>22.5.1</t>
  </si>
  <si>
    <t>22.5.2</t>
  </si>
  <si>
    <t>22.6</t>
  </si>
  <si>
    <t>22.6.1</t>
  </si>
  <si>
    <t>22.6.2</t>
  </si>
  <si>
    <t>22.6.3</t>
  </si>
  <si>
    <t>22.6.4</t>
  </si>
  <si>
    <t>22.7</t>
  </si>
  <si>
    <t>22.7.1</t>
  </si>
  <si>
    <t>22.7.2</t>
  </si>
  <si>
    <t>22.7.3</t>
  </si>
  <si>
    <t>22.7.4</t>
  </si>
  <si>
    <t>22.8</t>
  </si>
  <si>
    <t>22.8.1</t>
  </si>
  <si>
    <t>22.9</t>
  </si>
  <si>
    <t>22.9.1</t>
  </si>
  <si>
    <t>22.10</t>
  </si>
  <si>
    <t>22.10.1</t>
  </si>
  <si>
    <t>22.10.2</t>
  </si>
  <si>
    <t>22.10.3</t>
  </si>
  <si>
    <t>23</t>
  </si>
  <si>
    <t>23.1</t>
  </si>
  <si>
    <t>23.1.1</t>
  </si>
  <si>
    <t>23.2</t>
  </si>
  <si>
    <t>23.2.1</t>
  </si>
  <si>
    <t>23.2.2</t>
  </si>
  <si>
    <t>23.2.3</t>
  </si>
  <si>
    <t>23.2.4</t>
  </si>
  <si>
    <t>23.2.5</t>
  </si>
  <si>
    <t>23.3</t>
  </si>
  <si>
    <t>23.3.1</t>
  </si>
  <si>
    <t>23.3.2</t>
  </si>
  <si>
    <t>23.3.3</t>
  </si>
  <si>
    <t>23.4</t>
  </si>
  <si>
    <t>23.4.1</t>
  </si>
  <si>
    <t>23.4.2</t>
  </si>
  <si>
    <t>23.4.3</t>
  </si>
  <si>
    <t>23.4.4</t>
  </si>
  <si>
    <t>23.5</t>
  </si>
  <si>
    <t>23.5.1</t>
  </si>
  <si>
    <t>23.5.2</t>
  </si>
  <si>
    <t>23.5.3</t>
  </si>
  <si>
    <t>23.6</t>
  </si>
  <si>
    <t>23.6.1</t>
  </si>
  <si>
    <t>23.6.2</t>
  </si>
  <si>
    <t>24</t>
  </si>
  <si>
    <t>24.1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</si>
  <si>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</si>
  <si>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</si>
  <si>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</si>
  <si>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</si>
  <si>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</si>
  <si>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</si>
  <si>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</si>
  <si>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</si>
  <si>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</si>
  <si>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</si>
  <si>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24.1.11</t>
  </si>
  <si>
    <t>24.1.12</t>
  </si>
  <si>
    <t>24.1.13</t>
  </si>
  <si>
    <t>25.1</t>
  </si>
  <si>
    <t>25.1.1</t>
  </si>
  <si>
    <t>25.1.2</t>
  </si>
  <si>
    <t>26.1</t>
  </si>
  <si>
    <t>26.1.1</t>
  </si>
  <si>
    <t>26.1.2</t>
  </si>
  <si>
    <t>27.1</t>
  </si>
  <si>
    <t>27.2</t>
  </si>
  <si>
    <t>27.3</t>
  </si>
  <si>
    <t>27.4</t>
  </si>
  <si>
    <t>27.5</t>
  </si>
  <si>
    <t>27.6</t>
  </si>
  <si>
    <t>28</t>
  </si>
  <si>
    <t>28.1</t>
  </si>
  <si>
    <t>28.1.1</t>
  </si>
  <si>
    <t>28.2</t>
  </si>
  <si>
    <t>28.2.1</t>
  </si>
  <si>
    <t>28.3</t>
  </si>
  <si>
    <t>28.3.1</t>
  </si>
  <si>
    <t>Padrão de entrada d'água com cavalete de PVC diâmetro 3/4", conforme especificações da CESAN, inclusive torneira de pressão cromada</t>
  </si>
  <si>
    <t>INSTALAÇÃO DE TV</t>
  </si>
  <si>
    <t>Ponto padrão de interruptor de 2 teclas simples - considerando eletroduto PVC rígido de 3/4" inclusive conexões (3.3m), fio isolado PVC de 2.5mm2 (17.2m) e caixa estampada 4x2" (1 und)</t>
  </si>
  <si>
    <t>Luminária industrial a prova de tempo, 45 graus, modelo TB-45 Pelotas ou equivalente</t>
  </si>
  <si>
    <t>Transporte local com basculante de 5 m3, rodovia não pavimentada</t>
  </si>
  <si>
    <t>LIMPEZA E PREPARO DO TERRENO</t>
  </si>
  <si>
    <t>Revestimento com pedra mineira "são tomé" em filetes, assentada com argamassa de cimento, cal hidratada e areia, inclusive impermeabilização com verniz</t>
  </si>
  <si>
    <t>DEGRAUS, RODAPÉS, SOLEIRAS E PEITORIS</t>
  </si>
  <si>
    <t>Degrau de granito esp. 2 cm e largura de 30 cm</t>
  </si>
  <si>
    <t>INSTALAÇÃO DE SISTEMA INTERNO DE SOM</t>
  </si>
  <si>
    <t>INSTALAÇÃO DE SISTEMA DE AR CONDICIONADO</t>
  </si>
  <si>
    <t>28.4</t>
  </si>
  <si>
    <t>28.4.1</t>
  </si>
  <si>
    <t>29.1</t>
  </si>
  <si>
    <t>29.1.1</t>
  </si>
  <si>
    <t>29.2</t>
  </si>
  <si>
    <t>29.2.1</t>
  </si>
  <si>
    <t>29.2.2</t>
  </si>
  <si>
    <t>29.3</t>
  </si>
  <si>
    <t>29.3.1</t>
  </si>
  <si>
    <t>29.3.2</t>
  </si>
  <si>
    <t>29.4</t>
  </si>
  <si>
    <t>29.4.1</t>
  </si>
  <si>
    <t>29.4.2</t>
  </si>
  <si>
    <t>1/30</t>
  </si>
  <si>
    <t>2/30</t>
  </si>
  <si>
    <t>3/30</t>
  </si>
  <si>
    <t>4/30</t>
  </si>
  <si>
    <t>5/30</t>
  </si>
  <si>
    <t>6/30</t>
  </si>
  <si>
    <t>7/30</t>
  </si>
  <si>
    <t>8/30</t>
  </si>
  <si>
    <t>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</si>
  <si>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</si>
  <si>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</si>
  <si>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</si>
  <si>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</si>
  <si>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</si>
  <si>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</si>
  <si>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</si>
  <si>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</si>
  <si>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</si>
  <si>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</si>
  <si>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</si>
  <si>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</si>
  <si>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</si>
  <si>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</si>
  <si>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</si>
  <si>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</si>
  <si>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</si>
  <si>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</si>
  <si>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</si>
  <si>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</si>
  <si>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</si>
  <si>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30.1</t>
  </si>
  <si>
    <t>Limpeza geral da obra</t>
  </si>
  <si>
    <t>21.3.6</t>
  </si>
  <si>
    <t>3.4.4</t>
  </si>
  <si>
    <t>3.4.5</t>
  </si>
  <si>
    <t>3.5.2</t>
  </si>
  <si>
    <t>3.5.3</t>
  </si>
  <si>
    <t>3.8</t>
  </si>
  <si>
    <t>3.8.1</t>
  </si>
  <si>
    <t>3.8.2</t>
  </si>
  <si>
    <t>3.8.3</t>
  </si>
  <si>
    <t>Bebedouro industrial aço inox interno externo (0,90x1,80x0,58)m, Vazão=220 l/h,</t>
  </si>
  <si>
    <t>serpentina inox, torneira jato esp. cromada, filtro de carvão ativado</t>
  </si>
  <si>
    <t>Espelho esp.=4 mm, 3,0x0,80 m, incl. chapa compensada 6 mm, moldura de granito</t>
  </si>
  <si>
    <t>Escada tipo marinheiro em tubos galvanizados, inclusive pintura</t>
  </si>
  <si>
    <t>27.7</t>
  </si>
  <si>
    <t xml:space="preserve">Retirada de cobertura existente de telhas de fibrocimento 6 mm, incl. estrutura de madeira </t>
  </si>
  <si>
    <t>Registro de gaveta com canopla cromada diâmetro 50mm (1 1/2")</t>
  </si>
  <si>
    <t>16.2.15</t>
  </si>
  <si>
    <t>15.2.16</t>
  </si>
  <si>
    <t>Concreto armado para  vigas de amarração, inclusive forma, armadura, lançamento</t>
  </si>
  <si>
    <t>e desforma</t>
  </si>
  <si>
    <t>28.4.2</t>
  </si>
  <si>
    <t>28.4.3</t>
  </si>
  <si>
    <t>28.5</t>
  </si>
  <si>
    <t>28.5.1</t>
  </si>
  <si>
    <t>2.6.2</t>
  </si>
  <si>
    <t>2.6.3</t>
  </si>
  <si>
    <t>2.9</t>
  </si>
  <si>
    <t>2.9.1</t>
  </si>
  <si>
    <t>Quadro de dristrição Telefônico</t>
  </si>
  <si>
    <t>2.6.4</t>
  </si>
  <si>
    <t>2.7.2</t>
  </si>
  <si>
    <t>2.7.3</t>
  </si>
  <si>
    <t>2.9.2</t>
  </si>
  <si>
    <t>2.9.3</t>
  </si>
  <si>
    <t>2.10</t>
  </si>
  <si>
    <t>2.10.1</t>
  </si>
  <si>
    <t xml:space="preserve">OBRA/SERVIÇO: REFORMA DA ESCOLA BERY BARRETO DE ARAÚJO </t>
  </si>
  <si>
    <t xml:space="preserve">DATA:   03/03/2005   </t>
  </si>
  <si>
    <t xml:space="preserve">Pia em granito 6,35x0,6 m, esp.=3 cm, duas cubas inóx, inclusive alvenaria de apoio, </t>
  </si>
  <si>
    <t>ESQUADRIAS DE MADEIRA</t>
  </si>
  <si>
    <t>ESQUADRIAS METÁLICAS</t>
  </si>
  <si>
    <t>Grade de ferro em barra chata, inclusive chumbamento</t>
  </si>
  <si>
    <t>Azulejo branco 15 x 15 cm, juntas a prumo, assentado com argamassa de cimento colante, inclusive rejuntamento com cimento branco</t>
  </si>
  <si>
    <t>Reboco tipo paulista de argamassa de cimento, cal hidratada CH1e areia média ou grossa lavada no traço 1:0.5:6, espessura 25 mm</t>
  </si>
  <si>
    <t>Lastro regularizado e impermeabilizado de concreto não estrutural, espessura de 8 cm</t>
  </si>
  <si>
    <t>Soleira de granito esp. 2 cm e largura de 15 cm</t>
  </si>
  <si>
    <t>Prumada de água fria</t>
  </si>
  <si>
    <t>Ponto de água fria (lavatório, tanque, pia de cozinha, etc...)</t>
  </si>
  <si>
    <t>Ponto para esgoto primário (vaso sanitário)</t>
  </si>
  <si>
    <t>Tubo PVC rígido para esgoto no diâmetro de 75 mm incluindo escavação e aterro com areia</t>
  </si>
  <si>
    <t>Ponto padrão de interruptor de 1 tecla simples - considerando eletroduto PVC rígido de 3/4" inclusive conexões (3.3m), fio isolado PVC de 2.5mm2 (8.6m) e caixa estampada 4x2" (1 und)</t>
  </si>
  <si>
    <t>Ponto padrão de campainha - considerando eletroduto PVC rígido de 3/4" inclusive conexões (5.0m), fio isolado PVC de 2.5mm2 (12.0m) e caixa estampada 4x2" (1 und)</t>
  </si>
  <si>
    <t>Ponto padrão de interruptor de 3 teclas simples - considerando eletroduto PVC rígido de 3/4" inclusive conexões (4.5m), fio isolado PVC de 2.5mm2 (25.8m) e caixa estampada 4x2" (1 und)</t>
  </si>
  <si>
    <t>Aterramento com haste de terra 5/8"x2.40m, cabo de cobre nú 6mm2 em caixa de concreto de dimensões internas de 30x30x30cm</t>
  </si>
  <si>
    <t>Tomada para telefone com conector RJ 11</t>
  </si>
  <si>
    <t>INSTALAÇÃO DE INCÊNDIO</t>
  </si>
  <si>
    <t>Extintor de incêndio de água pressurizada 10L, inclusive suporte para fixação e placa sinalizadora</t>
  </si>
  <si>
    <t>PRATELEIRAS</t>
  </si>
  <si>
    <t>INSTALAÇÃO DE REDE LÓGICA</t>
  </si>
  <si>
    <t>Espelho com conector RJ 45 fêmea</t>
  </si>
  <si>
    <t>Conector RJ 45 macho</t>
  </si>
  <si>
    <t>Cabo par trançado CAT 5</t>
  </si>
  <si>
    <t>APARELHOS HIDRO-SANITÁRIOS</t>
  </si>
  <si>
    <t>BANCADAS</t>
  </si>
  <si>
    <t>APARELHOS ELÉTRICOS</t>
  </si>
  <si>
    <t>Tomada 2 polos mais terra 20A/250V, com placa 4x2"</t>
  </si>
  <si>
    <t>Interruptor de uma tecla simples 10A/250V, com placa 4x2"</t>
  </si>
  <si>
    <t>Interruptor pulsador de campainha 10A/250V, com placa 4x2"</t>
  </si>
  <si>
    <t>Tomada coaxial 75 ohms para TV</t>
  </si>
  <si>
    <t>TRATAMENTO, CONSERVAÇÃO E LIMPEZA PÓS OBRA</t>
  </si>
  <si>
    <t>Quadro mural de azulejo extra 15 x 15 cm e moldura de madeira de lei de 7.0 x 2.5 cm nas dimensões de 2.09 x 1.04 m</t>
  </si>
  <si>
    <t>Quadro branco para pincel em laminado melamínico brilhante, dim. 3.00 x 1.50 m, inclusive requadro de alumínio anodizado natural largura de 3cm</t>
  </si>
  <si>
    <t xml:space="preserve">ELABORADO POR:                         </t>
  </si>
  <si>
    <t>Tela formada por barras de aço CA-60, formando malha quadrada com diâmetro de 4.2 mm e espaçamento de 15x15 cm</t>
  </si>
  <si>
    <t>Disjuntor monopolar 15 A a 40 A</t>
  </si>
  <si>
    <t>Fornecimento e espalhamento de terra vegetal</t>
  </si>
  <si>
    <t>FOLHA</t>
  </si>
  <si>
    <t>Emassamento de esquadrias de madeira, com duas demãos de massa à base de óleo</t>
  </si>
  <si>
    <t>LOCAÇÃO</t>
  </si>
  <si>
    <t>Locação de obra com gabarito de madeira</t>
  </si>
  <si>
    <t>mês</t>
  </si>
  <si>
    <t xml:space="preserve">INSTALAÇÃO DO CANTEIRO DE OBRAS </t>
  </si>
  <si>
    <t>MOVIMENTO DE TERRA</t>
  </si>
  <si>
    <t xml:space="preserve">  TOTAL/ITEM</t>
  </si>
  <si>
    <t>INFRA - ESTRUTURA</t>
  </si>
  <si>
    <t>Fornecimento, preparo e aplicação de concreto magro, cons. mín. cimento = 250Kg/m3</t>
  </si>
  <si>
    <t>kg</t>
  </si>
  <si>
    <t>PREFEITURA MUNICIPAL DE</t>
  </si>
  <si>
    <t>PRESIDENTE KENNEDY</t>
  </si>
  <si>
    <t>PMPK</t>
  </si>
  <si>
    <t>TOTAL</t>
  </si>
  <si>
    <t>TRANSPORTADO:</t>
  </si>
  <si>
    <t>ITEM</t>
  </si>
  <si>
    <t xml:space="preserve">                  D  I  S  C  R  I  M  I  N  A  Ç  Ã  O</t>
  </si>
  <si>
    <t>UNIDADE</t>
  </si>
  <si>
    <t>VISTO:</t>
  </si>
  <si>
    <t xml:space="preserve">               P L A N I L H A      D E     P R E Ç O S</t>
  </si>
  <si>
    <t xml:space="preserve">                                  FOLHA</t>
  </si>
  <si>
    <t xml:space="preserve">                       PREÇOS</t>
  </si>
  <si>
    <t>QUANT.</t>
  </si>
  <si>
    <t xml:space="preserve">                  UNITÁRIO</t>
  </si>
  <si>
    <t xml:space="preserve">                   TOTAL</t>
  </si>
  <si>
    <t xml:space="preserve">TOTAL       A </t>
  </si>
  <si>
    <t>TRANSPORTAR</t>
  </si>
  <si>
    <t>m2</t>
  </si>
  <si>
    <t>un</t>
  </si>
  <si>
    <t>m</t>
  </si>
  <si>
    <t>PINTURA</t>
  </si>
  <si>
    <t xml:space="preserve">ELABORADO POR:        </t>
  </si>
  <si>
    <t>LOCAL: LOCALIDADE DE JAQUEIRA - PRESIDENTE KENNEDY - ES</t>
  </si>
  <si>
    <t xml:space="preserve">SERVIÇOS PRELIMINARES                                        </t>
  </si>
  <si>
    <t>Placa de Obra padrão PMPK</t>
  </si>
  <si>
    <t>DISCRIMINAÇÃO DOS SERVIÇOS POR AMBIENTE</t>
  </si>
  <si>
    <t>Piso em argamassa de alta resistência tipo granilite (korodur), com juntas plásticas de</t>
  </si>
  <si>
    <t>Demolição e retirada de revestimento antigo em reboco, altura de 1,50 m</t>
  </si>
  <si>
    <t>REVESTIMENTO</t>
  </si>
  <si>
    <t>Chapisco com argamassa de cimento e areia média ou grossa lavada no traço 1:3,</t>
  </si>
  <si>
    <t>espessura 5 mm</t>
  </si>
  <si>
    <t>PISOS</t>
  </si>
  <si>
    <t>Reboco com argamassa de cimento, cal hidratada e areia no traço 1:0,5:6, espess. 25 mm</t>
  </si>
  <si>
    <t>Assentamento de pastilhas cerâmicas (10x10)cm, com uso de cimento colante,</t>
  </si>
  <si>
    <t>inclusive rejuntamento</t>
  </si>
  <si>
    <t>Emassamento de paredes internas e tetos, com duas demãos de massa à base de PVA,</t>
  </si>
  <si>
    <t>com uso de fundo preparador de paredes</t>
  </si>
  <si>
    <t>Pintura acrílica 1ª linha, três demãos, inclusive uso de fundo preparador de paredes</t>
  </si>
  <si>
    <t>Retirada de janelas, inclusive batentes</t>
  </si>
  <si>
    <t xml:space="preserve">ESQUADRIAS                                                   </t>
  </si>
  <si>
    <t>Janela de correr, em alumínio natural, quatro bandeiras sendo duas fixas e duas móveis</t>
  </si>
  <si>
    <t xml:space="preserve">VIDROS                                                       </t>
  </si>
  <si>
    <t>Vidro liso fumê espessura de 3 mm, colocado</t>
  </si>
  <si>
    <t>Retirada de portas e janelas, inclusive batentes</t>
  </si>
  <si>
    <t>PAREDES E PAINÉIS</t>
  </si>
  <si>
    <t>Alvenaria de blocos cerâmicos 10 furos 10x20x20 cm, assentados com argamassa</t>
  </si>
  <si>
    <t>mista de cimento, cal hidratada e areia traço 1:0,5:8, esp. das paredes 10 cm</t>
  </si>
  <si>
    <t>alizares, dobradiças e fechadura externa em latão cromado</t>
  </si>
  <si>
    <t>AMBIENTES Nº9 - SALA DE AULA</t>
  </si>
  <si>
    <t>AMBIENTES Nº10 - SALA DE AULA</t>
  </si>
  <si>
    <t>AMBIENTES Nº11 - SALA DE AULA</t>
  </si>
  <si>
    <t>AMBIENTES Nº12 - SALA DE AULA</t>
  </si>
  <si>
    <t xml:space="preserve">Rodaparede em granito 5x1,5 cm, com uso de cimento colante </t>
  </si>
  <si>
    <t>Emassamento de paredes externas, com duas demãos de massa acrílica, com uso</t>
  </si>
  <si>
    <t>de fundo preparador de paredes</t>
  </si>
  <si>
    <t>INSTALAÇÕES ELÉTRICAS</t>
  </si>
  <si>
    <t>Quadro de distribuição para 6 circuitos</t>
  </si>
  <si>
    <t>SERVIÇOS COMPLEMENTARES</t>
  </si>
  <si>
    <t>Quadro de giz novo, completo, inclusive requadro em granito, porta giz</t>
  </si>
  <si>
    <t>e fechadura externa em latão cromado</t>
  </si>
  <si>
    <t>Demolição e retirada de revestimento com azulejos, inclusive reboco até o teto</t>
  </si>
  <si>
    <t>Retirada de portas e básculas, inclusive batentes</t>
  </si>
  <si>
    <t>INSTALAÇÕES HIDRO-SANITÁRIAS</t>
  </si>
  <si>
    <t>Registro de gaveta com canopla cromada diâmetro 25mm (3/4")</t>
  </si>
  <si>
    <t>Bacia sifonada de louça branca, inclusive tampa de assento e demais acessórios</t>
  </si>
  <si>
    <t>Meia saboneteira de louça branca</t>
  </si>
  <si>
    <t>Porta toalha de louça branca</t>
  </si>
  <si>
    <t>Papeleira de loça branca, 15x15cm</t>
  </si>
  <si>
    <t>Válvula de descarga com acabamento cromado, registro acoplado diâmetro 40mm (11/2")</t>
  </si>
  <si>
    <t>Caixa sifonada de pvc 150x150x50mm, com grelha cromada</t>
  </si>
  <si>
    <t>Assentamento de azulejo branco 15x15cm, juntas a prumo, empregando argamassa</t>
  </si>
  <si>
    <t>colante, inclusive rejuntamento e cantoneiras em alumínio</t>
  </si>
  <si>
    <t xml:space="preserve">  m2</t>
  </si>
  <si>
    <t>Demolição de alvenaria</t>
  </si>
  <si>
    <t>m3</t>
  </si>
  <si>
    <t>Divisória em granito para box de sanitário, espessura de 3cm</t>
  </si>
  <si>
    <t xml:space="preserve">Porta almofadada, madeira de lei 0,80x1,80 m, para sanitário (box), inclusive marco, </t>
  </si>
  <si>
    <t>dobradiças e fechadura para instalação em divisória de granito</t>
  </si>
  <si>
    <t>Barra de apoio para deficiente físico em tubo de aço inóx diâmetro de 11/2"</t>
  </si>
  <si>
    <t>.</t>
  </si>
  <si>
    <t>Demolição e retirada de piso cerâmico, inclusive lastro de contrapiso</t>
  </si>
  <si>
    <t>dilatação, com acabamento polido, inclusive regularização</t>
  </si>
  <si>
    <t>Lastro de contrapiso em concreto não estrutural, espessura de 6 cm</t>
  </si>
  <si>
    <t>Rodapé em argamassa de alta resist. tipo granilite (korodur), alt.=7cm e esp.=10 mm</t>
  </si>
  <si>
    <t>duplo-127V, partida rápida e soquete antivibratório</t>
  </si>
  <si>
    <t>Ponto para luminária de duas lâmpadas fluorescentes de 40W, completa, com reator</t>
  </si>
  <si>
    <t>Ponto para interruptor  de uma tecla simples 10A/250V, com placa 4x2"</t>
  </si>
  <si>
    <t>Ponto para interruptor  de duas teclas simples 10A/250V, com placa 4x2"</t>
  </si>
  <si>
    <t>Ponto para tomada simples 2 polos universal 10A/250V, com placa 4x2"</t>
  </si>
  <si>
    <t>AMBIENTE Nº2 - SALA DOS PROFESSORES</t>
  </si>
  <si>
    <t>Tubo de pvc soldável marrom diâmetro 25mm (3/4"), inclusive conexões</t>
  </si>
  <si>
    <t>Tubo de pvc branco para esgoto diâmetro 40mm, inclusive conexões</t>
  </si>
  <si>
    <t xml:space="preserve">Ponto para ventilador de teto, com alojamento para luminária, controle de velocidade, </t>
  </si>
  <si>
    <t>ventilação e reversão</t>
  </si>
  <si>
    <t>AMBIENTES Nº3 - SALA DE AULA</t>
  </si>
  <si>
    <t>AMBIENTES Nº4 - SECRETARIA</t>
  </si>
  <si>
    <t>Quadro de giz novo, completo, inclusive requadro em granito e porta giz</t>
  </si>
  <si>
    <t>Ponto para luminária de duas lâmpadas fluorescentes de 20W, completa, com reator</t>
  </si>
  <si>
    <t>AMBIENTES Nº5 - SALA DO DIRETOR</t>
  </si>
  <si>
    <t>Demolição e retirada de piso cerâmico, inclusive lasro de contrapiso</t>
  </si>
  <si>
    <t>AMBIENTES Nº6 - APOIO PEDAGÓGICO</t>
  </si>
  <si>
    <t>AMBIENTES Nº7 - SALA DE AULA</t>
  </si>
  <si>
    <t>AMBIENTES Nº8 - SALA DE AULA</t>
  </si>
  <si>
    <t>AMBIENTES Nº13 - BANHEIRO DOS PROFESSORES MASCULINO</t>
  </si>
  <si>
    <t>Demolição e retirada de piso cerâmico, inclusive lastro  de contrapiso</t>
  </si>
  <si>
    <t>10A/250V, com placa 4x2"</t>
  </si>
  <si>
    <t>Ponto para interruptor de uma tecla simples, conjugado com tomada 2 polos universal</t>
  </si>
  <si>
    <t>Tubo de pvc soldável marrom diâmetro 50mm (1 1/2"), inclusive conexões</t>
  </si>
  <si>
    <t>Tubo de pvc branco para esgoto diâmetro 100mm, inclusive conexões</t>
  </si>
  <si>
    <t>Camada de regularização para revestimento cerâmico em argamassa de cimento e areia no traço 1:3</t>
  </si>
  <si>
    <t>AMBIENTES Nº16 - ARQUIVO</t>
  </si>
  <si>
    <t>AMBIENTES Nº17 - DESPENSA</t>
  </si>
  <si>
    <t>Piso cerâmico vitrificado, assentado com argamassa colante, inclusive rejuntamento</t>
  </si>
  <si>
    <t>AMBIENTES Nº18 - BANHEIRO DOS PROFESSORES FEMININO</t>
  </si>
  <si>
    <t>AMBIENTES Nº19 - DEPÓSITO (D.M.L.)</t>
  </si>
  <si>
    <t>AMBIENTES Nº20 - COZINHA</t>
  </si>
  <si>
    <t>Tubo de pvc branco para esgoto diâmetro 50mm, inclusive conexões</t>
  </si>
  <si>
    <t>válvula, sifão e torneira cromados</t>
  </si>
  <si>
    <t>Ponto para tomada de uso específico 600W, com placa 4x2"</t>
  </si>
  <si>
    <t>Soleira em granito, espessura de 2cm e largura de 15cm</t>
  </si>
  <si>
    <t>Emassamento do  teto, com duas demãos de massa à base de PVA,</t>
  </si>
  <si>
    <t>Emassamento do teto, com duas demãos de massa à base de PVA,</t>
  </si>
  <si>
    <t>AMBIENTES Nº21 - REFEITÓRIO</t>
  </si>
  <si>
    <t>Cobogó de concreto 10x40x40 cm, 16 furos, assentados com argaamassa de cimento</t>
  </si>
  <si>
    <t>e areia no traço 1:4</t>
  </si>
  <si>
    <t>Portão em barras de alumínio natural 2,0x2,50 m, inclcusive dobradiças e fechadura</t>
  </si>
  <si>
    <t>externa em latão cromado</t>
  </si>
  <si>
    <t>Emassamento de paredes internas, com duas demãos de massa à base de PVA,</t>
  </si>
  <si>
    <t xml:space="preserve"> </t>
  </si>
  <si>
    <t>TETOS E FORROS</t>
  </si>
  <si>
    <t>Forro em pvc na cor branca, colocado, inclusive rodaforros e perfís de emenda</t>
  </si>
  <si>
    <t>SISTEMA HIDRO-SANITÁRIO</t>
  </si>
  <si>
    <t>INSTALAÇÕES TELEFÔNICAS</t>
  </si>
  <si>
    <t>INSTALAÇÕES DE ANTENA DE TV</t>
  </si>
  <si>
    <t>Retirada, deslocam. e reinstal. de antena de TV parabólica, para a cobertura do edifício</t>
  </si>
  <si>
    <t>Tubo de pvc soldável marrom diâmetro 32mm (1 "), inclusive conexões</t>
  </si>
  <si>
    <t>inclusive parede interna para sifonamento</t>
  </si>
  <si>
    <t>tubulação de saída esgoto de 150mm</t>
  </si>
  <si>
    <t>com visita de 60cm, concreto para o fundo esp. 10cm, fundo falso, escavação, brita 4 e</t>
  </si>
  <si>
    <t>SISTEMA DE PREVENÇÃO E COMBATE A INCÊNDIO</t>
  </si>
  <si>
    <t>INSTALAÇÕES DE INCÊNDIO</t>
  </si>
  <si>
    <t>Extintor de incêndio de água pressurizada 10L, inclusive suporte para fixação</t>
  </si>
  <si>
    <t>Extintor de incêndio de pó químico seco 6Kg, inclusive suporte para fixação</t>
  </si>
  <si>
    <t>COBERTURA</t>
  </si>
  <si>
    <t>SERVIÇOS PRELIMINARES</t>
  </si>
  <si>
    <t>Demolição manual de concreto armado</t>
  </si>
  <si>
    <t>PAREDES EXTERNAS</t>
  </si>
  <si>
    <t>Estrutura de madeira de lei tipo Parajú ou equivalente para telhado com telha cerâmica</t>
  </si>
  <si>
    <t>tipo capa e canal, com pontaletes, terças, caibros e ripas</t>
  </si>
  <si>
    <t>Cobertura em Policarbonato fumê apoiada sobre estrutura metálica, inclusive pintura</t>
  </si>
  <si>
    <t xml:space="preserve">SERVIÇOS ÁREA EXTERNA         </t>
  </si>
  <si>
    <t>Retirada de pintura antiga a base de cal</t>
  </si>
  <si>
    <t>Barra de chapisco peneirado altura de 60cm com argamassa de cimento e areia no traço 1:3</t>
  </si>
  <si>
    <t>Ponto para antena de TV coletiva externa parabólica, em caixa 4x2"</t>
  </si>
  <si>
    <t>Porta almofadada, madeira de lei 0,80x2,10 m, com visor de vidro, inclusive aduela,</t>
  </si>
  <si>
    <t>Porta almofadada, madeira de lei 0,80x2,10 m, inclusive aduela, alizares, dobradiças</t>
  </si>
  <si>
    <t>Ponto para telefone e interfone em caixa 4x2", padrão Telemar</t>
  </si>
  <si>
    <t>Báscula em alumínio natural, 1,5x0,60 m</t>
  </si>
  <si>
    <t>Pintura esmalte sintético, inclusive uso de fundo branco nivelador, a duas demãos</t>
  </si>
  <si>
    <t>Janela tipo guilhotina, em alumínio natural, 1,0x0,8m</t>
  </si>
  <si>
    <t>Peitoril em granito largura de 20cm e espessura de 2cm</t>
  </si>
  <si>
    <t>Ponto para campainha tipo prato</t>
  </si>
  <si>
    <t>Tanque para panelões padrão PMPK completo</t>
  </si>
  <si>
    <t xml:space="preserve">Coifa em chapa de aço galvanizada bitola 22 (0,7mm) completa inclusive exaustor </t>
  </si>
  <si>
    <t>de 1/2 hp de potência</t>
  </si>
  <si>
    <t>SUPERESTRUTURA</t>
  </si>
  <si>
    <t>Concreto armado para pilares e vigas de amarração, inclusive forma, armadura,</t>
  </si>
  <si>
    <t>lançamento e desforma</t>
  </si>
  <si>
    <t>de pvc e torneira de bóia</t>
  </si>
  <si>
    <t>de 60 cm, concreto p/ fundo esp. 10 cm, tubo de limpeza e escavação</t>
  </si>
  <si>
    <t>Lavatório aço inóx (0,45x2,75)m, apoio alvenaria, válvulas, sifãos e 06 torneiras crom.</t>
  </si>
  <si>
    <t>Tubo de pvc soldável marrom diâmetro 32mm (1"), inclusive conexões</t>
  </si>
  <si>
    <t>2x1,1 m, com grade de proteção em tela galvanizada, inclusive pintura</t>
  </si>
  <si>
    <t>2x1,1 m</t>
  </si>
  <si>
    <t>Báscula em alumínio natural, 2,0x0,60 m</t>
  </si>
  <si>
    <t>Báscula em alumínio natural, 1,5x0,80 m</t>
  </si>
  <si>
    <t>Báscula em alumínio natural, 2,0x0,80 m, inclusive grade proteção tela galv. e pintura</t>
  </si>
  <si>
    <t xml:space="preserve">TOTAL </t>
  </si>
  <si>
    <t>SERVIÇOS AUXILIARES TÉCNICOS</t>
  </si>
  <si>
    <t>SERVIÇOS AUXILIARES ADMINISTRATIVOS</t>
  </si>
  <si>
    <t>Vigia</t>
  </si>
  <si>
    <t>Apoio técnico a fiscalização a ser desempenhado por técnico de segundo grau (curso completo) em Edificações</t>
  </si>
  <si>
    <t>Equipe topográfica para serviços simples de locação e nivelamento (incluindo equipamento, transporte e profissionais nivel médio)</t>
  </si>
  <si>
    <t>Galpão de obra para serraria, carpintaria, corte e armação com área de 18.00 m2, em peças de madeira 8x8cm e contraventamento de 5x7cm, cobertura em telhas de fibrocimento de 6mm, inclusive ponto de luz de energia</t>
  </si>
  <si>
    <t>Fornecimento, preparo e aplicação de concreto ciclópico Fck=15MPa com 30% de pedra de mão</t>
  </si>
  <si>
    <t xml:space="preserve">Fornecimento, dobragem e colocação em forma, de armadura CA-50 A média, diâm. de 6.3 a 10.0 mm </t>
  </si>
  <si>
    <t>Laje pré-moldada, sobrecarga 300 Kg/m2, vão de 3.5m a 4.3m, capeamento 4cm, esp. 12cm, Fck = 150 Kg/cm2</t>
  </si>
  <si>
    <t>Laje pré-moldada, sobrecarga 300 Kg/m2, vão de 5.0m a 5.7m, capeamento 4cm, esp. 16cm, Fck = 150 Kg/cm2</t>
  </si>
  <si>
    <t>Divisória de granito com 3 cm de espessura, assentada com argamassa de cimento e areia no traço 1:3, na cor cinza</t>
  </si>
  <si>
    <t>Marco de madeira de lei com 15 x 3 cm de batente, nas dimensões de 0.60 x 2.10m, 0.70 x 2.10m ou 0.80 x 2.10m</t>
  </si>
  <si>
    <t>Porta almofadada em madeira de lei, esp. 30mm para pintura, incl. dobradiças, excl. marco, alizar e fechadura, nas dimensões 0.60 x 2.10m</t>
  </si>
  <si>
    <t>Porta almofadada em madeira de lei, esp. 30mm para pintura, incl. dobradiças, excl. marco, alizar e fechadura, nas dimensões 0.70 x 2.10m</t>
  </si>
  <si>
    <t>Porta almofadada em madeira de lei, esp. 30mm para pintura, incl. dobradiças, excl. marco, alizar e fechadura, nas dimensões 0.80 x 2.10m</t>
  </si>
  <si>
    <t>Porta almofadada em madeira de lei, esp. 30mm para pintura, incl. dobradiças, excl. marco, alizar e fechadura, nas dimensões 0.80 x 2.10m, com visor de vidro</t>
  </si>
  <si>
    <t>FERRAGENS</t>
  </si>
  <si>
    <t>Fechadura com maçaneta tipo alavanca e chave tipo yale</t>
  </si>
  <si>
    <t>Fechadura com maçaneta tipo alavanca e chave tipo banheiro</t>
  </si>
  <si>
    <t>Prendedor de porta, cromado, fixação com parafuso, no piso ou rodapé</t>
  </si>
  <si>
    <t>Porta de abrir tipo veneziana em alumínio anodizado, linha 25, completa, incl. puxador com tranca, caixilho e contramarco para divisória de granito</t>
  </si>
  <si>
    <t>Tela de proteção de arame galvanizado 1/2" fio 12, com quadro em tubo de ferro galvanizado 1 1/2" e cantoneira de ferro 1/2" x 1/2" x1/8"</t>
  </si>
  <si>
    <t>Portão de ferro de abrir em barra chata, inclusive chumbamento</t>
  </si>
  <si>
    <t>Portão de ferro de correr em barra chata, inclusive chumbamento</t>
  </si>
  <si>
    <t>VIDROS</t>
  </si>
  <si>
    <t>Espelho para banheiros espessura 4 mm, incluindo chapa compensada 10 mm, moldura de alumínio em perfil L 3/4", fixado com parafusos cromados</t>
  </si>
  <si>
    <t>Rufo em chapa metálica nº 26, largura de 30 cm</t>
  </si>
  <si>
    <t>Calha em concreto armado Fck=15 MPa em "U" nas dimensões de 38 x 56 cm</t>
  </si>
  <si>
    <t>Platibanda de alvenaria de bloco cerâmico 10x20x20cm, assentado com argamassa de cimento, cal hidratada CH1 e areia no traço 1:0,5:8, amarrada com pilaretes em concreto armado a cada 2m (H=1.0m), exclusive revestimento</t>
  </si>
  <si>
    <t>Impermeabilização com manta asfáltica aluminizada atendendo NBR 9952, asfalto polimérico, esp.4mm reforçada com filme em polietileno, regularização da base com arg.1:4 espessura mínima de 15mm e juntas dilatação</t>
  </si>
  <si>
    <t>Chapisco com argamassa de cimento e areia média ou grossa lavada no traço 1:3, espessura 5 mm</t>
  </si>
  <si>
    <t>REVESTIMENTOS DE PAREDES INTERNAS/EXTERNAS</t>
  </si>
  <si>
    <t>Acabamento em alumínio com perfil de canto para arremate das paredes</t>
  </si>
  <si>
    <t>Cerâmica 10 x 10 cm, na cor branca, marcas de referência, empregando argamassa colante, inclusive rejuntamento esp. 5 mm com argamassa pré-fabricada em paredes internas e externas</t>
  </si>
  <si>
    <t>Roda parede em granito cinza 3x2cm, com acabamento abaulado nos dois lados</t>
  </si>
  <si>
    <t>Pastilha de vidro colorida 2x2 cm (vidrotil), assentada com argamassa colante e aplicação de rejunte pré-fabricado, marcas de referência</t>
  </si>
  <si>
    <t>Chapin de granito cinza polido, 20 cm, esp. 2cm</t>
  </si>
  <si>
    <t>Regularização de base p/ revestimento cerâmico, com argamassa de cimento e areia no traço 1:5, espessura 3cm</t>
  </si>
  <si>
    <t>Piso cerâmico 31 x 31cm, PEI 5, marca de referência, assentado com argamassa de cimento colante, inclusive rejuntamento</t>
  </si>
  <si>
    <t>Passeio em cimentado camurçado com argamassa de cimento e areia no traço 1:3 esp. 1.5cm e lastro de concreto com 8cm de espessura, inclusive preparo de caixa</t>
  </si>
  <si>
    <t>Rodapé de granito cinza esp. 2cm, h=7cm, assentado com argamassa de cimento, cal hidratada CH1 e areia no traço 1:0,5:8, incl. rejuntamento com cimento branco</t>
  </si>
  <si>
    <t>Peitoril de granito cinza polido, 20 cm, esp. 2cm</t>
  </si>
  <si>
    <t>Bancada de granito com espessura de 2 cm</t>
  </si>
  <si>
    <t>Bancada e tanque para panelões em granito cinza andorinha, esp. 2cm, dim. 0.80x1.10m, base de concreto e apoio em alvenaria, frontão h=10cm, incl. válvula e sifão</t>
  </si>
  <si>
    <t>Prateleiras em granito cinza, esp. 2cm</t>
  </si>
  <si>
    <t>Pintura com tinta látex PVA, marcas de referência, inclusive selador, em forros, a duas demãos</t>
  </si>
  <si>
    <t>Pintura com tinta acrílica, marcas de referência, inclusive selador acrílico, em paredes a três demãos</t>
  </si>
  <si>
    <t>Pintura com tinta esmalte sintético, marcas de referência, inclusive fundo branco nivelador, em madeira, a duas demãos</t>
  </si>
  <si>
    <t>Pintura com tinta esmalte sintético, marcas de referência, a duas demãos, inclusive fundo anticorrosivo a uma demão, em metal</t>
  </si>
  <si>
    <t>SERVIÇOS EXTERNOS</t>
  </si>
  <si>
    <t>Blocos pré-moldados de concreto tipo pavi-s, modelo "ondinha", espessura de 6 cm natural e resistência a compressão mínima de 35MPa, assentados sobre colchão de pó de pedra na espessura de 10 cm</t>
  </si>
  <si>
    <t>Blocos pré-moldados de concreto tipo pavi-s, modelo "ondinha", espessura de 6 cm colorido e resistência a compressão mínima de 35MPa, assentados sobre colchão de pó de pedra na espessura de 10 cm</t>
  </si>
  <si>
    <t>Blocos pré-moldados de concreto tipo pavi-s, modelo reticulado, espessura de 6 cm natural e resistência a compressão mínima de 35MPa, assentados sobre colchão de pó de pedra na espessura de 10 cm</t>
  </si>
  <si>
    <t>PAISAGISMO</t>
  </si>
  <si>
    <t>Fornecimento e plantio de grama em placas tipo esmeralda</t>
  </si>
  <si>
    <t>Fornecimento e plantio de Palmeiras Imperiais com 3,00m de tronco</t>
  </si>
  <si>
    <t xml:space="preserve">un </t>
  </si>
  <si>
    <t>Limpeza geral de obras (praças e jardins)</t>
  </si>
  <si>
    <t>Conjunto de 03 mastros, para bandeira, em ferro galvanizado, 2 com 7,50m de altura e 1 com 9,0m de altura, nos diâmetros de 4", 3" e 2", inclusive base de concreto</t>
  </si>
  <si>
    <t>Placa de acrilico para identificação de ambientes</t>
  </si>
  <si>
    <t>Emassamento de paredes internas e forros, com duas demãos de massa à base de PVA</t>
  </si>
  <si>
    <t>Emassamento de paredes externas, com duas demãos de massa acrílica</t>
  </si>
  <si>
    <t>Pintura com textura acrílica, marcas de referência, inclusive selador, em paredes externas</t>
  </si>
  <si>
    <t>PLAY-GROUND</t>
  </si>
  <si>
    <t>Mureta de alvenaria de blocos cerâmicos 10x20x20cm, com pilaretes a cada 3 m, esp. 10cm e h=0.80m, revestido com chapisco e reboco, inclusive pilaretes, cintas e sapatas, empregando argamassa de cimento cal e areia</t>
  </si>
  <si>
    <t>Elementos decorativos em alvenaria na fachada</t>
  </si>
  <si>
    <t>Ponto de torneira de jardim (para praças)</t>
  </si>
  <si>
    <t>Fornecimento e instalação de fechadura elétrica para portão, com interfone, fios e eletrodutos até a edificação</t>
  </si>
  <si>
    <t>Envelopamento em concreto simples com consumo  mínimo de cimento de 250kg/m3, inclusive escavação para profundidade mínima do eletroduto de 50 cm, de 25 x 30 cm, para 1 eletroduto</t>
  </si>
  <si>
    <t>Eletroduto de PVC rígido roscável, diâm. 3/4" (25mm), inclusive conexões</t>
  </si>
  <si>
    <t>Eletroduto de PVC rígido roscável, diâm. 1" (32mm), inclusive conexões</t>
  </si>
  <si>
    <t>Eletroduto de PVC rígido roscável, diâm. 1 1/4" (40mm), inclusive conexões</t>
  </si>
  <si>
    <t>Fio ou cabo de cobre termoplástico, com isolamento para 1000V, seção de 6.0 mm2</t>
  </si>
  <si>
    <t>Fio ou cabo de cobre termoplástico, com isolamento para 1000V, seção de 10.0 mm2</t>
  </si>
  <si>
    <t xml:space="preserve">Quadro de distribuição de energia, de embutir, com 12 divisões modulares com barramento      </t>
  </si>
  <si>
    <t>Automatização de portões de correr, com roldanas, trilhos, gremalheiras, motores elétricos e controle remoto</t>
  </si>
  <si>
    <t>Abrigo para cavalete em alv. de blocos cerâmicos 10x20x20cm dim.interna 50x30x45cm, c/tampa concreto armado esp.5cm, revest. int. e externo em reboco e lastro concreto esp.10cm, conf.proj.(utilizando arg. cimento, cal e areia)</t>
  </si>
  <si>
    <t>Barrilete, inclusive tubulação, conexões e registros da limpeza, extravasor e suspiro</t>
  </si>
  <si>
    <t>Prumada de água pluvial</t>
  </si>
  <si>
    <t>Ponto para esgoto secundário (pia, lavatório, mictório, tanque, bidê, etc...)</t>
  </si>
  <si>
    <t>Tubo PVC rígido para esgoto no diâmetro de 100mm incluindo escavação e aterro com areia</t>
  </si>
  <si>
    <t>Tubo PVC rígido para esgoto no diâmetro de 150mm incluindo escavação e aterro com areia</t>
  </si>
  <si>
    <t>Caixa de inspeção em alv. bloco concreto 9x19x39cm, dim. 60x60cm e Hmáx=1m, c/ tampa de ferro fundido 40x40cm, lastro de concreto esp.10cm, revest. interno c/ chapisco e reboco impermeabiliz, incl. escavação, reaterro e enchimento</t>
  </si>
  <si>
    <t>Caixa de gordura em alv. bloco 9x19x39cm, dim. 60x60cm e Hmáx=10, c/ tampa de ferro fundido, lastro concr. esp. 10cm, revest. intern. c/ chapisco e reboco impermeab., escavação, reaterro e parede int. em concreto</t>
  </si>
  <si>
    <t>Registro de gaveta com canopla cromada, diâmetro 25mm (3/4")</t>
  </si>
  <si>
    <t>Registro de pressão com canopla cromada, diâmetro 25mm (3/4")</t>
  </si>
  <si>
    <t>Registro de gaveta bruto, diâmetro 25mm (3/4")</t>
  </si>
  <si>
    <t>Cuba louça de embutir completa, marcas de referência, inclusive válvula e sifão</t>
  </si>
  <si>
    <t>Lavatório de Canto ref. L101 DECA ou equivalente, inclusive válvula, sifão e engates cromados</t>
  </si>
  <si>
    <t>Fossa séptica de anéis pré-moldados de concreto, diâmetro 2.50 m, H útil 2.50m completa, incluindo tampa com visita de 60cm, concreto para o fundo esp.10 cm, tubo de limpeza e escavação</t>
  </si>
  <si>
    <t>Filtro anaeróbio de anéis pré-moldados de concreto, diâm. 2.50m, Hútil 2.50m, compl., incl. tampa com visita 60cm, concreto para o fundo esp. 10cm, escavação, brita 4 e tubulação de saída esgoto 150mm</t>
  </si>
  <si>
    <t>Cabide de louça branca com 2 ganchos, marcas de referência</t>
  </si>
  <si>
    <t>Papeleira de louça branca, 15x15cm, marcas de referência</t>
  </si>
  <si>
    <t>Saboneteira de louça branca de 7,5 x 15 cm, marcas de referência</t>
  </si>
  <si>
    <t>Cuba louça branca oval, de embutir, marca de referência, inclusive válvula e sifão</t>
  </si>
  <si>
    <t>Bacia sifonada de louça branca com caixa acoplada, inclusive assento e demais acessórios</t>
  </si>
  <si>
    <t>Bebedouro de aço inox, marcas de referência, inclusive válvula, sifão cromado e torneiras, exclusive alvenaria, dim. 0.45x2.75 m</t>
  </si>
  <si>
    <t>Reservatório de fibra de vidro de 5.000 L, inclusive peça de madeira 6 x 16 cm para apoio, flanges e torneira de bóia</t>
  </si>
  <si>
    <t>Torneira pressão cromada diâm. 1/2" para lavatório, marcas de referência</t>
  </si>
  <si>
    <t>Torneira pressão cromada diam. 1/2" para pia, marcas de referência</t>
  </si>
  <si>
    <t>Torneira para jardim de 3/4" marcas de referência</t>
  </si>
  <si>
    <t>Subestação externa aérea trifásica 150KVA, completa, com quadros de medição, transformador a óleo, chave geral tripolar, poste e acessórios, conforme NOR-TEC-01 da Escelsa, inclusive mureta revestida com argamassa de cimento, cal hidratada CH1 e areia no traço 1:0.5:6</t>
  </si>
  <si>
    <t>Envelopamento de concreto simples com consumo mínimo de cimento de 250kg/m3, inclusive escavação para profundidade mínima do eletroduto de 50 cm, de 25 x 30 cm, para 2 eletrodutos</t>
  </si>
  <si>
    <t>Cabo de cobre termoplástico, com isolamento para 1000V, seção de 300.0 mm2</t>
  </si>
  <si>
    <t>Quadro distrib. energia, embutido, capacidade para 56 disjuntores DIN, com barramento trifásico 100A barra neutro e terra, fabricado em chapa de aço 12 USG com porta, espelho, trinco com fechad ch yale, Ref. QDTN II-16DIN-CEMAR</t>
  </si>
  <si>
    <t>Eletroduto flexível corrugado 1", marca de referência</t>
  </si>
  <si>
    <t>Abertura e fechamento de rasgos em alvenaria, para passagem de eletroduto diâm. 1 1/4"a 2"</t>
  </si>
  <si>
    <t>Abertura e fechamento de rasgos em alvenaria, para passagem de eletrodutos diâm. 1/2" a 1"</t>
  </si>
  <si>
    <t>Ponto padrão de luz no teto - considerando eletroduto PVC rígido de 3/4" inclusive conexões (4.5m), fio isolado PVC de 2.5mm2 (16.2m) e caixa estampada 4x4" (1 und)</t>
  </si>
  <si>
    <t>Ponto padrão de luz na parede - considerando eletroduto PVC rígido de 3/4" inclusive conexões (4.5m), fio isolado PVC de 2.5mm2 (16.2m) e caixa estampada 4x4" (1 und)</t>
  </si>
  <si>
    <t>Ponto padrão de tomada 2 pólos mais terra - considerando eletroduto PVC rígido de 3/4" inclusive conexões (5.0m), fio isolado PVC de 2.5mm2 (16.5m) e caixa estampada 4x2" (1 und)</t>
  </si>
  <si>
    <t>Ponto padrão de tomada para chuveiro elétrico - considerando eletroduto PVC rígido de 3/4" inclusive conexões (9.0m), fio isolado PVC de 6.0mm2 (32.5m) e caixa estampada 4x2" (1 und)</t>
  </si>
  <si>
    <t>Ponto padrão de tomada para ar refrigerado - considerando eletroduto PVC rígido de 3/4" inclusive conexões (6.0m), fio isolado PVC de 4.0mm2 (21.6m) e caixa estampada 4x2" (1 und)</t>
  </si>
  <si>
    <t>Ponto padrão de ventilador no teto - considerando eletroduto PVC rígido de 3/4" inclusive conexões (4.5m), fio isolado PVC de 2.5mm2 (21.6m) e caixa estampada 4x4" (1 und)</t>
  </si>
  <si>
    <t>Ponto padrão de interruptor de 1 tecla paralelo - considerando eletroduto PVC rígido de 3/4" inclusive conexões (8.5m), fio isolado PVC de 2.5mm2 (28.8m) e caixa estampada 4x2" (1 und)</t>
  </si>
  <si>
    <t>Ponto padrão de interruptor de 1 tecla simples e 1 tomada dois pólos mais terra 10A/250V - considerandoeletroduto PVC rígido de 3/4" inclusive conexões (4.5m), fio isolado PVC de 2.5mm2 (19.4m) e caixa estampada 4x2" (1 und)</t>
  </si>
  <si>
    <t>Ponto padrão de poste para iluminação externa - considerando eletroduto PVC rígido de 3/4" inclusive conexões (7.7m) e fio isolado PVC de 2.5mm2 (25.2.0m)</t>
  </si>
  <si>
    <t>Ponto padrão de interruptor para ventilador - considerando eletroduto PVC rígido de 3/4" inclusive conexões (3.3m), fio isolado PVC de 2.5mm2 (12.0m) e caixa estampada 4x2" (1 und)</t>
  </si>
  <si>
    <t>Disjuntor bipolar 15 A a 50 A</t>
  </si>
  <si>
    <t>Disjuntor termomagnético tripolar 400 A</t>
  </si>
  <si>
    <t>Interruptor de duas teclas simples 10A/250V, com placa 4x2"</t>
  </si>
  <si>
    <t>Interruptor três teclas simples 10A/250V, c/ placa 4x2"</t>
  </si>
  <si>
    <t>Tomada 3 polos 20A/250V, com placa 4x2"</t>
  </si>
  <si>
    <t>Interruptor de uma tecla paralelo 10A/250V, com placa 4x2"</t>
  </si>
  <si>
    <t>Ventilador de teto conjugado com lâmpada eletrônica compacta de 21W e luminária, fornecido com comando para controle de velocidade, ventilação e reversão</t>
  </si>
  <si>
    <t>Campainha tipo prato, marca de referência Pial cod. 414.18</t>
  </si>
  <si>
    <t>Chuveiro elétrico tipo ducha</t>
  </si>
  <si>
    <t>INSTALAÇÃO DE TELEFONE / INTERFONE</t>
  </si>
  <si>
    <t>Ponto de telefone / interfone</t>
  </si>
  <si>
    <t>Caixa de passagem/distribuição do tipo CIE-2 20x20x12 cm</t>
  </si>
  <si>
    <t>INSTALAÇÃO DE GÁS</t>
  </si>
  <si>
    <t>Pára-raios tipo franklim incluindo base de fixação, conjunto de contraventagem c/abraçadeira p/3 estais em tubo e demais acessórios c/exceção do cabo de cobre de descida e suportes isoladores</t>
  </si>
  <si>
    <t>Condutor de cobre nú, seção de 35mm2, inclusive suportes isoladores e acessórios de fixação</t>
  </si>
  <si>
    <t>Cabo condutor de cobre eletrolítico nu, tempera meio dura, encordoamento classe 2, para aterramento, diam. 50mm2</t>
  </si>
  <si>
    <t>Extintor de incêndio de pó químico seco 6 Kg , inclusive suporte para fixação e placa sinalizadora</t>
  </si>
  <si>
    <t>INSTALAÇÃO DE ILUMINAÇÃO DE EMERGÊNCIA</t>
  </si>
  <si>
    <t>Ponto de antena de TV - considerando eletroduto PVC rígido de 3/4" inclusive conexões (3.0m), cabo coaxial 75 Ohms (4.5m) e caixa estampada 4x2" (1 und)</t>
  </si>
  <si>
    <t>Caixa de passagem 4x4"</t>
  </si>
  <si>
    <t>Ponto para sistema de som, com fio apropriado 0,75mm2, sobre rebaixamento, até a central</t>
  </si>
  <si>
    <t>Barra de apoio em aço inóx, diâm. 3 cm, comprimento de 80 cm, para sanitário de deficientes</t>
  </si>
  <si>
    <t>Instalação, Mobilização/Desmobilização de Obra (1% valor da obra)</t>
  </si>
  <si>
    <t>Sumidouro de anéis pré-moldados de concreto perfurados, diâmetro 2.50m, Hútil 3.00m, inclusive tampa com visita 60cm e brita para o fundo 50cm</t>
  </si>
  <si>
    <t>Sistema de ar condicionado Split Space 36.000 Btu/h, 220V, controle remoto, composto de condensador e evaporador, fornecimento e instalação (SALA DE REPOUSO)</t>
  </si>
  <si>
    <t>Sistema de ar condicionado Split HW 18.000 Btu/h, 220V, controle remoto, composto de condensador e evaporador, fornecimento e instalação (SALA DOS PROFESSORES)</t>
  </si>
  <si>
    <t>Ponto com registro de pressão (chuveiro, mictório, etc...)</t>
  </si>
  <si>
    <t>Porta em madeira de lei para pintura com barra de apoio em inox e barra de proteção 40cm em laminado acabamento aço escovado, incl. dobradiças, excl. marco, alizar e fechadura, nas dimensões 0.80 x 2.10m</t>
  </si>
  <si>
    <t>EQUIPAMENTOS AUXILIARES</t>
  </si>
  <si>
    <t>Locação de andaime metálico para fachada - tipo torre (aluguel mensal)</t>
  </si>
  <si>
    <t>Impermeabilização de estrutura com Sika Top 107 ou equivalente</t>
  </si>
  <si>
    <t>Alvenaria de aperto em tijolos maciços (7x10x20)cm inclinados, em paredes de 10cm</t>
  </si>
  <si>
    <t>Tela de fio de arame nº 12, galvanizada, com malha de 1", fixada em alvenaria, para proteção de revestimento</t>
  </si>
  <si>
    <t>Transporte semanal de mão de obra especializada para regiões que não a possuam</t>
  </si>
  <si>
    <t>sem</t>
  </si>
  <si>
    <t>Pastilha cerâmica 5 x 5 cm, porcelana, assentada com argamassa de cimento colante e rejunte pré-fabricado, marcasde referência</t>
  </si>
  <si>
    <t>Sistema de ar condicionado Split HW 12.000 Btu/h, 220V, controle remoto, composto de condensador e evaporador, fornecimento e instalação (ADMINISTRAÇÃO E SECRETARIA)</t>
  </si>
  <si>
    <t xml:space="preserve">Peitoril de granito cinza plido, 30cm, esp. 2cm </t>
  </si>
  <si>
    <t>Escada tipo marinheiro de tubo de ferro 1" e 3/4", com h=4.20m, para acesso a caixa d'água, inclusive pintura em esmalte sintético, conforme detalhe em projeto</t>
  </si>
  <si>
    <t>und</t>
  </si>
  <si>
    <t>Cobertura com telhas onduladas translúcidas inclusive fixação  (Área de secagem de roupa)</t>
  </si>
  <si>
    <t>Telha em aço galvanizado trapezoidal 40, e=0.50mm, pintura cor branca nas duas faces, inclusive acessório de fixação, ref. Stanto André, Eternit, Metform ou equivalente</t>
  </si>
  <si>
    <t>Conector de inspeção e emenda em latão para cabo de cobre de 35mm2</t>
  </si>
  <si>
    <t>Conector pressão bimetálico para cabo de cobre de 35mm2 de alta resistência mecânica</t>
  </si>
  <si>
    <t>Alizar de madeira de lei paraju ou equivalente 6 x 2 cm, com rebaixo para revestimento</t>
  </si>
  <si>
    <t>Ponto para caixa sifonada, inclusive caixa sifonada pvc 150x150x50mm com grelha em aço inox</t>
  </si>
  <si>
    <t>1% DO VALOR DA OBRA</t>
  </si>
  <si>
    <t>Sondagem de simples reconhecimento tipo SPT, incl. deslocamento local do equipamento até 500 m</t>
  </si>
  <si>
    <t>Rodapé de granito cinza esp. 2cm, h=17cm, assentado com argamassa de cimento, cal hidratada CH1 e areia no traço 1:0,5:8, incl. rejuntamento com cimento branco (contorno externo junto ao passeio)</t>
  </si>
  <si>
    <t>Escavação manual em material de 1º categoria, até 1,50m de profundidade, incl. contenção junto ao muro divisório</t>
  </si>
  <si>
    <t xml:space="preserve">Pintura com tinta acrílica, marcas de referência, inclusive selador acrílico, em paredes a três demãos, incl contenção junto ao muro divisório </t>
  </si>
  <si>
    <t>Reaterro apiloado de cavas de fundação, em camadas de 20cm, incl. contenção junto ao muro divisório</t>
  </si>
  <si>
    <t>Forma de tábua de madeira de 2.5 x 30.0 cm para fundações, levando-se em conta a utilização 5 vezes (incluido o material, corte, montagem, escoramento e desfôrma) incl. contenção junto ao muro divisório</t>
  </si>
  <si>
    <t>Fornecimento, dobragem e colocação em forma, de armadura CA-50 A média, diâm. de 6.3 a 10.0 mm, incl. contenção junto ao muro divisório</t>
  </si>
  <si>
    <t>Alvenaria de embasamento em blocos de concreto 15x20x40 cm, cheios de concreto, incl. contenção junto ao muro divisório</t>
  </si>
  <si>
    <t>Cobertura em Policarbonato compacto fumê apoiada sobre estrutura metálica, inclusive pintura esmalte sintético sobre metal</t>
  </si>
  <si>
    <t>Fôrma em chapa de madeira compensada plastificada 12mm para estrutura em geral, 5 reaproveitamentos, reforçada com sarrafos de madeira 2.5x10cm, incl. desforma</t>
  </si>
  <si>
    <t>Verga/contaverga reta de concreto armado 10 x 5 cm, Fck = 15 MPa, inclusive forma, armação e desforma, vãos e ao meio das paredes geral</t>
  </si>
  <si>
    <t>Letras em aço escovado com 20cm de altura (nome do C.E.M.E.I., na fachada)</t>
  </si>
  <si>
    <t>Transporte local com basculante de 5 m3, rodovia não pavimentada, incl. contenção junto ao muro divisório</t>
  </si>
  <si>
    <t>Fornecimento, preparo e aplicação de concreto Fck=20 MPa (brita 1), incl. preenchimento das nervuras da laje e contenção junto ao muro divisório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</si>
  <si>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</si>
  <si>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Chapisco com argamassa de cimento e areia média ou grossa lavada no traço 1:3, espessura 5 mm,  incl. contenção junto ao muro divisório</t>
  </si>
  <si>
    <t>Reboco tipo paulista de argamassa de cimento, cal hidratada CH1e areia média ou grossa lavada no traço 1:0.5:6, espessura 25 mm,  incl. contenção junto ao muro divisório</t>
  </si>
  <si>
    <t>Bacia sifonada infantil de louça branca, com caixa acoplada, marcas de referência, inclusive assento e demais acessórios</t>
  </si>
  <si>
    <t>Caixa de passagem de alvenaria de blocos de concreto 9x19x39cm, dimensões de 80x80x80m, com revestimento interno em chapisco e reboco tampa de ferro fundido esp. 5cm e lastro de brita 5cm</t>
  </si>
  <si>
    <t>Quadro distrib. energia, embutido ou semi embutido, capac. p/ 34 disj. DIN, c/barram trif. 100A barra. neutro e terra, fab. em chapa de aço 12 USG com porta, espelho, trinco com fechad ch yale, Ref. QDTN II-34DIN-CEMAR ou equiv</t>
  </si>
  <si>
    <t>Interruptor de uma tecla simples 10A/250V e uma tomada 2 polos universal 10A/250V, c/ placa 4x2"</t>
  </si>
  <si>
    <t>Caixa de telefone em chapa de aço padrão TELEBRAS do tipo CIE-4 600x600x120 cm</t>
  </si>
  <si>
    <t>Aterramento com haste terra 5/8" x 2.40, cabo de cobre nu 6mm2, incl. caixa de concreto 30 x 30 cm</t>
  </si>
  <si>
    <t>Placa de sinalização de segurança CODIGO 14 - 315/158(NBR 13.434); CÓDIGO S3(NT 14/2010-ES) ("SAIDA DE EMERGÊNCIA" - seta vertical)</t>
  </si>
  <si>
    <t>Ponto para iluminação de emergência completo, inclusive bloco autônomo de iluminação 2x9W com tomada universal</t>
  </si>
  <si>
    <t>Varal externo para secagem de roupas, em estrutura em trilhos metálicos TR-68, com tirantes em cabos de aço revestidos e estais de sustentação</t>
  </si>
  <si>
    <t xml:space="preserve">Escavação e carga de material de 1ª categoria, com trator de esteira e pá carregadeira   </t>
  </si>
  <si>
    <t>ton</t>
  </si>
  <si>
    <t>Espalhamento de material de 1ª categoria com motoniveladora</t>
  </si>
  <si>
    <t>Compactação de aterros 100% PN</t>
  </si>
  <si>
    <t xml:space="preserve">Escavação e carga de material de 1ª categoria, com trator de esteira e pá carregadeira, incl. contenção junto ao muro divisório   </t>
  </si>
  <si>
    <t>Transporte até 25km, montagem e desmontagem de bate-estacas com martelo pesando até 2,5t, com torre, inclusive horas improdutivas da equipe e do equipamento na ida, volta, na montagem e na desmontagem. Para distância além de 25km acrescentar 0,5% para cada km adicional</t>
  </si>
  <si>
    <t>Fornecimento, preparo e aplicação de concreto Fck=25 MPa (brita 1), incl. preenchimento das nervuras da laje</t>
  </si>
  <si>
    <t>Escoramento de forma de 3,30 até 3,50m de pé-direito, com pinho de 3ª, tábuas empregadas 3 vezes, prumos 4 vezes</t>
  </si>
  <si>
    <t>Vidro temperado, fumê, de 6mm de espessura, caixilho em alumínio, puxadores e trancas, colocado</t>
  </si>
  <si>
    <t>Estrutura metálica em arco (Área de secagem de roupa)</t>
  </si>
  <si>
    <t>Sanca de gesso para forro convencional, fornecimento e montagem (corredores e salas)</t>
  </si>
  <si>
    <t>Fornecimento e instalaçao de lona plástica preta, para impermeabilização, espessura 150 micras</t>
  </si>
  <si>
    <t>Bancada e tanque para lavanderia em granito cinza andorinha, esp. 2cm, dim. 0.80x1.10m, base de concreto e apoio em alvenaria, frontão h=10cm, incl. válvula e sifão</t>
  </si>
  <si>
    <t>Cuba de aço inox n° 1, marcas de referência Fisher, Metalpress ou Mekal, inclusive válvula de metal 1 1/4" e sifão cromado 1 x 1/2", excl. torneira</t>
  </si>
  <si>
    <t>Bacia sifonada de louça branca com caixa acoplada, para portadores de necessidades especiais, Vogue Plus Conforto - Linha Conforto, mod P51, incl. assento com abertura frontal, ref.AP52,marca de ref. Deca ou equivalente</t>
  </si>
  <si>
    <t>Escovário de aço inox ou granito, liga AISI 304, N° 18, marcas de referência Fischer, Metalpress ou Mekal, inclusive apoio de concreto, argamassa de apoio e assentamento, válvula e sifão cromados, exclusive torneiras</t>
  </si>
  <si>
    <t>Torneira pressão cromada, diam. 1/2" para tanque e escovário, marcas de referência</t>
  </si>
  <si>
    <t>Eletroduto de PVC rígido roscável, diâm. 4" (110mm), inclusive conexões</t>
  </si>
  <si>
    <t>Caixa de inspeção em PVC, diâmetro 300 mm, ref TEL-552, marca de referência Termotécnica ou
equivalente, inclusive escavação e reaterro</t>
  </si>
  <si>
    <t>Presilha de latão ref. 744, inclusive parafuso fenda DN 4,2x32mm e bucha nylon DN 6mm e vedação dos furos com poliuretano ref. 5905, marca de ref. Termotécnica ou equivalente</t>
  </si>
  <si>
    <t>Caixa de equalização de potenciais para uso interno e externo com nove (9) terminais para aterramento (BEP), em aço, com flange inferior e vedação na porta, ref. TEL-903, marca de referência Termotécnica ou equivalente</t>
  </si>
  <si>
    <t>Caixa ralo em blocos pré-moldados e grelha articulada em FFA</t>
  </si>
  <si>
    <t>Caixa coletora concreto armado H-&gt; 2,00 m, inclusive escavação</t>
  </si>
  <si>
    <t>Caixa de passagem de alvenaria de blocos de concreto 9x19x39cm, dimensões de 40x40x50cm, com revestimento interno em chapisco e reboco, tampa de concreto esp.5cm e lastro de brita 5 cm</t>
  </si>
  <si>
    <t xml:space="preserve">Pilar circular concreto armado diam.= 20cm </t>
  </si>
  <si>
    <t>Balanço giratório (gira-gira) em tubos de ferro galvanizado com diâmetro de 1” horizontais e verticais de 1.1/2” e espessura de parede de 1/8”, mbados em blocos de concreto e com pintura de base galvite e 2 demãos de acabamento, fornecimento e colocação</t>
  </si>
  <si>
    <t xml:space="preserve">Roçada mecanizada </t>
  </si>
  <si>
    <t>Forro em gesso acabamento tipo liso/bisotado, incl. juntas de dilatação</t>
  </si>
  <si>
    <t>Cerâmica 10x10cm, colorida, marcas de referência, empregando argamassa colante, inclusive rejuntamento esp. 5 mm com argamassa pré-fabricada em paredes internas e externas</t>
  </si>
  <si>
    <t>Sistema de ar condicionado Split HW 30.000 Btu/h, 220V, controle remoto, composto de condensador e evaporador, fornecimento e instalação (BERÇÁRIOS 1 E 2, MATERNAL 1 A 4, 1º, 2º E 3º PERÍODOS)</t>
  </si>
  <si>
    <t>Fornecimento e plantio de Patas de Elefante (adultas) - nolina, 1,00 m</t>
  </si>
  <si>
    <t>Fornecimento e plantio de Lírios da Paz (adultos) - muda</t>
  </si>
  <si>
    <t>Fornecimento e plantio de Mini Ixória (torrão) - formada, 0,30 m</t>
  </si>
  <si>
    <t>1.2</t>
  </si>
  <si>
    <t>1.3</t>
  </si>
  <si>
    <t>18.8</t>
  </si>
  <si>
    <t>18.9</t>
  </si>
  <si>
    <t>18.10</t>
  </si>
  <si>
    <t>18.11</t>
  </si>
  <si>
    <t>18.12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</si>
  <si>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</si>
  <si>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</si>
  <si>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</si>
  <si>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</si>
  <si>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</si>
  <si>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</si>
  <si>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</si>
  <si>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</si>
  <si>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</si>
  <si>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</si>
  <si>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</si>
  <si>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</si>
  <si>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</si>
  <si>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</si>
  <si>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</si>
  <si>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</si>
  <si>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24.2</t>
  </si>
  <si>
    <t>24.3</t>
  </si>
  <si>
    <t>24.4</t>
  </si>
  <si>
    <t>24.5</t>
  </si>
  <si>
    <t>24.6</t>
  </si>
  <si>
    <t>24.7</t>
  </si>
  <si>
    <t>24.8</t>
  </si>
  <si>
    <t>24.9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</si>
  <si>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</si>
  <si>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</si>
  <si>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</si>
  <si>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</si>
  <si>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</si>
  <si>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</si>
  <si>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</si>
  <si>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</si>
  <si>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</si>
  <si>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</si>
  <si>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</si>
  <si>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</si>
  <si>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</si>
  <si>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</si>
  <si>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</si>
  <si>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</si>
  <si>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</si>
  <si>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</si>
  <si>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</si>
  <si>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</si>
  <si>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</si>
  <si>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</si>
  <si>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</si>
  <si>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</si>
  <si>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</si>
  <si>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</si>
  <si>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</si>
  <si>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</si>
  <si>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</si>
  <si>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</si>
  <si>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</si>
  <si>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</si>
  <si>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</si>
  <si>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</si>
  <si>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30.2</t>
  </si>
  <si>
    <t>30.3</t>
  </si>
  <si>
    <t>31.1</t>
  </si>
  <si>
    <t>32.1</t>
  </si>
  <si>
    <t>33.1</t>
  </si>
  <si>
    <t>33.2</t>
  </si>
  <si>
    <t>33.3</t>
  </si>
  <si>
    <t>34.1</t>
  </si>
  <si>
    <t>34.2</t>
  </si>
  <si>
    <t>34.3</t>
  </si>
  <si>
    <t>35.1</t>
  </si>
  <si>
    <t>35.2</t>
  </si>
  <si>
    <t>35.3</t>
  </si>
  <si>
    <t>36.1</t>
  </si>
  <si>
    <t>36.2</t>
  </si>
  <si>
    <t>36.3</t>
  </si>
  <si>
    <t>37.1</t>
  </si>
  <si>
    <t>37.2</t>
  </si>
  <si>
    <t>37.3</t>
  </si>
  <si>
    <t>37.4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</si>
  <si>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</si>
  <si>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</si>
  <si>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</si>
  <si>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</si>
  <si>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</si>
  <si>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</si>
  <si>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</si>
  <si>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</si>
  <si>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</si>
  <si>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39.1</t>
  </si>
  <si>
    <t>39.2</t>
  </si>
  <si>
    <t>39.3</t>
  </si>
  <si>
    <t>39.4</t>
  </si>
  <si>
    <t>39.6</t>
  </si>
  <si>
    <t>39.7</t>
  </si>
  <si>
    <t>39.8</t>
  </si>
  <si>
    <t>39.9</t>
  </si>
  <si>
    <t>39.10</t>
  </si>
  <si>
    <t>39.11</t>
  </si>
  <si>
    <t>39.12</t>
  </si>
  <si>
    <t>39.13</t>
  </si>
  <si>
    <t>39.14</t>
  </si>
  <si>
    <t>39.15</t>
  </si>
  <si>
    <t>40.1</t>
  </si>
  <si>
    <t>40.2</t>
  </si>
  <si>
    <t>40.3</t>
  </si>
  <si>
    <t>40.4</t>
  </si>
  <si>
    <t>40.5</t>
  </si>
  <si>
    <t>40.6</t>
  </si>
  <si>
    <t>40.7</t>
  </si>
  <si>
    <t>41.1</t>
  </si>
  <si>
    <t xml:space="preserve">TOTAL  A </t>
  </si>
  <si>
    <t>Abrigo de gás para 2 cilindros 45 Kg, exec. em alv. bloco conc cheio,dim 2.10x0.85x1.50m, incl. cilindros e rede interna do abrigo compr. tubos e válvulas de esfera que interligam os cilindros</t>
  </si>
  <si>
    <t>INSTALAÇÃO DE PÁRA-RAIO  E SIST. DE COMB. A DESCARGAS ATMOSFÉRICAS</t>
  </si>
  <si>
    <t>Ponto para rede lógica, caixa de pvc amarela 4x2", com conector RJ-45 fêmea e caixa 4x4" PVC</t>
  </si>
  <si>
    <t>Terminal aéreo em latão (captor), com conector e fixação horizontal 5/16"x250mm, ref. TEL-024, incl. vedação dos furos com poliuretano ref. TEL 5905, marca de ref. Termotécnica ou equivalente</t>
  </si>
  <si>
    <t>Tampa reforçada em ferro fundido com escotilha TEL 536, inclusive assentamento, marca de referência Termotécnica ou equivalente</t>
  </si>
  <si>
    <t>Meio-fio de concreto moldado in-loco, formas mad., nas dimensões 10 x 30 cm, incl. escavação, reaterro e bota-fora</t>
  </si>
  <si>
    <t>Dreno profundo D -&gt; 0,20 m c/ enchimento de brita e areia, escav. em material 1ª categoria, incl. transp. da brita e da areia, manilhas porosas</t>
  </si>
  <si>
    <t>Banco de concreto armado aparente Fck=15 MPa, apoios de concr., compr. de 2,00m, larg. de 45cm, esp. de 7cm e alt. de 45cm</t>
  </si>
  <si>
    <t>Fornec. e instalação de lixeira suspença 50 litros, em fibra-de-vidro ou polietileno com supurte em tubo galvanizado (pedestal)</t>
  </si>
  <si>
    <t>PRINCIPAIS REFERÊNCIAIS DE PREÇOS - BDI 30,90%</t>
  </si>
  <si>
    <t>Estrut. metálica constituída por perfis formados a frio, aço estrutural ASTM A-570 G33 (terças) ASTM A-36 (demais perfis) c/ o sistema de trat. e pint</t>
  </si>
  <si>
    <t>Forn e assent de telhas de liga de alumínio e zinco (galvalume), trapezoidal, esp. mínima 0.43mm, alt. Mínima de 17mm, sobrep. lateral e longit. 200mm c/ mínimo de 3 apoios, assent. c/ utiliz. de fitas anti-corrosiva</t>
  </si>
  <si>
    <t>Porcelanato polido, acabamento acetinado, dim. 60x60cm, ref. de cor CIMENTO CINZA BOLD
Potobello/equiv, utilizando dupla colagem de argamassa colante para porcelanato tipo ACIII e rejunte 1mm para porcelanato</t>
  </si>
  <si>
    <t>Eletrocalha perfurada em chapa de aço galvanizado, sem tampa  (altura: 100 mm / largura: 50 mm)</t>
  </si>
  <si>
    <t>Metalização tipo cromagem, a base d'água cores diversas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</si>
  <si>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</si>
  <si>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</si>
  <si>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</si>
  <si>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</si>
  <si>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</si>
  <si>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</si>
  <si>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</si>
  <si>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</si>
  <si>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</si>
  <si>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26.26</t>
  </si>
  <si>
    <t>26.27</t>
  </si>
  <si>
    <t>26.28</t>
  </si>
  <si>
    <t>26.29</t>
  </si>
  <si>
    <t>27.8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</si>
  <si>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</si>
  <si>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</si>
  <si>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</si>
  <si>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</si>
  <si>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</si>
  <si>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</si>
  <si>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</si>
  <si>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</si>
  <si>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</si>
  <si>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</si>
  <si>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</si>
  <si>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</si>
  <si>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</si>
  <si>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</si>
  <si>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</si>
  <si>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</si>
  <si>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</si>
  <si>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31.2</t>
  </si>
  <si>
    <t>31.3</t>
  </si>
  <si>
    <t>33.4</t>
  </si>
  <si>
    <t>35.4</t>
  </si>
  <si>
    <t>39.16</t>
  </si>
  <si>
    <t>39.17</t>
  </si>
  <si>
    <t>39.18</t>
  </si>
  <si>
    <t>39.19</t>
  </si>
  <si>
    <t>39.20</t>
  </si>
  <si>
    <t>39.21</t>
  </si>
  <si>
    <t>39.22</t>
  </si>
  <si>
    <t>39.23</t>
  </si>
  <si>
    <t>39.24</t>
  </si>
  <si>
    <t>39.25</t>
  </si>
  <si>
    <t>39.26</t>
  </si>
  <si>
    <t>39.27</t>
  </si>
  <si>
    <t>39.28</t>
  </si>
  <si>
    <t>39.29</t>
  </si>
  <si>
    <t>39.30</t>
  </si>
  <si>
    <t>39.31</t>
  </si>
  <si>
    <t>39.32</t>
  </si>
  <si>
    <t>39.33</t>
  </si>
  <si>
    <t>39.34</t>
  </si>
  <si>
    <t>39.35</t>
  </si>
  <si>
    <t>39.36</t>
  </si>
  <si>
    <t>40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</si>
  <si>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</si>
  <si>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</si>
  <si>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</si>
  <si>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</si>
  <si>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</si>
  <si>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</si>
  <si>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</si>
  <si>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</si>
  <si>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41</t>
  </si>
  <si>
    <t>42</t>
  </si>
  <si>
    <t>42.1</t>
  </si>
  <si>
    <t>42.2</t>
  </si>
  <si>
    <t>Escavação e carga de material de 1ª categoria, mecanizado</t>
  </si>
  <si>
    <t>Escavação manual em material de 1a. categoria, até 1.50 m de profundidade</t>
  </si>
  <si>
    <t>Apiloamento do fundo de vala com maço de 30 a 60kg</t>
  </si>
  <si>
    <t>Transporte horizontal, material de 1ª cat. DMTaté 50m em Vias Urbanas</t>
  </si>
  <si>
    <t>ESTRUTURA</t>
  </si>
  <si>
    <t>INFRAESTRUTURA</t>
  </si>
  <si>
    <t>Fornecimento, preparo e aplicação de concreto Fck=20 MPa (brita 1 e 2) - (5% de perdas já incluído no custo)</t>
  </si>
  <si>
    <t>Fornecimento, dobragem e colocação em fôrma, de armadura CA-50 A média, diâmetro de 6.3 a 10.0 mm</t>
  </si>
  <si>
    <t>Fôrma de tábua de madeira de 2.5x30.0cm, levando-se em conta utilização 5 vezes (incluindo o material, corte, montagem, escoramento e desforma)</t>
  </si>
  <si>
    <t>Fornecimento, preparo e aplicação de concreto Fck=25 MPa (brita 1 e 2) - (5% de perdas já incluído no custo)</t>
  </si>
  <si>
    <t>Fornecimento, dobragem e colocação em fôrma, de armadura CA-50 A grossa, diâmetro de 12.5 a 25.0mm</t>
  </si>
  <si>
    <t>Fornecimento, dobragem e colocação em fôrma, de armadura CA-60 B fina, diâmetro de 4.0 a 7.0mm</t>
  </si>
  <si>
    <t>Alvenaria de blocos de concreto 9x19x39cm, c/ resist. mínimo a compres. 2.5 MPa, assent. c/ arg. de cimento, cal hidratada CH1 e areia no traço 1:0.5:8 esp. das juntas 10mm e esp. das paredes, s/ rev. 9cm</t>
  </si>
  <si>
    <t>IMPERMEABILIZAÇÃO</t>
  </si>
  <si>
    <t>Impermeabilização nas seguintes etapas: chapisco traço 1:2 c/ sika 1 prop. 1:10 ou equiv., revest. duplo c/ argamassa de cimento e areia traço 1:3 c/ sika 1 prop. 1:12 ou equivalente, esp. 2x15 mm e acab. argamassa 1:2</t>
  </si>
  <si>
    <t>Reboco tipo paulista com argamassa de cimento, cal hidratada e areia fina lavada no traço 1:0,5:6</t>
  </si>
  <si>
    <t>INSTALAÇÕES HIDRO - SANITÁRIAS</t>
  </si>
  <si>
    <t>Ponto de água fria (vasos sanitários cx. acoplada e torneiras p/ pisos e jardins)</t>
  </si>
  <si>
    <t>Tubo de PVC rígido, para esgoto, diâmetro 150mm, inclusive ecavação e aterro com areia</t>
  </si>
  <si>
    <t xml:space="preserve">Caixa retentora de matéria sólida de alv. bloco conc.9x19x39cm, dim 60x60cm e Hmáx=1m, c/ tampa conc. esp.5cm, lastro conc. esp.10cm, revest. internamente c/ chap, reb. impermeab., escavação, reaterro e parede int. em concreto </t>
  </si>
  <si>
    <t>Tubo de PVC rígido soldável marrom, diâm. 25mm, inclusive conexões</t>
  </si>
  <si>
    <t>Tubo de PVC rigido soldável marrom, diâm. 32mm (1"), inclusive conexões</t>
  </si>
  <si>
    <t>Tubo de PVC rigido soldável marrom, diâm. 40mm (1"), inclusive conexões</t>
  </si>
  <si>
    <t>Tubo de PVC rígido soldável marrom, diâm. 50mm, inclusive conexões</t>
  </si>
  <si>
    <t>Ponto elétrico alimentação Bombas - considerando eletroduto PVC rígido de 3/4" inclusive conexões (9.0m), fio isolado PVC de 6.0mm2 (32.5m) e caixa estampada 4x2" (1 und)</t>
  </si>
  <si>
    <t>Bomba centrifuga trifásica 2CV</t>
  </si>
  <si>
    <t>Automático de bóia, duas funções 25A</t>
  </si>
  <si>
    <t>APARELHOS HIDRO - SANITÁRIOS</t>
  </si>
  <si>
    <t>Torneira para jardim de 3/4" marcas de referência Fabrimar, Deca ou Docol</t>
  </si>
  <si>
    <t>Registro de gaveta bruto diam. 40mm (1 1/2")</t>
  </si>
  <si>
    <t>Registro de gaveta bruto diam. 50mm (2")</t>
  </si>
  <si>
    <t>Reservatório polietileno, 5.000L</t>
  </si>
  <si>
    <t>24.2.1</t>
  </si>
  <si>
    <t>24.2.1.1</t>
  </si>
  <si>
    <t>24.2.1.2</t>
  </si>
  <si>
    <t>24.2.1.3</t>
  </si>
  <si>
    <t>24.2.2</t>
  </si>
  <si>
    <t>24.2.2.1</t>
  </si>
  <si>
    <t>24.2.2.2</t>
  </si>
  <si>
    <t>24.2.2.3</t>
  </si>
  <si>
    <t>24.2.2.4</t>
  </si>
  <si>
    <t>24.2.2.5</t>
  </si>
  <si>
    <t>24.3.1</t>
  </si>
  <si>
    <t>24.4.1</t>
  </si>
  <si>
    <t>24.5.1</t>
  </si>
  <si>
    <t>24.6.1</t>
  </si>
  <si>
    <t>24.6.2</t>
  </si>
  <si>
    <t>24.7.1</t>
  </si>
  <si>
    <t>24.7.2</t>
  </si>
  <si>
    <t>24.7.3</t>
  </si>
  <si>
    <t>24.7.4</t>
  </si>
  <si>
    <t>24.7.5</t>
  </si>
  <si>
    <t>24.7.6</t>
  </si>
  <si>
    <t>24.7.7</t>
  </si>
  <si>
    <t>24.8.1</t>
  </si>
  <si>
    <t>24.8.2</t>
  </si>
  <si>
    <t>24.8.3</t>
  </si>
  <si>
    <t>24.9.1</t>
  </si>
  <si>
    <t>24.9.2</t>
  </si>
  <si>
    <t>24.9.3</t>
  </si>
  <si>
    <t>24.9.4</t>
  </si>
  <si>
    <t>24.9.5</t>
  </si>
  <si>
    <t>Deslocamento de equipe e equipamento de sondagem rotativa e SPT, fora da Grande Vitória</t>
  </si>
  <si>
    <t>km</t>
  </si>
  <si>
    <t>Insumo</t>
  </si>
  <si>
    <t>Unid.</t>
  </si>
  <si>
    <t>Código</t>
  </si>
  <si>
    <t>Coefic.</t>
  </si>
  <si>
    <t>Pr. Unit.</t>
  </si>
  <si>
    <t>Sub-Total</t>
  </si>
  <si>
    <t>Mão-de-Obra</t>
  </si>
  <si>
    <t>H</t>
  </si>
  <si>
    <t>SERVENTE</t>
  </si>
  <si>
    <t>010146</t>
  </si>
  <si>
    <t>encargo social</t>
  </si>
  <si>
    <t>SUBTOTAL</t>
  </si>
  <si>
    <t>Materiais</t>
  </si>
  <si>
    <t>PÇ</t>
  </si>
  <si>
    <t>BDI</t>
  </si>
  <si>
    <t>M2</t>
  </si>
  <si>
    <t>M</t>
  </si>
  <si>
    <t>KG</t>
  </si>
  <si>
    <t>Equipamentos</t>
  </si>
  <si>
    <t>Veículo tipo Van, Kombi ou similar</t>
  </si>
  <si>
    <t>MÊS</t>
  </si>
  <si>
    <t>MOTORISTA</t>
  </si>
  <si>
    <t xml:space="preserve">Placa de obra padrão PMPK, nas dimensões de 2,00 x 4,00 m </t>
  </si>
  <si>
    <t>Tapume madeira compensada resinada e= 12mm h=2,20m, estr. c/ mad reflorest., incl mont, pintura esmalte sint, adesivo "IOPES" 60x60cm a cada 10m e faixas c/ pintura esmalte sintético nas cores azul c/ h=30cm e rosa c/ h=10cm</t>
  </si>
  <si>
    <t>COMPOSIÇÃO AUXILIAR 02</t>
  </si>
  <si>
    <t>COMPOSIÇÃO AUXILIAR 03</t>
  </si>
  <si>
    <t>COMPOSIÇÃO AUXILIAR 04</t>
  </si>
  <si>
    <t>Fôrma chapas de madeira compensada resinada, de 12 mm de espessura, levando-se em conta a utilização 3 vezes, reforçadas com sarrafos de madeira de 2.5 x 10.0 cm</t>
  </si>
  <si>
    <t>24.2.2.6</t>
  </si>
  <si>
    <t>17.4</t>
  </si>
  <si>
    <t>COMPOSIÇÃO AUXILIAR 05</t>
  </si>
  <si>
    <t>COMPOSIÇÃO AUXILIAR 06</t>
  </si>
  <si>
    <t>COMPOSIÇÃO AUXILIAR 07</t>
  </si>
  <si>
    <t>COMPOSIÇÃO AUXILIAR 08</t>
  </si>
  <si>
    <t>COMPOSIÇÃO AUXILIAR 09</t>
  </si>
  <si>
    <t>COMPOSIÇÃO AUXILIAR 10</t>
  </si>
  <si>
    <t>COMPOSIÇÃO AUXILIAR 11</t>
  </si>
  <si>
    <t>COMPOSIÇÃO AUXILIAR 12</t>
  </si>
  <si>
    <t>COMPOSIÇÃO AUXILIAR 13</t>
  </si>
  <si>
    <t>COMPOSIÇÃO AUXILIAR 14</t>
  </si>
  <si>
    <t>COMPOSIÇÃO AUXILIAR 15</t>
  </si>
  <si>
    <t>COMPOSIÇÃO AUXILIAR 16</t>
  </si>
  <si>
    <t>COMPOSIÇÃO AUXILIAR 17</t>
  </si>
  <si>
    <t>COMPOSIÇÃO AUXILIAR 18</t>
  </si>
  <si>
    <t>COMPOSIÇÃO AUXILIAR 19</t>
  </si>
  <si>
    <t>COMPOSIÇÃO AUXILIAR 20</t>
  </si>
  <si>
    <t>Muro de alvenaria de blocos cerâmicos 10x20x20cm, c/ pilares a cada 2 m, esp. 10cm e h=2.5m, revestido com chapisco, reboco e pintura acrílica a 2 demãos, incl. pilares, cintas e sapatas, empregando arg. cimento cal e areia</t>
  </si>
  <si>
    <t>COMPOSIÇÃO AUXILIAR 21</t>
  </si>
  <si>
    <t>COMPOSIÇÃO AUXILIAR 22</t>
  </si>
  <si>
    <t>COMPOSIÇÃO AUXILIAR 23</t>
  </si>
  <si>
    <t>Estaca metálica, fornecimento, transporte, perdas, solda, emenda, corte e cravação de TR- 68</t>
  </si>
  <si>
    <t xml:space="preserve">SEINFRA ITEM 14.4.26 C4284 BDI 30,90% </t>
  </si>
  <si>
    <t>Coifa de aço inox AISI 304/444 (#20), nas dimensões 2,30 x 1,30 x 0,60m (cocção), com calha coletora de gordura em todo perímetro com dreno plugado, suporte de fixação e bocais flangeados (fogão industrial de 8 bocas). FORNECIMENTO e COLOCAÇÃO</t>
  </si>
  <si>
    <t>COMPOSIÇÃO AUXILIAR Nº 01</t>
  </si>
  <si>
    <t>COMPOSIÇÃO AUXILIAR Nº 02</t>
  </si>
  <si>
    <t>Barracão para depósito de cimento área de 10.90m2, de chapa de compensado 12mm e pontaletes 8x8cm, piso cimentado e cobertura de telhas de fibrocimento de 6mm, inclusive ponto de luz, conf. projeto (1 utilização)</t>
  </si>
  <si>
    <t>Barracão para almoxarifado área de 10.90m2, de chapa de compensado de 12mm e pontalete 8x8cm, piso cimentado e cobertura de telhas de fibrocimento de 6mm, incl. ponto de luz, conf. projeto (1 utilização)</t>
  </si>
  <si>
    <t>Unidade de sanitário e vestiário p/ até 20 func. área de 18.15m2, paredes de chapa compens. 12mm e pontalete 8x8cm, piso cimentado, cobert. telha fibroc. 6mm, incl. instalação de luz e cx. de inspeção, conf. projeto (1 utilização)</t>
  </si>
  <si>
    <t>6.9</t>
  </si>
  <si>
    <t>Refeitório com paredes de chapa de compens. 12mm e pontaletes 8x8cm, piso ciment. e cob. de telhas fibroc. 6mm, incl. ponto de luz e cx. de inspeção (cons. 1.21 m2/func./turno), conf. projeto (1 utilização)</t>
  </si>
  <si>
    <t>Rede de água com padrão de entrada d'água diâm. 3/4", conf. espec. CESAN, incl. tubos e conexões para alimentação, distribuição, extravasor e limpeza, cons. o padrão a 25m, conf. projeto (1 utilização)</t>
  </si>
  <si>
    <t>Rede de esgoto, contendo fossa e filtro, inclusive tubos e conexões de ligação entre caixas, considerando distância de 25m, conforme projeto (1 utilização)</t>
  </si>
  <si>
    <t>6.10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</si>
  <si>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</si>
  <si>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6.11</t>
  </si>
  <si>
    <t>Reservatório de poliestileno de 1000 L, incl. suporte em madeira de 7x12cm e 8x7cm, elevado de 4m, conf. projeto (1 utilização)</t>
  </si>
  <si>
    <t>COMPOSIÇÃO AUXILIAR Nº 03</t>
  </si>
  <si>
    <t>COMPOSIÇÃO AUXILIAR Nº 04</t>
  </si>
  <si>
    <t>COMPOSIÇÃO AUXILIAR Nº 05</t>
  </si>
  <si>
    <t>OFICIAL MONTADOR</t>
  </si>
  <si>
    <t>Vidro temperado, fumê, de 6mm de espessura, caixilho em alumínio, puxadores e trancas</t>
  </si>
  <si>
    <t>COMPOSIÇÃO AUXILIAR Nº 06</t>
  </si>
  <si>
    <t>PEDREIRO</t>
  </si>
  <si>
    <t>AREIA LAVADA MEDIA</t>
  </si>
  <si>
    <t>M3</t>
  </si>
  <si>
    <t>020503</t>
  </si>
  <si>
    <t>BLOCO CERÂMICO 10 FUROS 10X20X20CM</t>
  </si>
  <si>
    <t>UN</t>
  </si>
  <si>
    <t>022585</t>
  </si>
  <si>
    <t>CAL HIDRATADO</t>
  </si>
  <si>
    <t>020505</t>
  </si>
  <si>
    <t>CIMENTO CP III - 40</t>
  </si>
  <si>
    <t>020508</t>
  </si>
  <si>
    <t>COMPOSIÇÃO AUXILIAR Nº 07</t>
  </si>
  <si>
    <t>AJUDANTE</t>
  </si>
  <si>
    <t>010101</t>
  </si>
  <si>
    <t>ELETRICISTA</t>
  </si>
  <si>
    <t>010115</t>
  </si>
  <si>
    <t>ELETRODUTO DE PVC RIGIDO 3/4"</t>
  </si>
  <si>
    <t>CABO FLEX ISOL. TERMOPLAST. 750V - 6,00 MM2 - 70º</t>
  </si>
  <si>
    <t>CAIXA ESTAMPADA 4X2"- CHAPA 18</t>
  </si>
  <si>
    <t>BUCHA DE ALUMINIO FUNDIDO 3/4"</t>
  </si>
  <si>
    <t>ARRUELA DE ALUMINIO FUNDIDO 3/4"</t>
  </si>
  <si>
    <t>042502</t>
  </si>
  <si>
    <t>043007</t>
  </si>
  <si>
    <t>045017</t>
  </si>
  <si>
    <t>048502</t>
  </si>
  <si>
    <t>048516</t>
  </si>
  <si>
    <t>Porta toalha reto, em metal cromado (50cm). FORNECIMENTO e COLOCAÇÃO</t>
  </si>
  <si>
    <t>COMPOSIÇÃO AUXILIAR Nº 08</t>
  </si>
  <si>
    <t>UNID.</t>
  </si>
  <si>
    <t>CARPINTEIRO</t>
  </si>
  <si>
    <t>PINTOR</t>
  </si>
  <si>
    <t>ACO CA-50 DE 8.0MM</t>
  </si>
  <si>
    <t>ARAME GALVANIZADO N.14 AWG</t>
  </si>
  <si>
    <t>MT</t>
  </si>
  <si>
    <t>ARAME RECOZIDO N.18 BWG</t>
  </si>
  <si>
    <t>ARMACAO REX 1 LINHA S ROLDANA</t>
  </si>
  <si>
    <t>ARRUELA DE ALUMINIO 11/2"</t>
  </si>
  <si>
    <t>ARRUELA DE ALUMINIO 3"</t>
  </si>
  <si>
    <t>ARRUELA DE ALUMINIO 6"</t>
  </si>
  <si>
    <t>BRITA 1</t>
  </si>
  <si>
    <t>BRITA 2</t>
  </si>
  <si>
    <t>BRITA 3</t>
  </si>
  <si>
    <t>BUCHA DE ALUMINIO 11/2"</t>
  </si>
  <si>
    <t>BUCHA DE ALUMINIO 3"</t>
  </si>
  <si>
    <t>BUCHA DE ALUMINIO 6"</t>
  </si>
  <si>
    <t>CABEÇOTE DE ALUMINIO 6"</t>
  </si>
  <si>
    <t>CABO DE AÇO 3/8 CORDOALHA</t>
  </si>
  <si>
    <t>CABO DE COBRE 150mm2 1KV AZUL</t>
  </si>
  <si>
    <t>CABO DE COBRE 150mm2 1KV PRETO</t>
  </si>
  <si>
    <t>CABO DE COBRE RIGIDO 25,00mm2 750V</t>
  </si>
  <si>
    <t>CAIXA DE ATERRAMENTO COM TAMPA DE CIMENTO</t>
  </si>
  <si>
    <t>CAIXA P/ TC ESPECIAL</t>
  </si>
  <si>
    <t>CAIXA TRIFASICA SEM DISJUNTOR</t>
  </si>
  <si>
    <t>CHAPA COMPENSADA RESINADA 12MM</t>
  </si>
  <si>
    <t>CHAVE BLINDADA SCHAK 400A</t>
  </si>
  <si>
    <t>CIMENTO CP III - 32</t>
  </si>
  <si>
    <t>CINTA 175</t>
  </si>
  <si>
    <t>CONECTOR FENDADO 150,00mm2</t>
  </si>
  <si>
    <t>CONECTOR P/HASTE TERRA REFORÇADO</t>
  </si>
  <si>
    <t>CRUZETA DE MADEIRA  0,60X13X11MT</t>
  </si>
  <si>
    <t>CRUZETA DE MADEIRA 09X11X2,44MT</t>
  </si>
  <si>
    <t>CRUZETA DE MADEIRA 13X14X2,70MT</t>
  </si>
  <si>
    <t>DESMOLDANTE PARA FORMAS</t>
  </si>
  <si>
    <t>L</t>
  </si>
  <si>
    <t>ESTICADOR GO 5/8</t>
  </si>
  <si>
    <t>FIO DE COBRE NU 16,00mm2</t>
  </si>
  <si>
    <t>ISOLADOR ROLDANA DE PORCELANA</t>
  </si>
  <si>
    <t>LIXA PARA MADEIRA/MASSA</t>
  </si>
  <si>
    <t>MASSA ACRILICA</t>
  </si>
  <si>
    <t>OLHAL GALVANIZADO</t>
  </si>
  <si>
    <t>PARAFUSO DE MAQUINA 5/8 X 200</t>
  </si>
  <si>
    <t>PARAFUSO DE MAQUINA 5/8 X 400</t>
  </si>
  <si>
    <t>PARAFUSO DE MAQUINA 5/8 X 550</t>
  </si>
  <si>
    <t>PARAFUSO DE MAQUINA 5/8 X 600</t>
  </si>
  <si>
    <t>PARAFUSO DE METAL 3/8" X 11/2" C/1 PORCA E 2 ARRUELAS</t>
  </si>
  <si>
    <t>PREGO - PRECO MEDIO DAS BITOLAS</t>
  </si>
  <si>
    <t>PREGO 18X27</t>
  </si>
  <si>
    <t>SARRAFO DE MADEIRA 2.5 X 10.0 CM (TAIPA DE 1a)</t>
  </si>
  <si>
    <t>SELADOR ACRILICO</t>
  </si>
  <si>
    <t>TABUA DE MADEIRA DE 2.5 X 30.0 CM (TAIPA DE 1a)</t>
  </si>
  <si>
    <t>TAMPA DE FERRO FUNDIDO 80X80</t>
  </si>
  <si>
    <t>TERMINAL DE COBRE 25,00mm2</t>
  </si>
  <si>
    <t>TERMINAL DE COBRE 150,00mm2 COMPRESSÃO</t>
  </si>
  <si>
    <t>TINTA LATEX ACRILICA</t>
  </si>
  <si>
    <t>TRANFORMADOR TRIF 150KVA 127/220V. CLASSE 15 KV</t>
  </si>
  <si>
    <t>QGBT MONTADO CONFORME PROJETO</t>
  </si>
  <si>
    <t>BETONEIRA 320 L (E301)</t>
  </si>
  <si>
    <t>CAMINHAO CARR MBENZ L1620/51 C/GUIND. 6T X M(E434)</t>
  </si>
  <si>
    <t>010111</t>
  </si>
  <si>
    <t>ARMADOR</t>
  </si>
  <si>
    <t>010121</t>
  </si>
  <si>
    <t>010139</t>
  </si>
  <si>
    <t>010140</t>
  </si>
  <si>
    <t>COMPOSIÇÃO AUXILIAR Nº 09</t>
  </si>
  <si>
    <t>Eletrocalha galvanizada perfurada sem tampa (altura: 100 mm / largura: 50 mm)</t>
  </si>
  <si>
    <t>Gancho de suspensão vertical para eletrocalha (altura: 100 mm / largura: 50 mm)</t>
  </si>
  <si>
    <t>Parafuso cabeça sextavada  (comprimento: 2 " / diâmetro: 1/4 ")</t>
  </si>
  <si>
    <t>Porca sextavada de aço galvanizado (diâmetro da parte roscável: 1/4 ")"</t>
  </si>
  <si>
    <t>Arruela em aço galvanizado - lisa (diâmetro da seção: 1/4 " / tipo de galvanização: a fogo)</t>
  </si>
  <si>
    <t>Barra roscada em aço roscada (diâmetro: 1/4 ")</t>
  </si>
  <si>
    <t>Bucha de nylon tipo "S8" para fixação geral em concreto e materiais de alvenaria (comprimento: 40 mm / diâmetro do furo: 8 mm)</t>
  </si>
  <si>
    <t>COMPOSIÇÃO AUXILIAR Nº 10</t>
  </si>
  <si>
    <t>ARRUELA DE ALUMÍNIO FUNDIDO 3/4"</t>
  </si>
  <si>
    <t>BUCHA DE ALUMÍNIO FUNDIDO 3/4"</t>
  </si>
  <si>
    <t>CABO FLEX ISOL. TERMOPLAST. 750V - 2,50 MM2 - 70º</t>
  </si>
  <si>
    <t>043005</t>
  </si>
  <si>
    <t>ELETRODUTO DE PVC RIGIDO 3/4" - ROSCAVEL SEM LUVA</t>
  </si>
  <si>
    <t>Microfone sem fio, 700 mW, inclusive base receptora, fonte de alimentação, cabos e baterias</t>
  </si>
  <si>
    <t>COMPOSIÇÃO AUXILIAR Nº 11</t>
  </si>
  <si>
    <t>Microfone Sem Fio Duplo Mao Uhf Jwl Profissional</t>
  </si>
  <si>
    <t>COMPOSIÇÃO AUXILIAR Nº 12</t>
  </si>
  <si>
    <t>Caixa Embutir Gesso Arandela P/ Som Ambiente 120w a 150w</t>
  </si>
  <si>
    <t>Caixa de som 120 a 150 Watts, instalada junto ao teto</t>
  </si>
  <si>
    <t>COMPOSIÇÃO AUXILIAR Nº 13</t>
  </si>
  <si>
    <t>COMPOSIÇÃO AUXILIAR Nº 15</t>
  </si>
  <si>
    <t>SOLUÇÃO LIMPADORA</t>
  </si>
  <si>
    <t>PRIMER DE SUPERFÍCIE</t>
  </si>
  <si>
    <t>SOLVENTE PARA TINTA A BASE DE EPOXI</t>
  </si>
  <si>
    <t>SOLUÇÃO ATIVADORA DE SUPERFÍCIE</t>
  </si>
  <si>
    <t>SOLUÇÃO METALIZADORA</t>
  </si>
  <si>
    <t>PIGMENTO</t>
  </si>
  <si>
    <t>POLIDOR DE ACABAMENTO</t>
  </si>
  <si>
    <t>COMPOSIÇÃO AUXILIAR Nº 16</t>
  </si>
  <si>
    <t>Kit Interfone Porteiro Eletrônico C/ Fechadura</t>
  </si>
  <si>
    <t>COMPOSIÇÃO AUXILIAR Nº 17</t>
  </si>
  <si>
    <t>Kit Motor Portão Eletrônico Deslizante 1/2 Hp</t>
  </si>
  <si>
    <t>Fornec. e assent. de tubos reforçados VINILFORT DN 150 mm, incl. acessórios e assentamento de conexões</t>
  </si>
  <si>
    <t>COMPOSIÇÃO AUXILIAR Nº 18</t>
  </si>
  <si>
    <t>Poste circular de concreto 11m padrão ESCELSA, incl. 3 projetores PL 400 MA c/ lâmpada VM 400W, reator tipo externo 400 W /220V alto fator de potência, Tecnowatt ou equivalente</t>
  </si>
  <si>
    <t>SERRALHEIRO</t>
  </si>
  <si>
    <t>ELETRODO SERRALHEIRO</t>
  </si>
  <si>
    <t>COMPOSIÇÃO AUXILIAR Nº 19</t>
  </si>
  <si>
    <t>Lixeira 50 Litros Em Fibra De Vidro</t>
  </si>
  <si>
    <t>Suporte Para Lixeiras Coleta</t>
  </si>
  <si>
    <t>COMPOSIÇÃO AUXILIAR Nº 20</t>
  </si>
  <si>
    <t>Trilho ferroviário</t>
  </si>
  <si>
    <t>Cabo De Aço 4,8mm</t>
  </si>
  <si>
    <t>Cabo Aço Revestido Plástico p/varal</t>
  </si>
  <si>
    <t>COMPOSIÇÃO AUXILIAR Nº 21</t>
  </si>
  <si>
    <t xml:space="preserve">TUBO DE PVC PARA ESGOTO DE 200MM </t>
  </si>
  <si>
    <t xml:space="preserve">062535 </t>
  </si>
  <si>
    <t>CONCRETO ARMADO</t>
  </si>
  <si>
    <t>COMPOSIÇÃO AUXILIAR Nº 22</t>
  </si>
  <si>
    <t>Estrutura metálica galvanizada, pintada</t>
  </si>
  <si>
    <t>Gangorra de 5/10 anos com 2 pranchas de madeira aparelhada, estas fixadas em tubo de ferro galvanizado (externa e internamente) com diâmetro de 2” e 2.1/2” e espessura de parede de 1/8”, com pintura de base galvite e 2 demãos de acabamento. FORNECIMENTO e COLOCAÇÃO</t>
  </si>
  <si>
    <t>Escorrega de 5/10 anos com altura de 1,57m em madeira aparelhada e tubos de ferro galvanizado (externa e internamente) de 3/4” e 2” e espessura de parede de 1/8”, com pintura de base galvite e 2 demãos de acabamento. FORNECIMENTO e COLOCAÇÃO</t>
  </si>
  <si>
    <t>Balanço de 5/10 anos composto com 2 cadeiras presas em correntes galvanizadas, fixadas por meio de braçadeiras, com travessão de tubo de ferro galvanizado (externa e internamente) de 2.1/2” e espessura de parede de 1/8”, suspensas em cavaletes de tubo de ferro galvanizado de 2”, chumbados em sapatas de concreto, pintados com base galvite e 2 demãos de acabamento. FORNECIMENTO e COLOCAÇÃO</t>
  </si>
  <si>
    <t>JARDINEIRO</t>
  </si>
  <si>
    <t>Palmeiras Imperiais com 3,00m de tronco</t>
  </si>
  <si>
    <t>CALCÁRIO DOLOMITICO</t>
  </si>
  <si>
    <t>ÁGUA</t>
  </si>
  <si>
    <t>TERRA VEGETAL</t>
  </si>
  <si>
    <t>SACOS PLÁSTICOS</t>
  </si>
  <si>
    <t>ADUBO ORGANICO CURTIDO (ESTERCO)</t>
  </si>
  <si>
    <t>ADUBO MINERAL (10-10-10NPK)</t>
  </si>
  <si>
    <t>CAMINHÃO BASCULANTE 6 M3 (CHP)</t>
  </si>
  <si>
    <t>CAMINHÃO TANQUE 6.000 L (CHP)</t>
  </si>
  <si>
    <t>Fornecimento e plantio de Ipê Rosa com 3,00 de tronco</t>
  </si>
  <si>
    <t>COMPOSIÇÃO AUXILIAR Nº 23</t>
  </si>
  <si>
    <t>Ipê Rosa com 3,00 de tronco</t>
  </si>
  <si>
    <t>COMPOSIÇÃO AUXILIAR 24</t>
  </si>
  <si>
    <t>COMPOSIÇÃO AUXILIAR 25</t>
  </si>
  <si>
    <t>COMPOSIÇÃO AUXILIAR 26</t>
  </si>
  <si>
    <t>COMPOSIÇÃO AUXILIAR Nº 24</t>
  </si>
  <si>
    <t>Patas de Elefante (adultas) - nolina, 1,00 m</t>
  </si>
  <si>
    <t>COMPOSIÇÃO AUXILIAR Nº 25</t>
  </si>
  <si>
    <t>Lírios da Paz (adultos) - muda</t>
  </si>
  <si>
    <t>COMPOSIÇÃO AUXILIAR Nº 26</t>
  </si>
  <si>
    <t>Mini Ixória (torrão) - formada, 0,30 m</t>
  </si>
  <si>
    <t>MOVIMENTO DE TERRA (ATERRO CX. DE OBRA)</t>
  </si>
  <si>
    <t>AREIA</t>
  </si>
  <si>
    <t>BRITA</t>
  </si>
  <si>
    <t>PREFEITURA MUNICIPAL DE PRESIDENTE KENNEDY</t>
  </si>
  <si>
    <t>CRONOGRAMA FÍSICO-FINANCEIRO</t>
  </si>
  <si>
    <t xml:space="preserve">VALOR : 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</si>
  <si>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</si>
  <si>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</si>
  <si>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</si>
  <si>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</si>
  <si>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</si>
  <si>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</si>
  <si>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</si>
  <si>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</si>
  <si>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6o. MÊS</t>
  </si>
  <si>
    <t>7o. MÊS</t>
  </si>
  <si>
    <t>8o. MÊS</t>
  </si>
  <si>
    <t>9o. MÊS</t>
  </si>
  <si>
    <t>10o. MÊS</t>
  </si>
  <si>
    <t>11o. MÊS</t>
  </si>
  <si>
    <t>12o. MÊS</t>
  </si>
  <si>
    <t>13o. MÊS</t>
  </si>
  <si>
    <t>14o. MÊS</t>
  </si>
  <si>
    <t>15o. MÊS</t>
  </si>
  <si>
    <t>16o. MÊS</t>
  </si>
  <si>
    <t>17o. MÊS</t>
  </si>
  <si>
    <t>18o. MÊS</t>
  </si>
  <si>
    <t>1</t>
  </si>
  <si>
    <t>3</t>
  </si>
  <si>
    <t>19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</si>
  <si>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</si>
  <si>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</si>
  <si>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</si>
  <si>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</si>
  <si>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</si>
  <si>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</si>
  <si>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</si>
  <si>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</si>
  <si>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</si>
  <si>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</si>
  <si>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</si>
  <si>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</si>
  <si>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</si>
  <si>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</si>
  <si>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VALOR DO MÊS (PROGRAMAÇÃO DE MEDIÇÕES)</t>
  </si>
  <si>
    <t xml:space="preserve">VALOR ACUMULADO </t>
  </si>
  <si>
    <t>PERCENTUAL DO MÊS</t>
  </si>
  <si>
    <t>PERCENTUAL ACUMULADO</t>
  </si>
  <si>
    <t>40.16</t>
  </si>
  <si>
    <t>Rede de proteção em nylon malha 5x5 cm para proteção</t>
  </si>
  <si>
    <t>COMPOSIÇÃO AUXILIAR 27</t>
  </si>
  <si>
    <t>COMPOSIÇÃO AUXILIAR Nº 27</t>
  </si>
  <si>
    <t>Piso intertravado 100% emborrachado, permeável, com 50mm de espessura, formato S (16 faces), nas cores TERRACOTA (VERMELHO) e OCRE (AMARELO), inclusive regularização com pó de pedra e=5,0cm e brita 2 e=5,0cm</t>
  </si>
  <si>
    <t>CALCETEIRO</t>
  </si>
  <si>
    <t>010108</t>
  </si>
  <si>
    <t>Piso intertravado 100% emborrachado, permeável, com 50mm de espessura, formato S (16 faces), nas cores TERRACOTA (VERMELHO) e OCRE (AMARELO)</t>
  </si>
  <si>
    <t>PÓ DE PEDRA</t>
  </si>
  <si>
    <t>41.11</t>
  </si>
  <si>
    <t>41.12</t>
  </si>
  <si>
    <t>41.13</t>
  </si>
  <si>
    <t>41.14</t>
  </si>
  <si>
    <t>41.15</t>
  </si>
  <si>
    <t>41.16</t>
  </si>
  <si>
    <t>42.3</t>
  </si>
  <si>
    <t>42.4</t>
  </si>
  <si>
    <t>42.5</t>
  </si>
  <si>
    <t>42.6</t>
  </si>
  <si>
    <t>42.7</t>
  </si>
  <si>
    <t>43</t>
  </si>
  <si>
    <t>43.1</t>
  </si>
  <si>
    <t>43.2</t>
  </si>
  <si>
    <t>41.17</t>
  </si>
  <si>
    <t>Mureta de alvenaria de blocos cerâmicos 10x20x20cm, com pilaretes a cada 3 m, esp. 10cm e h=0.80m, revestido com chapisco e reboco, inclusive pilaretes, cintas e sapatas, empregando argamassa de cimento cal e areia, incluso os degraus de acesso no quantitativo</t>
  </si>
  <si>
    <t>Gaiola ginica (trepa-trepa) em tubos de ferro galvanizado (externa e internamente) com diâmetro de 1” horizontais e verticais de 1.1/2” e espessura de parede de 1/8”, chumbados em blocos de concreto e com pintura de base galvite e 2 demãos de acabamento. FORNECIMENTO e COLOCAÇÃO</t>
  </si>
  <si>
    <t>Brinquedo infantil - túnel de tubos de concreto ø 100 cm</t>
  </si>
  <si>
    <t>COMPOSIÇÃO AUXILIAR 28</t>
  </si>
  <si>
    <t>COMPOSIÇÃO AUXILIAR Nº 28</t>
  </si>
  <si>
    <t xml:space="preserve">TUBO DE CONCRETO ARMADO DIAM. 100CM </t>
  </si>
  <si>
    <t>CISTERNA E SISTEMA DE REUSO DE ÁGUAS PLUVIAIS</t>
  </si>
  <si>
    <t>Gradil eletrofundido, confeccionado com arame de aço galvanizado (60 gm2) diâmetro Ø 4,8 mm, tanto na horizontal como na vertical formando malha, de 50x240mm e 50x60mm (área das dobras em “V”) – Altura 2041mm + folga inferior 100mm = 2141mm x largura 2500mm, (eixo de colunas), incluindo colunas de sustentação com tubo retangular galvanizado á fogo de 2600x60x40 com sapata de 200 x 200 mm, fixadores de poliamida, parafuso, porcas e arruelas e cap´s de acabamento. Pintura a pó eletrostático na cor Branca padrão, sobre galvanização á fogo, inclusive portões nas dimensões de 2041 x (variado) mm, de correr, mesmo material, conforme projeto (NYLONFOUR)</t>
  </si>
  <si>
    <t>Locação da obra com gabarito de madeira</t>
  </si>
  <si>
    <t>m²</t>
  </si>
  <si>
    <t>MOVIMENTAÇÃO DE TERRA</t>
  </si>
  <si>
    <t xml:space="preserve">Escavação manual em material de 1a. categoria, até 1.50 m de profundidade  </t>
  </si>
  <si>
    <t>m³</t>
  </si>
  <si>
    <t>INFRA-ESTRUTURA</t>
  </si>
  <si>
    <t>Fôrma de tábua de madeira de 2.5 x 30.0 cm para fundações, levando-se em conta a utilização 5 vezes
(incluido o material, corte, montagem, escoramento e desforma)</t>
  </si>
  <si>
    <t>Fornecimento, preparo e aplicação de concreto Fck = 30 MPa (com brita 1 e 2) - (5% de perdas já incluído no custo)</t>
  </si>
  <si>
    <t>SUPER-ESTRUTURA</t>
  </si>
  <si>
    <t>Quadro de distribuição de energia, de embutir, com 18 divisões modulares, com barramento</t>
  </si>
  <si>
    <t xml:space="preserve">Caixa de passagem em chapa de aço galvanizada 4" x 4", com tampa parafusada </t>
  </si>
  <si>
    <t>Cabo de cobre termoplástico, com isolamento para 750V, seção de 25.0 mm2</t>
  </si>
  <si>
    <t xml:space="preserve">Disjuntor monopolar 20 A - Norma DIN </t>
  </si>
  <si>
    <t xml:space="preserve">Disjuntor monopolar 25 A - Norma DIN </t>
  </si>
  <si>
    <t xml:space="preserve">Disjuntor bipolar 20 A - Norma DIN </t>
  </si>
  <si>
    <t>Disjuntor tripolar de 70A - Norma DIN</t>
  </si>
  <si>
    <t>Fio ou cabo de cobre termoplástico, com isolamento para 750V, seção de 6.0 mm2</t>
  </si>
  <si>
    <t>TRATAMENTO, CONSERVAÇÃO E LIMPEZA</t>
  </si>
  <si>
    <t>COMPOSIÇÃO AUXILIAR 29</t>
  </si>
  <si>
    <t>COMPOSIÇÃO AUXILIAR 30</t>
  </si>
  <si>
    <t>Mini-Disjuntor monopolar 16 A, curva C - 5KA 220/127VCA (NBR IEC 60947-2), Ref. Siemens, GE, Schneider ou equivalente</t>
  </si>
  <si>
    <t>Mini-Disjuntor tripolar 32 A, curva C - 5KA 220/127VCA (NBR IEC 60947-2), Ref. Siemens, GE, Schneider ou equivalente</t>
  </si>
  <si>
    <t>Tomada padrão brasileiro linha branca, NBR 14136 3 polos 10A/250V, com placa 4x2"</t>
  </si>
  <si>
    <t>Tomada padrão brasileiro linha branca, NBR 14136 3 polos 20A/250V, com placa 4x2"</t>
  </si>
  <si>
    <t>Interruptor de três teclas simples 10A/250V, c/ placa 4x2"</t>
  </si>
  <si>
    <t>Eletrocalha perfurada em chapa de aço galvanizado nº16, 200x100mm, sem tampa</t>
  </si>
  <si>
    <t>TÊ horizontal 90º para eletrocalha metálica 200x100mm, galvanizada, ref. MEGA MG 2570 ou equivalente</t>
  </si>
  <si>
    <t>Suporte de fixação de eletrocalha de 200x100mm, no teto, através de gancho vertical (1 und), porca sextavada e arruela 1/4" (4 und), vergalhão rosca total 1/4" (h=60cm), cantoneira ZZ (1 und) e parafuso e bucha S8 (2 und)</t>
  </si>
  <si>
    <t>Terminal para ligação de cabo a barra de 6.0 mm2</t>
  </si>
  <si>
    <t>Terminal para ligação de cabo a barra de 25.0 mm2</t>
  </si>
  <si>
    <t>Terminal para ligação de cabo a barra de 4.0mm2</t>
  </si>
  <si>
    <t>Fio de cobre termoplástico, com isolamento para 750V, seção de 2.5 mm2</t>
  </si>
  <si>
    <t>Eletroduto de PVC rígido roscável, diâm. 2" (60mm), inclusive conexões</t>
  </si>
  <si>
    <t>Eletroduto PEAD, cor preta, diam. 2", marca ref. Kanaflex ou equivalente</t>
  </si>
  <si>
    <t>Envelopamento de concreto simples com consumo mínimo de cimento de 250kg/m3, inclusive escavação para profundidade mínima do eletroduto de 50 cm, de 25 x 25 cm, para 1 eletroduto</t>
  </si>
  <si>
    <t>Caixa de passagem de alvenaria de blocos de concreto 9x19x39cm, dimensões de 50x50x50cm, com revestimento interno em chapisco e reboco, tampa de concreto esp.5cm e lastro de brita 5 cm</t>
  </si>
  <si>
    <t>Luminaria sobrepor com lâmpada de led tubular 18w</t>
  </si>
  <si>
    <t>Fita isolante em rolo de 19mm x 20 m, número 33 Scoth ou equivalente</t>
  </si>
  <si>
    <t>Quadro de comando para assionamento em 07 comandos de iluminação, 380x320x220 mm.</t>
  </si>
  <si>
    <t>Comando para IP, com caixa trifásico, capacidade de 45A, tipo CRJ-07, 220/127V. FORNECIMENTO</t>
  </si>
  <si>
    <t>COMPOSIÇÃO AUXILIAR 31</t>
  </si>
  <si>
    <t>Preparo, regularização e compactação do terreno (compactador manual)</t>
  </si>
  <si>
    <t>Lastro de brita n. 2 apiloado com espessura de 5cm e colocação de lona plástica</t>
  </si>
  <si>
    <t>Piso em concreto armado fck=25MPa, esp.=10 cm, armado c/ tela Q138, concret camada única bombeável c/brita n. 1, acab. sup. c/ rotoalisador, juntas c/ corte serra diamant. preench. c/ mastique, base 5cm solo brita 30% e resina endur</t>
  </si>
  <si>
    <t>Reaterro apiloado de cavas de fundação, em camadas de 20 cm</t>
  </si>
  <si>
    <t>Calha de concreto armado Fck=15 MPa em "U" nas dimensões de 38 x 56 cm conforme detalhes em projeto</t>
  </si>
  <si>
    <t xml:space="preserve">Impermeabilização com manta asfáltica aluminizada, espessura de 3mm, inclusive regularização da base com argamassa de cimento e areia, no traço 1:4 e espessura mínima de 15mm  </t>
  </si>
  <si>
    <t>Alvenaria de blocos cerâmicos 10 furos 10x20x20cm, assentados com argamassa de cimento, cal hidratada CH1 e areia traço 1:0,5:8, espessura das juntas de 12mm e espessura das paredes sem revestimento de 10cm</t>
  </si>
  <si>
    <t>PLACAS E PAINÉIS DIVISÓRIOS</t>
  </si>
  <si>
    <t>Divisória de granito cinza com 3 cm de esp., altura de 2,0 m, fixada com cantoneira de ferro cromado</t>
  </si>
  <si>
    <t>VERGAS/CONTRAVERGAS</t>
  </si>
  <si>
    <t>Verga/contraverga reta de concreto armado 10 x 5 cm, Fck = 15 MPa, inclusive forma, armação e desforma</t>
  </si>
  <si>
    <t>REVESTIMENTOS</t>
  </si>
  <si>
    <t>Chapisco de argamassa de cimento e areia média ou grossa lavada, no traço 1:3, esp. de 5 mm</t>
  </si>
  <si>
    <t>Reboco tipo paulista de argamassa de cimento, cal hidratada CH1 e areia lavada no traço 1:0.5:6, espessura 25 mm</t>
  </si>
  <si>
    <t>Acabamento de alumínio com perfil de canto para arremate das paredes</t>
  </si>
  <si>
    <t>Cerâmica 10 x 10 cm, marca de referência, na cor branca, assentada com argamassa de cimento colante e rejuntada com rejente apropriado esp. de 0,5 cm</t>
  </si>
  <si>
    <t>REBAIXAMENTOS</t>
  </si>
  <si>
    <t>Cerâmica 10 x 10 cm, marca de referência, colorida, assentada com argamassa de cimento colante e rejuntada com rejente apropriado esp. de 0,5 cm</t>
  </si>
  <si>
    <t xml:space="preserve">Lastro regularizado de concreto não estrutural, espessura de 8 cm </t>
  </si>
  <si>
    <t>Passeio de cimentado camurçado com argamassa de cimento e areia no traço 1:3 espessura de 1.5cm, e lastro de concreto com 8cm de espessura, inclusive preparo de caixa</t>
  </si>
  <si>
    <t>RODAPÉS, SOLEIRAS E PEITORIS</t>
  </si>
  <si>
    <t>Rodapé de granito cinza polido, assentado com argamassa de cimento, cal hidratada CH1 e areia no traço 1:0,5:8, inclusive rejuntamento, h=7cm</t>
  </si>
  <si>
    <t>Peitoril de granito cinza polido, largura de 20 cm, esp. 2cm</t>
  </si>
  <si>
    <t>Bancada de granito cinza polido com espessura de 2 cm</t>
  </si>
  <si>
    <t>Portão de abrir/correr, uma folha, em tubo de aço galvanizado ∅2 1/2" com pintura esmalte sintético alto brilho, sobre supergalvite e tela losangular # 2" fio nº 12 revestida com PVC cor verde amarrada com arame nº 14</t>
  </si>
  <si>
    <t>Porta em aço, de enrolar</t>
  </si>
  <si>
    <t xml:space="preserve">VIDROS </t>
  </si>
  <si>
    <t xml:space="preserve">Vidro temperado, fumê, de 6mm de espessura, caixilho em alumínio, puxadores e trancas, colocado   </t>
  </si>
  <si>
    <t>Cabo de cobre termoplástico, com isolamento para 1000V, seção de 35.0 mm2</t>
  </si>
  <si>
    <t xml:space="preserve">Quadro de distribuição de energia, de embutir, com 6 divisões modulares, sem barramento    </t>
  </si>
  <si>
    <t>Caixa de distribuição 20x20x15 cm</t>
  </si>
  <si>
    <t>pt</t>
  </si>
  <si>
    <t xml:space="preserve">Ponto padrão de luz no teto, considerando eletroduto PVC rígido de 3/4", inclusive conexões, fio isolado PVC de 2.5mm2 e caixa estampada 4x4" </t>
  </si>
  <si>
    <t xml:space="preserve">Ponto padrão de tomada 2 polos mais terra, considerando eletroduto PVC rígido de 3/4", inclusive conexões, fio isolado PVC de 2.5mm2, de 4.0mm2  e caixa estampada 4x2" </t>
  </si>
  <si>
    <t>Ponto padrão de interruptor de 1 tecla simples, considerando eletroduto PVC rígido de 3/4", inclusive conexões, fio isolado PVC de 2.5mm2  e caixa estampada 4x2"</t>
  </si>
  <si>
    <t>Ponto padrão de interruptor de 1 tecla simples e 1 tomada dois polos universal 10A/250V, considerando eletroduto PVC rígido de 3/4", inclusive conexões, fio isolado PVC de 2.5mm2 e caixa estampada 4x2"</t>
  </si>
  <si>
    <t>Interruptor de uma tecla simples 10A/250V e uma tomada 2 polos univ. 10A/250V, c/ placa 4x2"</t>
  </si>
  <si>
    <t>Projetor modular de led, com potência de mínima de 200w, com grau de proteção IP 67, composta com minimo de 60 led´s, fluxo luminoso superior a 21000 lm, temperatura de cor de 5000k, tensão de trabalho bi-volt, 110/220, vida útil de 50000h, fabricada a alumínio injetado, regulagem de ângulo por fixação, sistema anti-surto</t>
  </si>
  <si>
    <t xml:space="preserve">INSTALAÇÕES HIDRO-SANITÁRIAS </t>
  </si>
  <si>
    <t>Barrilete, inclusive tubulação, conexões, registros de limpeza, extravasor e suspiro</t>
  </si>
  <si>
    <t>Ponto de água fria (lavatório, pia de cozinha, vaso com caixa aclopada, etc...)</t>
  </si>
  <si>
    <t>Ponto com registro de pressão (chuveiro, mictórios, etc...)</t>
  </si>
  <si>
    <t>Ponto para esgoto secundário (pia, lavatório, mictório, etc...)</t>
  </si>
  <si>
    <t>Caixa de inspeção em alvenaria de blocos de concreto 9x19x39cm, dimensão 60x60cm e Hmáx=1m, com tampa de ferro fundido 40x40xm, lastro de concreto espessura10cm, revestimento interno com chapisco e reboco impermeabilizado, inclusive escavação e reaterro</t>
  </si>
  <si>
    <t>Caixa de gordura em alvenaria de blocos de concreto 9x19x39cm, dimensões 60x60cm e Hmáx=1,0m, com tampa de ferro fundido, 40x40cm, lastro concreto espessura de 10cm, revestimento interno com chapisco e reboco impermeabilizado, escavação, reaterro e parede interna de sifonamento em concreto</t>
  </si>
  <si>
    <t>Papeleira de louça branca, 15x15cm</t>
  </si>
  <si>
    <t>Bancada e tanque para panelões em granito cinza, ep. 2cm, dim. 0.80x1.10m, base de concreto e apoio em alvenaria, frontispício de 10cm, incl. válvula e sifão de metal</t>
  </si>
  <si>
    <t>Registro de gaveta com canopla cromada, diam. 25mm (3/4")</t>
  </si>
  <si>
    <t>Reservatório de água em fibra de vidro cap. 1.000 l, inclusive adaptadores com flanges de pvc e torneira de bóia</t>
  </si>
  <si>
    <t>Pintura a base de epoxi, marca de referência sobre piso de concreto, para piso de concreto polido</t>
  </si>
  <si>
    <t>Rede para voleibol com malha grossa, faixas de lona superior e inferior</t>
  </si>
  <si>
    <t>Tabela de basquete de madeira, com aro metálico e rede para cesta de basquete, inclusive colocação e pintura esmalte sintético sobre fundo anti-corrosivo</t>
  </si>
  <si>
    <t>Trave para futebol de salão de tubo de ferro galvanizado 3", com recuo, removível, inclusive pintura esmalte sintético sobre fundo anti-corrosivo</t>
  </si>
  <si>
    <t>Rede para futebol de salão</t>
  </si>
  <si>
    <t xml:space="preserve">Eletroduto PEAD, cor preta, diam. 3", marca ref. Kanaflex ou equivalente </t>
  </si>
  <si>
    <t xml:space="preserve">Quadro de distribuição de energia, de embutir, com 32 divisões modulares, com barramento </t>
  </si>
  <si>
    <t>Aterramento com haste terra 5/8" x 2.40, cabo de cobre nu 6mm2, inclusive caixa de concreto 30x30 cm</t>
  </si>
  <si>
    <t>Ducha higiênica manual, com registro, marcas de referência</t>
  </si>
  <si>
    <t>Pintura à base de epoxi marca de referência em faixas com largura de 5 cm para demarcação</t>
  </si>
  <si>
    <t>Pintura a base de epoxi, marca de referência, em faixas com largura de 8cm para demarcação</t>
  </si>
  <si>
    <t>Rede de proteção em nylon malha 5x5 cm para proteção de quadra de esportes</t>
  </si>
  <si>
    <t>Suporte para tabela de basquete de concreto armado Fck = 15MPa, inclusive forma, armação, lançamento e desforma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</si>
  <si>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</si>
  <si>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</si>
  <si>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</si>
  <si>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</si>
  <si>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</si>
  <si>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</si>
  <si>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</si>
  <si>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</si>
  <si>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</si>
  <si>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</si>
  <si>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</si>
  <si>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</si>
  <si>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</si>
  <si>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</si>
  <si>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</si>
  <si>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</si>
  <si>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</si>
  <si>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</si>
  <si>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</si>
  <si>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</si>
  <si>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</si>
  <si>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44.1.1</t>
  </si>
  <si>
    <t>44.2.1</t>
  </si>
  <si>
    <t>44.2.2</t>
  </si>
  <si>
    <t>44.2.3</t>
  </si>
  <si>
    <t>44.3.1</t>
  </si>
  <si>
    <t>44.3.2</t>
  </si>
  <si>
    <t>44.3.3</t>
  </si>
  <si>
    <t>44.4.1</t>
  </si>
  <si>
    <t>44.5.1</t>
  </si>
  <si>
    <t>44.5.2</t>
  </si>
  <si>
    <t>44.6.1</t>
  </si>
  <si>
    <t>44.6.2</t>
  </si>
  <si>
    <t>44.6.3</t>
  </si>
  <si>
    <t>44.6.4</t>
  </si>
  <si>
    <t>44.6.5</t>
  </si>
  <si>
    <t>44.6.6</t>
  </si>
  <si>
    <t>44.6.7</t>
  </si>
  <si>
    <t>44.7.1</t>
  </si>
  <si>
    <t>44.7.2</t>
  </si>
  <si>
    <t>44.7.3</t>
  </si>
  <si>
    <t>44.8.1</t>
  </si>
  <si>
    <t>44.9.1</t>
  </si>
  <si>
    <t>44.10.1</t>
  </si>
  <si>
    <t>44.10.2</t>
  </si>
  <si>
    <t>44.11.1</t>
  </si>
  <si>
    <t>44.12.1</t>
  </si>
  <si>
    <t>44.12.2</t>
  </si>
  <si>
    <t>44.12.3</t>
  </si>
  <si>
    <t>44.12.4</t>
  </si>
  <si>
    <t>44.13.1</t>
  </si>
  <si>
    <t>44.13.2</t>
  </si>
  <si>
    <t>44.13.3</t>
  </si>
  <si>
    <t>44.13.4</t>
  </si>
  <si>
    <t>44.14.1</t>
  </si>
  <si>
    <t>44.15.1</t>
  </si>
  <si>
    <t>44.15.2</t>
  </si>
  <si>
    <t>44.15.3</t>
  </si>
  <si>
    <t>44.15.4</t>
  </si>
  <si>
    <t>44.15.5</t>
  </si>
  <si>
    <t>44.15.6</t>
  </si>
  <si>
    <t>44.15.7</t>
  </si>
  <si>
    <t>44.16.1</t>
  </si>
  <si>
    <t>44.17.3</t>
  </si>
  <si>
    <t>44.17.4</t>
  </si>
  <si>
    <t>44.17.5</t>
  </si>
  <si>
    <t>44.17.6</t>
  </si>
  <si>
    <t>44.17.7</t>
  </si>
  <si>
    <t>44.17.8</t>
  </si>
  <si>
    <t>44.17.9</t>
  </si>
  <si>
    <t>44.17.10</t>
  </si>
  <si>
    <t>44.17.11</t>
  </si>
  <si>
    <t>44.17.12</t>
  </si>
  <si>
    <t>44.17.13</t>
  </si>
  <si>
    <t>44.17.14</t>
  </si>
  <si>
    <t>44.17.15</t>
  </si>
  <si>
    <t>44.17.16</t>
  </si>
  <si>
    <t>44.17.17</t>
  </si>
  <si>
    <t>44.17.18</t>
  </si>
  <si>
    <t>44.17.19</t>
  </si>
  <si>
    <t>44.17.20</t>
  </si>
  <si>
    <t>44.17.21</t>
  </si>
  <si>
    <t>44.17.22</t>
  </si>
  <si>
    <t>44.17.23</t>
  </si>
  <si>
    <t>44.17.24</t>
  </si>
  <si>
    <t>44.17.25</t>
  </si>
  <si>
    <t>44.17.26</t>
  </si>
  <si>
    <t>44.17.27</t>
  </si>
  <si>
    <t>44.17.28</t>
  </si>
  <si>
    <t>44.17.29</t>
  </si>
  <si>
    <t>44.17.30</t>
  </si>
  <si>
    <t>44.17.31</t>
  </si>
  <si>
    <t>44.17.32</t>
  </si>
  <si>
    <t>44.17.33</t>
  </si>
  <si>
    <t>44.17.34</t>
  </si>
  <si>
    <t>44.17.35</t>
  </si>
  <si>
    <t>44.17.36</t>
  </si>
  <si>
    <t>44.17.37</t>
  </si>
  <si>
    <t>44.17.38</t>
  </si>
  <si>
    <t>44.17.39</t>
  </si>
  <si>
    <t>44.17.40</t>
  </si>
  <si>
    <t>44.17.41</t>
  </si>
  <si>
    <t>44.17.42</t>
  </si>
  <si>
    <t>44.17.43</t>
  </si>
  <si>
    <t>44.17.44</t>
  </si>
  <si>
    <t>44.17.45</t>
  </si>
  <si>
    <t>44.17.46</t>
  </si>
  <si>
    <t>44.17.47</t>
  </si>
  <si>
    <t>44.18.1</t>
  </si>
  <si>
    <t>44.18.2</t>
  </si>
  <si>
    <t>44.18.3</t>
  </si>
  <si>
    <t>44.18.4</t>
  </si>
  <si>
    <t>44.18.5</t>
  </si>
  <si>
    <t>44.18.6</t>
  </si>
  <si>
    <t>44.18.7</t>
  </si>
  <si>
    <t>44.18.8</t>
  </si>
  <si>
    <t>44.18.9</t>
  </si>
  <si>
    <t>44.18.10</t>
  </si>
  <si>
    <t>44.18.11</t>
  </si>
  <si>
    <t>44.18.12</t>
  </si>
  <si>
    <t>44.18.13</t>
  </si>
  <si>
    <t>44.18.14</t>
  </si>
  <si>
    <t>44.18.15</t>
  </si>
  <si>
    <t>44.18.16</t>
  </si>
  <si>
    <t>44.18.17</t>
  </si>
  <si>
    <t>44.18.18</t>
  </si>
  <si>
    <t>44.18.19</t>
  </si>
  <si>
    <t>44.18.20</t>
  </si>
  <si>
    <t>44.18.21</t>
  </si>
  <si>
    <t>44.18.22</t>
  </si>
  <si>
    <t>44.18.23</t>
  </si>
  <si>
    <t>44.18.24</t>
  </si>
  <si>
    <t>44.18.25</t>
  </si>
  <si>
    <t>44.18.26</t>
  </si>
  <si>
    <t>44.18.27</t>
  </si>
  <si>
    <t>44.18.28</t>
  </si>
  <si>
    <t>44.18.29</t>
  </si>
  <si>
    <t>44.18.30</t>
  </si>
  <si>
    <t>44.19.1</t>
  </si>
  <si>
    <t>44.19.2</t>
  </si>
  <si>
    <t>44.19.3</t>
  </si>
  <si>
    <t>44.19.4</t>
  </si>
  <si>
    <t>44.19.5</t>
  </si>
  <si>
    <t>44.19.6</t>
  </si>
  <si>
    <t>44.19.7</t>
  </si>
  <si>
    <t>44.19.8</t>
  </si>
  <si>
    <t>44.19.9</t>
  </si>
  <si>
    <t>44.20.1</t>
  </si>
  <si>
    <t>44.20.2</t>
  </si>
  <si>
    <t>44.20.3</t>
  </si>
  <si>
    <t>44.20.4</t>
  </si>
  <si>
    <t>44.20.5</t>
  </si>
  <si>
    <t>44.20.6</t>
  </si>
  <si>
    <t>44.20.7</t>
  </si>
  <si>
    <t>44.21.1</t>
  </si>
  <si>
    <t>44.2.4</t>
  </si>
  <si>
    <t>44.2.5</t>
  </si>
  <si>
    <t>44.2.6</t>
  </si>
  <si>
    <t>Escavação e carga de material de 1ª categoria, com trator de esteira e pá carregadeira</t>
  </si>
  <si>
    <t>44.13.5</t>
  </si>
  <si>
    <t>Alambrado c/ tela losangular de arame fio 12 malha 2" revest. em PVC com tubo de ferro galvanizado
vertical de 2 1/2" e horizontal de 1" incl. portão, pintados com esmalte sobre fundo anticorrosivo</t>
  </si>
  <si>
    <t>Marco de madeira de lei com 15 x 3 cm de batente, nas dimensões de 0.60 x 2.10m ou 0.80 x 2.10m</t>
  </si>
  <si>
    <t xml:space="preserve">Eletroduto PEAD, cor preta, diam. 4", marca ref. Kanaflex ou equivalente </t>
  </si>
  <si>
    <t>Conjunto de poste de voleibol de tubo de ferro galvanizado 3"e parte móvel de 21/2", inclusive carretilha,
furo com tubo de ferro galvanizado de 31/2"e tampão de furo, inclusive pintura esmalte</t>
  </si>
  <si>
    <t>1/22</t>
  </si>
  <si>
    <t>2/22</t>
  </si>
  <si>
    <t>3/22</t>
  </si>
  <si>
    <t>4/22</t>
  </si>
  <si>
    <t>5/22</t>
  </si>
  <si>
    <t>6/22</t>
  </si>
  <si>
    <t>7/22</t>
  </si>
  <si>
    <t>8/22</t>
  </si>
  <si>
    <t>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</si>
  <si>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</si>
  <si>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</si>
  <si>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</si>
  <si>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</si>
  <si>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</si>
  <si>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</si>
  <si>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</si>
  <si>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</si>
  <si>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</si>
  <si>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</si>
  <si>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20/22</t>
  </si>
  <si>
    <t>21/22</t>
  </si>
  <si>
    <t>22/22</t>
  </si>
  <si>
    <t>44</t>
  </si>
  <si>
    <t>IOPES ITEM 060113 NOVEMBRO/2016 BDI 30,90 %</t>
  </si>
  <si>
    <t>IOPES ITEM 200326 NOVEMBRO/2016 BDI 30,90 %</t>
  </si>
  <si>
    <t>Pintura com tinta acrílica, marcas de referência, inclusive selador acrílico, em paredes a três demão</t>
  </si>
  <si>
    <t>DER ES ITEM 40077 JUNHO/2016 BDI 23,32%</t>
  </si>
  <si>
    <t>DER ES ITEM 40221 JUNHO/2016 BDI 23,32%</t>
  </si>
  <si>
    <t>DER ES ITEM 60021 JUNHO/2016 BDI 23,32% SERVIÇOS DE TRANSPORTE XP=0,00, XR=10km</t>
  </si>
  <si>
    <t>DER ES ITEM 42547 JUNHO/2016 BDI 23,32%</t>
  </si>
  <si>
    <t>DER ES ITEM 40228 JUNHO/2016 BDI 23,32%</t>
  </si>
  <si>
    <t>0,546XP + 0,607XR + 1,138</t>
  </si>
  <si>
    <t>DER ES ITEM 40408 JUNHO/2016 BDI 23,32% (409,21) + TRANSPORTE ITEM 60004 XP=160km, XR=15km</t>
  </si>
  <si>
    <t>0,532XP + 0,553XR</t>
  </si>
  <si>
    <t>DER ES ITEM 40230 JUNHO/2016 BDI 23,32%</t>
  </si>
  <si>
    <t>DER ES ITEM 42596 JUNHO/2016 BDI 23,32%</t>
  </si>
  <si>
    <t>DER ES ITEM 41241 JUNHO/2016 BDI 23,32% (1.299,44) + TRANSPORTE ITEM 60004 XP=40km, XR=15km</t>
  </si>
  <si>
    <t>DER ES ITEM 40647 JUNHO/2016 BDI 23,32% (114,29) + TRANSPORTE ITEM 60024 XP=40km, XR=15km</t>
  </si>
  <si>
    <t>DER ES ITEM 40563 JUNHO/2016 BDI 23,32%</t>
  </si>
  <si>
    <t>0,204XP + 0,216XR + 7,823</t>
  </si>
  <si>
    <t>DER/ES - JUNHO/2016</t>
  </si>
  <si>
    <t>010130</t>
  </si>
  <si>
    <t>021517</t>
  </si>
  <si>
    <t>POSTE CIRCULAR DE CONCRETO 11M/600KG</t>
  </si>
  <si>
    <t>040140</t>
  </si>
  <si>
    <t>027020</t>
  </si>
  <si>
    <t>027010</t>
  </si>
  <si>
    <t xml:space="preserve">020503 </t>
  </si>
  <si>
    <t>048519</t>
  </si>
  <si>
    <t xml:space="preserve">048522 </t>
  </si>
  <si>
    <t xml:space="preserve">048525 </t>
  </si>
  <si>
    <t xml:space="preserve">ARRUELA QUADRADA 36MM DE FURO 18MM </t>
  </si>
  <si>
    <t>049633</t>
  </si>
  <si>
    <t>020517</t>
  </si>
  <si>
    <t>020518</t>
  </si>
  <si>
    <t>020519</t>
  </si>
  <si>
    <t>048505</t>
  </si>
  <si>
    <t>048508</t>
  </si>
  <si>
    <t>048512</t>
  </si>
  <si>
    <t xml:space="preserve">020505 </t>
  </si>
  <si>
    <t>043199</t>
  </si>
  <si>
    <t xml:space="preserve">049695 </t>
  </si>
  <si>
    <t>043016</t>
  </si>
  <si>
    <t>041579</t>
  </si>
  <si>
    <t xml:space="preserve">021032 </t>
  </si>
  <si>
    <t xml:space="preserve">043591 </t>
  </si>
  <si>
    <t>049897</t>
  </si>
  <si>
    <t xml:space="preserve">049509 </t>
  </si>
  <si>
    <t>049645</t>
  </si>
  <si>
    <t xml:space="preserve">049101 </t>
  </si>
  <si>
    <t>028008</t>
  </si>
  <si>
    <t>042548</t>
  </si>
  <si>
    <t>ELETRODUTO DE PVC RIGIDO 6"</t>
  </si>
  <si>
    <t xml:space="preserve">043038 </t>
  </si>
  <si>
    <t>HASTE COPPERWELD 19MM(3/4")X3M</t>
  </si>
  <si>
    <t>048008</t>
  </si>
  <si>
    <t>048342</t>
  </si>
  <si>
    <t xml:space="preserve">038013 </t>
  </si>
  <si>
    <t>038014</t>
  </si>
  <si>
    <t>069619</t>
  </si>
  <si>
    <t xml:space="preserve">042530 </t>
  </si>
  <si>
    <t>049696</t>
  </si>
  <si>
    <t xml:space="preserve">049654 </t>
  </si>
  <si>
    <t>NIPLE PVC 11/2"</t>
  </si>
  <si>
    <t>NIPLE PVC 3"</t>
  </si>
  <si>
    <t>NIPLE PVC 6"</t>
  </si>
  <si>
    <t>026560</t>
  </si>
  <si>
    <t xml:space="preserve">026569 </t>
  </si>
  <si>
    <t xml:space="preserve">021016 </t>
  </si>
  <si>
    <t>037519</t>
  </si>
  <si>
    <t>021021</t>
  </si>
  <si>
    <t>049228</t>
  </si>
  <si>
    <t>048860</t>
  </si>
  <si>
    <t>037514</t>
  </si>
  <si>
    <t xml:space="preserve">037502 </t>
  </si>
  <si>
    <t xml:space="preserve">TINTA ALUMINIO </t>
  </si>
  <si>
    <t>080125</t>
  </si>
  <si>
    <t>080170</t>
  </si>
  <si>
    <t>COMPOSIÇÃO AUXILIAR Nº 14</t>
  </si>
  <si>
    <t>Letras em aço escovado com 20cm</t>
  </si>
  <si>
    <t xml:space="preserve">020524 </t>
  </si>
  <si>
    <t>080178</t>
  </si>
  <si>
    <t>086049</t>
  </si>
  <si>
    <t>TABELA</t>
  </si>
  <si>
    <t>DESCRIÇÃO</t>
  </si>
  <si>
    <t>Pr. Prod.</t>
  </si>
  <si>
    <t>Pr. Impr.</t>
  </si>
  <si>
    <t>C. Prod.</t>
  </si>
  <si>
    <t>MÃO-DE-OBRA</t>
  </si>
  <si>
    <t>ELETROTÉCNICO MONTADOR</t>
  </si>
  <si>
    <t>MATERIAIS</t>
  </si>
  <si>
    <t>UND</t>
  </si>
  <si>
    <t>EQUIPAMENTOS</t>
  </si>
  <si>
    <t>CAMINHÃO CARROCERIA MERCEDES BENS L1620/51 C/GUINDASTE 6T X M (E434)</t>
  </si>
  <si>
    <t>SERVIÇOS</t>
  </si>
  <si>
    <t>RESUMO :</t>
  </si>
  <si>
    <t>Discriminação</t>
  </si>
  <si>
    <t>Taxa (%)</t>
  </si>
  <si>
    <t>Valores</t>
  </si>
  <si>
    <t>Mão-de-Obra (A)</t>
  </si>
  <si>
    <t>Materias (B)</t>
  </si>
  <si>
    <t>Serviços (F)</t>
  </si>
  <si>
    <t>Equipamentos (C)</t>
  </si>
  <si>
    <t>Produção da Equipe (D)</t>
  </si>
  <si>
    <t>Custo Horário Total [(A)+(C)]</t>
  </si>
  <si>
    <t>Custo Unitário da Execução [(A)+(C)/(D)]=(E)</t>
  </si>
  <si>
    <t>Custo Direto Total [(B)+(E)]</t>
  </si>
  <si>
    <t>Bonificação e Despesas Indiretas - BDI</t>
  </si>
  <si>
    <t>Custo Total com BDI + Serviços (F)</t>
  </si>
  <si>
    <t>Custo Unitário (adotado)</t>
  </si>
  <si>
    <t>Observação:</t>
  </si>
  <si>
    <t>Seguem abaixo cotações conforme mercado e preço mediano seguindo média simples.</t>
  </si>
  <si>
    <t>MÉDIA DE PREÇO</t>
  </si>
  <si>
    <t>FORNECEDOR</t>
  </si>
  <si>
    <t>VALOR</t>
  </si>
  <si>
    <t>Premobras</t>
  </si>
  <si>
    <t>Premex</t>
  </si>
  <si>
    <t>Kairos</t>
  </si>
  <si>
    <t>MÉDIA</t>
  </si>
  <si>
    <t>COMPOSIÇÃO AUXILIAR Nº 29</t>
  </si>
  <si>
    <t>Fornecimento, instalação e montagem de galpão em concreto premoldado medindo 17,50 x 27,25 m, com espaçamento a cada 6,50 m no comprimento, cobertura em telhas metaálicas trapezoidais RT 40/1020 com todos os acessórios, inclusive cumieira.</t>
  </si>
  <si>
    <t>GALPÃO COMPLETO PADRÃO PREMOLDADO EM CONCRETO AUTO ADENSÁVEL FCK=40MPa DIM 17,5X27,25M (PESQUISA DE PREÇO)</t>
  </si>
  <si>
    <t>Veneziana vertical (brise soleil) de chapa de fibrocimento, sem amianto, com espessura de 12mm, com 400mm de largura, fixado em cantoneiras de aço aparafusadas, e medida pela área colocada. FORNECIMENTO e COLOCAÇÃO</t>
  </si>
  <si>
    <t>conexled</t>
  </si>
  <si>
    <t>elimarc</t>
  </si>
  <si>
    <t>sp iluminação</t>
  </si>
  <si>
    <t>total</t>
  </si>
  <si>
    <t>média</t>
  </si>
  <si>
    <t>projetor</t>
  </si>
  <si>
    <t>COTAÇÃO</t>
  </si>
  <si>
    <t>COMPOSIÇÃO AUXILIAR Nº 30</t>
  </si>
  <si>
    <t>Primeira</t>
  </si>
  <si>
    <t>Segunda</t>
  </si>
  <si>
    <t>Terceira</t>
  </si>
  <si>
    <t>(LS=128,33%)</t>
  </si>
  <si>
    <t>tel:(11)23310303</t>
  </si>
  <si>
    <t>eletromil</t>
  </si>
  <si>
    <t>tel:(27)33571000</t>
  </si>
  <si>
    <t>condutch</t>
  </si>
  <si>
    <t>liminaria sobrepor com lâmpada de led tubular 18w</t>
  </si>
  <si>
    <t>vendedor Gilson</t>
  </si>
  <si>
    <t>pedreiro</t>
  </si>
  <si>
    <t xml:space="preserve">quadro de comando </t>
  </si>
  <si>
    <t>cotação</t>
  </si>
  <si>
    <t>DATA: 16/02/2017</t>
  </si>
  <si>
    <t>PLAY-GROUND EXTERNO</t>
  </si>
  <si>
    <t>ÁREA DE LAZER E RECREAÇÃO</t>
  </si>
  <si>
    <t>% DO ITEM</t>
  </si>
  <si>
    <t>PERCENTUAIS</t>
  </si>
  <si>
    <t>Poste de aço, reto, de 7,00m, com sapata, escalonado, braço de aço curvo com diâmetro de 60,3mm e projeção horizontal de 2,50m para luminária superior e braço de aço reto de 1,00m com diâmetro de 60,3mm para luminária inferior, com suporte para um galhardete e suporte para placa indicativa de rua, com 4 chumbadores de 7/8”x70cm, tipo I, padrão Riomar. FORNECIMENTO e INSTALAÇÃO</t>
  </si>
  <si>
    <t>Fornecimento, instalação e montagem de galpão em concreto premoldado medindo 17,50 x 27,25 m, com espaçamento a cada 6,50m no comprimento, cobertura em telhas metálicas trapezoidais RT 40/1020 com todos os acessórios, inclusive cumieira.</t>
  </si>
  <si>
    <t>IOPES - FEVEREIRO/2017</t>
  </si>
  <si>
    <t>SINAPI/ES - MARÇO/2017</t>
  </si>
  <si>
    <t>IOPES ITEM 311920 FEVEREIRO/2017 BDI 30,90 %</t>
  </si>
  <si>
    <t>IOPES ITEM 310507 FEVEREIRO/2017 BDI 30,90 %</t>
  </si>
  <si>
    <t>IOPES ITEM 010501 FEVEREIRO/2017 BDI 30,90 %</t>
  </si>
  <si>
    <t>IOPES ITEM 010512 FEVEREIRO/2017 BDI 30,90 %</t>
  </si>
  <si>
    <t>IOPES ITEM 020305 FEVEREIRO/2017 BDI 30,90 %</t>
  </si>
  <si>
    <t>IOPES ITEM 020351 FEVEREIRO/2017 BDI 30,90 %</t>
  </si>
  <si>
    <t>IOPES ITEM 020702 FEVEREIRO/2017 BDI 30,90 %</t>
  </si>
  <si>
    <t>IOPES ITEM 020703 FEVEREIRO/2017 BDI 30,90 %</t>
  </si>
  <si>
    <t>IOPES ITEM 020709 FEVEREIRO/2017 BDI 30,90 %</t>
  </si>
  <si>
    <t>IOPES ITEM 020704 FEVEREIRO/2017 BDI 30,90 %</t>
  </si>
  <si>
    <t>IOPES ITEM 020705 FEVEREIRO/2017 BDI 30,90 %</t>
  </si>
  <si>
    <t>IOPES ITEM 020712 FEVEREIRO/2017 BDI 30,90 %</t>
  </si>
  <si>
    <t>IOPES ITEM 020711 FEVEREIRO/2017 BDI 30,90 %</t>
  </si>
  <si>
    <t>IOPES ITEM 020714 FEVEREIRO/2017 BDI 30,90 %</t>
  </si>
  <si>
    <t>IOPES ITEM 020713 FEVEREIRO/2017 BDI 30,90 %</t>
  </si>
  <si>
    <t>IOPES ITEM 020346 FEVEREIRO/2017 BDI 30,90 %</t>
  </si>
  <si>
    <t>IOPES ITEM 030101 FEVEREIRO/2017 BDI 30,90 %</t>
  </si>
  <si>
    <t>IOPES ITEM 030201 FEVEREIRO/2017 BDI 30,90 %</t>
  </si>
  <si>
    <t>IOPES ITEM 040202 FEVEREIRO/2017 BDI 30,90 %</t>
  </si>
  <si>
    <t>IOPES ITEM 040231 FEVEREIRO/2017 BDI 30,90 %</t>
  </si>
  <si>
    <t>IOPES ITEM 040206 FEVEREIRO/2017 BDI 30,90 %</t>
  </si>
  <si>
    <t>IOPES ITEM 040243 FEVEREIRO/2017 BDI 30,90 %</t>
  </si>
  <si>
    <t>IOPES ITEM 040235 FEVEREIRO/2017 BDI 30,90 %</t>
  </si>
  <si>
    <t>IOPES ITEM 040813 FEVEREIRO/2017 BDI 30,90 %</t>
  </si>
  <si>
    <t>IOPES ITEM 040602 FEVEREIRO/2017 BDI 30,90 %</t>
  </si>
  <si>
    <t>IOPES ITEM 040603 FEVEREIRO/2017 BDI 30,90 %</t>
  </si>
  <si>
    <t>IOPES ITEM 040337 FEVEREIRO/2017 BDI 30,90 %</t>
  </si>
  <si>
    <t>IOPES ITEM 040328 FEVEREIRO/2017 BDI 30,90 %</t>
  </si>
  <si>
    <t>IOPES ITEM 040324 FEVEREIRO/2017 BDI 30,90 %</t>
  </si>
  <si>
    <t>IOPES ITEM 050501 FEVEREIRO/2017 BDI 30,90 %</t>
  </si>
  <si>
    <t>IOPES ITEM 050606 FEVEREIRO/2017 BDI 30,90 %</t>
  </si>
  <si>
    <t>IOPES ITEM 050205 FEVEREIRO/2017 BDI 30,90 %</t>
  </si>
  <si>
    <t>IOPES ITEM 050301 FEVEREIRO/2017 BDI 30,90 %</t>
  </si>
  <si>
    <t>IOPES ITEM 060101, 060102 OU 060103, TANTO FAZ FEVEREIRO/2017 BDI 30,90 %</t>
  </si>
  <si>
    <t>IOPES ITEM 060113 FEVEREIRO/2017 BDI 30,90 %</t>
  </si>
  <si>
    <t>IOPES ITEM 061301 FEVEREIRO/2017 BDI 30,90 %</t>
  </si>
  <si>
    <t>IOPES ITEM 061302 FEVEREIRO/2017 BDI 30,90 %</t>
  </si>
  <si>
    <t>IOPES ITEM 061303 FEVEREIRO/2017 BDI 30,90 %</t>
  </si>
  <si>
    <t>IOPES ITEM 061902 FEVEREIRO/2017 BDI 30,90 %</t>
  </si>
  <si>
    <t>IOPES ITEM 062503 FEVEREIRO/2017 BDI 30,90 %</t>
  </si>
  <si>
    <t>IOPES ITEM 061102 FEVEREIRO/2017 BDI 30,90 %</t>
  </si>
  <si>
    <t>IOPES ITEM 061108 FEVEREIRO/2017 BDI 30,90 %</t>
  </si>
  <si>
    <t>IOPES ITEM 071704 FEVEREIRO/2017 BDI 30,90 %</t>
  </si>
  <si>
    <t>IOPES ITEM 071101 FEVEREIRO/2017 BDI 30,90 %</t>
  </si>
  <si>
    <t>IOPES ITEM 071105 FEVEREIRO/2017 BDI 30,90 %</t>
  </si>
  <si>
    <t>IOPES ITEM 071104 FEVEREIRO/2017 BDI 30,90 %</t>
  </si>
  <si>
    <t>IOPES ITEM 071106 FEVEREIRO/2017 BDI 30,90 %</t>
  </si>
  <si>
    <t>IOPES ITEM 080201 FEVEREIRO/2017 BDI 30,90 %</t>
  </si>
  <si>
    <t>IOPES ITEM 090403 FEVEREIRO/2017 BDI 30,90 %</t>
  </si>
  <si>
    <t>IOPES ITEM 200738 FEVEREIRO/2017 BDI 30,90 %</t>
  </si>
  <si>
    <t>IOPES ITEM 200720 FEVEREIRO/2017 BDI 30,90 %</t>
  </si>
  <si>
    <t>IOPES ITEM 090302 FEVEREIRO/2017 BDI 30,90 %</t>
  </si>
  <si>
    <t>IOPES ITEM 090305 FEVEREIRO/2017 BDI 30,90 %</t>
  </si>
  <si>
    <t>IOPES ITEM 130308 FEVEREIRO/2017 BDI 30,90 % proporcional 20 cm</t>
  </si>
  <si>
    <t>IOPES ITEM 100105 FEVEREIRO/2017 BDI 30,90 %</t>
  </si>
  <si>
    <t>IOPES ITEM 110101 FEVEREIRO/2017 BDI 30,90 %</t>
  </si>
  <si>
    <t>IOPES ITEM 110302 FEVEREIRO/2017 BDI 30,90 %</t>
  </si>
  <si>
    <t>IOPES ITEM 110201 FEVEREIRO/2017 BDI 30,90 %</t>
  </si>
  <si>
    <t>IOPES ITEM 120101 FEVEREIRO/2017 BDI 30,90 %</t>
  </si>
  <si>
    <t>IOPES ITEM 120303 FEVEREIRO/2017 BDI 30,90 %</t>
  </si>
  <si>
    <t>IOPES ITEM 120201 FEVEREIRO/2017 BDI 30,90 %</t>
  </si>
  <si>
    <t>IOPES ITEM 120208 FEVEREIRO/2017 BDI 30,90 %</t>
  </si>
  <si>
    <t>IOPES ITEM 120220 FEVEREIRO/2017 BDI 30,90 % + 30% POR SER COLORIDA</t>
  </si>
  <si>
    <t>IOPES ITEM 120220 FEVEREIRO/2017 BDI 30,90 %</t>
  </si>
  <si>
    <t>IOPES ITEM 120221 FEVEREIRO/2017 BDI 30,90 %</t>
  </si>
  <si>
    <t>IOPES ITEM 120227 / 2 FEVEREIRO/2017 BDI 30,90 %</t>
  </si>
  <si>
    <t>IOPES ITEM 130109 FEVEREIRO/2017 BDI 30,90 %</t>
  </si>
  <si>
    <t>IOPES ITEM 130103 FEVEREIRO/2017 BDI 30,90 %</t>
  </si>
  <si>
    <t>IOPES ITEM 130233 FEVEREIRO/2017 BDI 30,90 %</t>
  </si>
  <si>
    <t>IOPES ITEM 130236 FEVEREIRO/2017 BDI 30,90 %</t>
  </si>
  <si>
    <t>IOPES ITEM 200209 FEVEREIRO/2017 BDI 30,90 %</t>
  </si>
  <si>
    <t>IOPES ITEM 130308 FEVEREIRO/2017 BDI 30,90 % X 2</t>
  </si>
  <si>
    <t>IOPES ITEM 130321 FEVEREIRO/2017 BDI 30,90 %</t>
  </si>
  <si>
    <t>IOPES ITEM 130321 FEVEREIRO/2017 BDI 30,90 % proporcional 17 cm</t>
  </si>
  <si>
    <t>IOPES ITEM 130308 FEVEREIRO/2017 BDI 30,90 %</t>
  </si>
  <si>
    <t>IOPES ITEM 170220 FEVEREIRO/2017 BDI 30,90 %</t>
  </si>
  <si>
    <t>IOPES ITEM 170222 FEVEREIRO/2017 BDI 30,90 %</t>
  </si>
  <si>
    <t>IOPES ITEM 210210 FEVEREIRO/2017 BDI 30,90 %</t>
  </si>
  <si>
    <t>IOPES ITEM 140201 FEVEREIRO/2017 BDI 30,90 %</t>
  </si>
  <si>
    <t>IOPES ITEM 140209 FEVEREIRO/2017 BDI 30,90 %</t>
  </si>
  <si>
    <t>IOPES ITEM 140701 FEVEREIRO/2017 BDI 30,90 %</t>
  </si>
  <si>
    <t>IOPES ITEM 140702 FEVEREIRO/2017 BDI 30,90 %</t>
  </si>
  <si>
    <t>IOPES ITEM 140703 FEVEREIRO/2017 BDI 30,90 %</t>
  </si>
  <si>
    <t>IOPES ITEM 140705 FEVEREIRO/2017 BDI 30,90 %</t>
  </si>
  <si>
    <t>IOPES ITEM 140706 FEVEREIRO/2017 BDI 30,90 %</t>
  </si>
  <si>
    <t>IOPES ITEM 140710 FEVEREIRO/2017 BDI 30,90 %</t>
  </si>
  <si>
    <t>IOPES ITEM 170321 FEVEREIRO/2017 BDI 30,90 %</t>
  </si>
  <si>
    <t>IOPES ITEM 170329 FEVEREIRO/2017 BDI 30,90 %</t>
  </si>
  <si>
    <t>IOPES ITEM 170317 FEVEREIRO/2017 BDI 30,90 %</t>
  </si>
  <si>
    <t>IOPES ITEM 140906 FEVEREIRO/2017 BDI 30,90 %</t>
  </si>
  <si>
    <t>IOPES ITEM 140903 FEVEREIRO/2017 BDI 30,90 %</t>
  </si>
  <si>
    <t>IOPES ITEM 140904 FEVEREIRO/2017 BDI 30,90 %</t>
  </si>
  <si>
    <t>IOPES ITEM 141110 FEVEREIRO/2017 BDI 30,90 %</t>
  </si>
  <si>
    <t>IOPES ITEM 141113 FEVEREIRO/2017 BDI 30,90 %</t>
  </si>
  <si>
    <t xml:space="preserve">IOPES ITEM 140108 FEVEREIRO/2017 BDI 30,90 % ADAPTADA </t>
  </si>
  <si>
    <t xml:space="preserve">IOPES ITEM 140109 FEVEREIRO/2017 BDI 30,90 % ADAPTADA </t>
  </si>
  <si>
    <t>IOPES ITEM 030119 FEVEREIRO/2017 BDI 30,90 %</t>
  </si>
  <si>
    <t>IOPES ITEM 040332 FEVEREIRO/2017 BDI 30,90 %</t>
  </si>
  <si>
    <t>IOPES ITEM 040333 FEVEREIRO/2017 BDI 30,90 %</t>
  </si>
  <si>
    <t>IOPES ITEM 050601 FEVEREIRO/2017 BDI 30,90 %</t>
  </si>
  <si>
    <t>IOPES ITEM 100301 FEVEREIRO/2017 BDI 30,90 %</t>
  </si>
  <si>
    <t>IOPES ITEM 141105 FEVEREIRO/2017 BDI 30,90 %</t>
  </si>
  <si>
    <t>IOPES ITEM 141410 FEVEREIRO/2017 BDI 30,90 %</t>
  </si>
  <si>
    <t>IOPES ITEM 141411 FEVEREIRO/2017 BDI 30,90 %</t>
  </si>
  <si>
    <t>IOPES ITEM 141412 FEVEREIRO/2017 BDI 30,90 %</t>
  </si>
  <si>
    <t>IOPES ITEM 141413 FEVEREIRO/2017 BDI 30,90 %</t>
  </si>
  <si>
    <t>IOPES ITEM 180304 FEVEREIRO/2017 BDI 30,90 %</t>
  </si>
  <si>
    <t>IOPES ITEM 142122 FEVEREIRO/2017 BDI 30,90 %</t>
  </si>
  <si>
    <t>IOPES ITEM 170309 FEVEREIRO/2017 BDI 30,90 %</t>
  </si>
  <si>
    <t>IOPES ITEM 170323 FEVEREIRO/2017 BDI 30,90 %</t>
  </si>
  <si>
    <t>IOPES ITEM 170324 FEVEREIRO/2017 BDI 30,90 %</t>
  </si>
  <si>
    <t>IOPES ITEM 170528 FEVEREIRO/2017 BDI 30,90 %</t>
  </si>
  <si>
    <t>IOPES ITEM 170115 FEVEREIRO/2017 BDI 30,90 %</t>
  </si>
  <si>
    <t>IOPES ITEM 170133 FEVEREIRO/2017 BDI 30,90 %</t>
  </si>
  <si>
    <t>IOPES ITEM 170512 FEVEREIRO/2017 BDI 30,90 %</t>
  </si>
  <si>
    <t>IOPES ITEM 170124 FEVEREIRO/2017 BDI 30,90 %</t>
  </si>
  <si>
    <t>IOPES ITEM 170118 FEVEREIRO/2017 BDI 30,90 %</t>
  </si>
  <si>
    <t>IOPES ITEM 170110 FEVEREIRO/2017 BDI 30,90 %</t>
  </si>
  <si>
    <t>IOPES ITEM 170111 FEVEREIRO/2017 BDI 30,90 %</t>
  </si>
  <si>
    <t>IOPES ITEM 170129 FEVEREIRO/2017 BDI 30,90 %</t>
  </si>
  <si>
    <t>IOPES ITEM 170135 FEVEREIRO/2017 BDI 30,90 %</t>
  </si>
  <si>
    <t>IOPES ITEM 170114 FEVEREIRO/2017 BDI 30,90 %</t>
  </si>
  <si>
    <t>IOPES ITEM 170519 FEVEREIRO/2017 BDI 30,90 %</t>
  </si>
  <si>
    <t>IOPES ITEM 170510 FEVEREIRO/2017 BDI 30,90 %</t>
  </si>
  <si>
    <t>IOPES ITEM 170508 FEVEREIRO/2017 BDI 30,90 %</t>
  </si>
  <si>
    <t>IOPES ITEM 170304 FEVEREIRO/2017 BDI 30,90 %</t>
  </si>
  <si>
    <t>IOPES ITEM 170315 FEVEREIRO/2017 BDI 30,90 %</t>
  </si>
  <si>
    <t>IOPES ITEM 170313 FEVEREIRO/2017 BDI 30,90 %</t>
  </si>
  <si>
    <t>IOPES ITEM 151016 FEVEREIRO/2017 BDI 30,90 %</t>
  </si>
  <si>
    <t>IOPES ITEM 150702 FEVEREIRO/2017 BDI 30,90 %</t>
  </si>
  <si>
    <t>IOPES ITEM 151135 FEVEREIRO/2017 BDI 30,90 %</t>
  </si>
  <si>
    <t>IOPES ITEM 151428 FEVEREIRO/2017 BDI 30,90 %</t>
  </si>
  <si>
    <t>IOPES ITEM 151905 FEVEREIRO/2017 BDI 30,90 %</t>
  </si>
  <si>
    <t>IOPES ITEM 151903 FEVEREIRO/2017 BDI 30,90 %</t>
  </si>
  <si>
    <t>IOPES ITEM 151305 FEVEREIRO/2017 BDI 30,90 %</t>
  </si>
  <si>
    <t>IOPES ITEM 151308 FEVEREIRO/2017 BDI 30,90 %</t>
  </si>
  <si>
    <t>IOPES ITEM 151335 FEVEREIRO/2017 BDI 30,90 %</t>
  </si>
  <si>
    <t>IOPES ITEM 151133 FEVEREIRO/2017 BDI 30,90 %</t>
  </si>
  <si>
    <t>IOPES ITEM 151602 FEVEREIRO/2017 BDI 30,90 %</t>
  </si>
  <si>
    <t>IOPES ITEM 151601 FEVEREIRO/2017 BDI 30,90 %</t>
  </si>
  <si>
    <t>IOPES ITEM 151801 FEVEREIRO/2017 BDI 30,90 %</t>
  </si>
  <si>
    <t>IOPES ITEM 151802 FEVEREIRO/2017 BDI 30,90 %</t>
  </si>
  <si>
    <t>IOPES ITEM 151803 FEVEREIRO/2017 BDI 30,90 %</t>
  </si>
  <si>
    <t>IOPES ITEM 151805 FEVEREIRO/2017 BDI 30,90 %</t>
  </si>
  <si>
    <t>IOPES ITEM 151806 FEVEREIRO/2017 BDI 30,90 %</t>
  </si>
  <si>
    <t>IOPES ITEM 151807 FEVEREIRO/2017 BDI 30,90 %</t>
  </si>
  <si>
    <t>IOPES ITEM 151809 FEVEREIRO/2017 BDI 30,90 %</t>
  </si>
  <si>
    <t>IOPES ITEM 151816 FEVEREIRO/2017 BDI 30,90 %</t>
  </si>
  <si>
    <t>IOPES ITEM 151810 FEVEREIRO/2017 BDI 30,90 %</t>
  </si>
  <si>
    <t>IOPES ITEM 151811 FEVEREIRO/2017 BDI 30,90 %</t>
  </si>
  <si>
    <t>IOPES ITEM 151813 FEVEREIRO/2017 BDI 30,90 %</t>
  </si>
  <si>
    <t>IOPES ITEM 151814 FEVEREIRO/2017 BDI 30,90 %</t>
  </si>
  <si>
    <t>IOPES ITEM 151815 FEVEREIRO/2017 BDI 30,90 %</t>
  </si>
  <si>
    <t>IOPES ITEM 180107 FEVEREIRO/2017 BDI 30,90 %</t>
  </si>
  <si>
    <t>IOPES ITEM 180202 FEVEREIRO/2017 BDI 30,90 %</t>
  </si>
  <si>
    <t>IOPES ITEM 180210 FEVEREIRO/2017 BDI 30,90 %</t>
  </si>
  <si>
    <t>IOPES ITEM 180204 FEVEREIRO/2017 BDI 30,90 %</t>
  </si>
  <si>
    <t>IOPES ITEM 180205 FEVEREIRO/2017 BDI 30,90 %</t>
  </si>
  <si>
    <t>IOPES ITEM 180212 FEVEREIRO/2017 BDI 30,90 %</t>
  </si>
  <si>
    <t>IOPES ITEM 180206 FEVEREIRO/2017 BDI 30,90 %</t>
  </si>
  <si>
    <t>IOPES ITEM 180209 FEVEREIRO/2017 BDI 30,90 %</t>
  </si>
  <si>
    <t>IOPES ITEM 180207 FEVEREIRO/2017 BDI 30,90 %</t>
  </si>
  <si>
    <t>IOPES ITEM 180702 FEVEREIRO/2017 BDI 30,90 %</t>
  </si>
  <si>
    <t>IOPES ITEM 180804 FEVEREIRO/2017 BDI 30,90 %</t>
  </si>
  <si>
    <t>IOPES ITEM 180809 FEVEREIRO/2017 BDI 30,90 %</t>
  </si>
  <si>
    <t>IOPES ITEM 160110 FEVEREIRO/2017 BDI 30,90 %</t>
  </si>
  <si>
    <t>IOPES ITEM 160106 FEVEREIRO/2017 BDI 30,90 %</t>
  </si>
  <si>
    <t>IOPES ITEM 160108 FEVEREIRO/2017 BDI 30,90 %</t>
  </si>
  <si>
    <t>IOPES ITEM 160120 FEVEREIRO/2017 BDI 30,90 %</t>
  </si>
  <si>
    <t>IOPES ITEM 160207 FEVEREIRO/2017 BDI 30,90 %</t>
  </si>
  <si>
    <t>IOPES ITEM 160303 FEVEREIRO/2017 BDI 30,90 %</t>
  </si>
  <si>
    <t>IOPES ITEM 160304 FEVEREIRO/2017 BDI 30,90 %</t>
  </si>
  <si>
    <t>IOPES ITEM 160305 FEVEREIRO/2017 BDI 30,90 %</t>
  </si>
  <si>
    <t>IOPES ITEM 160308 FEVEREIRO/2017 BDI 30,90 %</t>
  </si>
  <si>
    <t>IOPES ITEM 160316 FEVEREIRO/2017 BDI 30,90 %</t>
  </si>
  <si>
    <t>IOPES ITEM 160321 FEVEREIRO/2017 BDI 30,90 %</t>
  </si>
  <si>
    <t>IOPES ITEM 160309 FEVEREIRO/2017 BDI 30,90 %</t>
  </si>
  <si>
    <t>IOPES ITEM 151127 FEVEREIRO/2017 BDI 30,90 %</t>
  </si>
  <si>
    <t>IOPES ITEM 160319 FEVEREIRO/2017 BDI 30,90 %</t>
  </si>
  <si>
    <t>IOPES ITEM 160325 FEVEREIRO/2017 BDI 30,90 %</t>
  </si>
  <si>
    <t>IOPES ITEM 160310 FEVEREIRO/2017 BDI 30,90 %</t>
  </si>
  <si>
    <t>IOPES ITEM 160313 FEVEREIRO/2017 BDI 30,90 %</t>
  </si>
  <si>
    <t>IOPES ITEM 160604 FEVEREIRO/2017 BDI 30,90 %</t>
  </si>
  <si>
    <t>IOPES ITEM 160605 FEVEREIRO/2017 BDI 30,90 %</t>
  </si>
  <si>
    <t>IOPES ITEM 160612 FEVEREIRO/2017 BDI 30,90 %</t>
  </si>
  <si>
    <t>IOPES ITEM 160613 FEVEREIRO/2017 BDI 30,90 %</t>
  </si>
  <si>
    <t>IOPES ITEM 160808 FEVEREIRO/2017 BDI 30,90 %</t>
  </si>
  <si>
    <t>IOPES ITEM 160806 FEVEREIRO/2017 BDI 30,90 %</t>
  </si>
  <si>
    <t>IOPES ITEM 160807 FEVEREIRO/2017 BDI 30,90 %</t>
  </si>
  <si>
    <t>IOPES ITEM 151819 FEVEREIRO/2017 BDI 30,90 %</t>
  </si>
  <si>
    <t>IOPES ITEM 150630 FEVEREIRO/2017 BDI 30,90 %</t>
  </si>
  <si>
    <t>IOPES ITEM 180220 FEVEREIRO/2017 BDI 30,90 %</t>
  </si>
  <si>
    <t>IOPES ITEM 151802 FEVEREIRO/2017 BDI 30,90 % = pto na parede</t>
  </si>
  <si>
    <t>IOPES ITEM 210113 FEVEREIRO/2017 BDI 30,90 %</t>
  </si>
  <si>
    <t>IOPES ITEM 210109 FEVEREIRO/2017 BDI 30,90 %</t>
  </si>
  <si>
    <t>IOPES ITEM 190101 FEVEREIRO/2017 BDI 30,90 %</t>
  </si>
  <si>
    <t>IOPES ITEM 190103 FEVEREIRO/2017 BDI 30,90 %</t>
  </si>
  <si>
    <t>IOPES ITEM 190301 FEVEREIRO/2017 BDI 30,90 %</t>
  </si>
  <si>
    <t>IOPES ITEM 190115 FEVEREIRO/2017 BDI 30,90 %</t>
  </si>
  <si>
    <t>IOPES ITEM 190106 FEVEREIRO/2017 BDI 30,90 %</t>
  </si>
  <si>
    <t>IOPES ITEM 190302 FEVEREIRO/2017 BDI 30,90 %</t>
  </si>
  <si>
    <t>IOPES ITEM 190417 FEVEREIRO/2017 BDI 30,90 %</t>
  </si>
  <si>
    <t>IOPES ITEM 200124 FEVEREIRO/2017 BDI 30,90 %</t>
  </si>
  <si>
    <t>IOPES ITEM 130308 FEVEREIRO/2017 BDI 30,90 % proporcional 30 cm</t>
  </si>
  <si>
    <t>IOPES ITEM 200229 FEVEREIRO/2017 BDI 30,90 %</t>
  </si>
  <si>
    <t>IOPES ITEM 200237 FEVEREIRO/2017 BDI 30,90 %</t>
  </si>
  <si>
    <t>IOPES ITEM 200237 FEVEREIRO/2017 BDI 30,90 % + 40% POR SER COLORIDO</t>
  </si>
  <si>
    <t>IOPES ITEM 200237 FEVEREIRO/2017 BDI 30,90 % + 20% POR SER RETICULADO</t>
  </si>
  <si>
    <t>IOPES ITEM 150701 FEVEREIRO/2017 BDI 30,90 %</t>
  </si>
  <si>
    <t>IOPES ITEM 150615 FEVEREIRO/2017 BDI 30,90 %</t>
  </si>
  <si>
    <t>IOPES ITEM 151126 FEVEREIRO/2017 BDI 30,90 %</t>
  </si>
  <si>
    <t>IOPES ITEM 151128 FEVEREIRO/2017 BDI 30,90 %</t>
  </si>
  <si>
    <t>IOPES ITEM 151419 FEVEREIRO/2017 BDI 30,90 %</t>
  </si>
  <si>
    <t>IOPES ITEM 151420 FEVEREIRO/2017 BDI 30,90 %</t>
  </si>
  <si>
    <t>IOPES ITEM 150306 FEVEREIRO/2017 BDI 30,90 %</t>
  </si>
  <si>
    <t>IOPES ITEM 180408 FEVEREIRO/2017 BDI 30,90 %</t>
  </si>
  <si>
    <t>IOPES ITEM 210304 FEVEREIRO/2017 BDI 30,90 % proporcional 2,00 m</t>
  </si>
  <si>
    <t>IOPES ITEM 200501 FEVEREIRO/2017 BDI 30,90 %</t>
  </si>
  <si>
    <t>IOPES ITEM 200513 FEVEREIRO/2017 BDI 30,90 %</t>
  </si>
  <si>
    <t>IOPES ITEM 200124 FEVEREIRO/2017 BDI 30,90 % METADE MENOS PINTURA 2 LADOS</t>
  </si>
  <si>
    <t>IOPES ITEM 090220 FEVEREIRO/2017 BDI 30,90 %</t>
  </si>
  <si>
    <t>IOPES ITEM 200721 FEVEREIRO/2017 BDI 30,90 %</t>
  </si>
  <si>
    <t>IOPES ITEM 200307 FEVEREIRO/2017 BDI 30,90 %</t>
  </si>
  <si>
    <t>IOPES ITEM 200401 FEVEREIRO/2017 BDI 30,90 %</t>
  </si>
  <si>
    <t>IOPES ITEM 200402 FEVEREIRO/2017 BDI 30,90 %</t>
  </si>
  <si>
    <t>IOPES ITEM 040224 FEVEREIRO/2017 BDI 30,90 %</t>
  </si>
  <si>
    <t>IOPES ITEM 100208 FEVEREIRO/2017 BDI 30,90 %</t>
  </si>
  <si>
    <t>IOPES ITEM 200714 FEVEREIRO/2017 BDI 30,90 %</t>
  </si>
  <si>
    <t>IOPES ITEM 030203 FEVEREIRO/2017 BDI 30,90 %</t>
  </si>
  <si>
    <t>IOPES ITEM 050206 FEVEREIRO/2017 BDI 30,90 %</t>
  </si>
  <si>
    <t>IOPES ITEM 200711 FEVEREIRO/2017 BDI 30,90 %</t>
  </si>
  <si>
    <t>IOPES ITEM 200101 FEVEREIRO/2017 BDI 30,90 %</t>
  </si>
  <si>
    <t>IOPES ITEM 150616 FEVEREIRO/2017 BDI 30,90 %</t>
  </si>
  <si>
    <t>IOPES ITEM 151423 FEVEREIRO/2017 BDI 30,90 %</t>
  </si>
  <si>
    <t>IOPES ITEM 151407 FEVEREIRO/2017 BDI 30,90 %</t>
  </si>
  <si>
    <t>IOPES ITEM 151141 FEVEREIRO/2017 BDI 30,90 %</t>
  </si>
  <si>
    <t>IOPES ITEM 151140 FEVEREIRO/2017 BDI 30,90 %</t>
  </si>
  <si>
    <t>IOPES ITEM 151139 FEVEREIRO/2017 BDI 30,90 %</t>
  </si>
  <si>
    <t>IOPES ITEM 150313 FEVEREIRO/2017 BDI 30,90 %</t>
  </si>
  <si>
    <t>IOPES ITEM 150307 FEVEREIRO/2017 BDI 30,90 %</t>
  </si>
  <si>
    <t>IOPES ITEM 150309 FEVEREIRO/2017 BDI 30,90 %</t>
  </si>
  <si>
    <t>IOPES ITEM 150310 FEVEREIRO/2017 BDI 30,90 %</t>
  </si>
  <si>
    <t>IOPES ITEM 150612 FEVEREIRO/2017 BDI 30,90 %</t>
  </si>
  <si>
    <t>IOPES ITEM 151302 FEVEREIRO/2017 BDI 30,90 %</t>
  </si>
  <si>
    <t>IOPES ITEM 151303 FEVEREIRO/2017 BDI 30,90 %</t>
  </si>
  <si>
    <t>IOPES ITEM 151307 FEVEREIRO/2017 BDI 30,90 %</t>
  </si>
  <si>
    <t>IOPES ITEM 151316 FEVEREIRO/2017 BDI 30,90 %</t>
  </si>
  <si>
    <t>IOPES ITEM 151301 FEVEREIRO/2017 BDI 30,90 %</t>
  </si>
  <si>
    <t>IOPES ITEM 151329 FEVEREIRO/2017 BDI 30,90 %</t>
  </si>
  <si>
    <t>IOPES ITEM 180201 FEVEREIRO/2017 BDI 30,90 %</t>
  </si>
  <si>
    <t>IOPES ITEM 150836 FEVEREIRO/2017 BDI 30,90 %</t>
  </si>
  <si>
    <t>IOPES ITEM 150870 FEVEREIRO/2017 BDI 30,90 %</t>
  </si>
  <si>
    <t>IOPES ITEM 150884 FEVEREIRO/2017 BDI 30,90 %</t>
  </si>
  <si>
    <t>IOPES ITEM 152002 FEVEREIRO/2017 BDI 30,90 %</t>
  </si>
  <si>
    <t>IOPES ITEM 152005 FEVEREIRO/2017 BDI 30,90 %</t>
  </si>
  <si>
    <t>IOPES ITEM 152001 FEVEREIRO/2017 BDI 30,90 %</t>
  </si>
  <si>
    <t>IOPES ITEM 151402 FEVEREIRO/2017 BDI 30,90 %</t>
  </si>
  <si>
    <t>IOPES ITEM 151130 FEVEREIRO/2017 BDI 30,90 %</t>
  </si>
  <si>
    <t>IOPES ITEM 150918 FEVEREIRO/2017 BDI 30,90 %</t>
  </si>
  <si>
    <t>IOPES ITEM 151404 FEVEREIRO/2017 BDI 30,90 %</t>
  </si>
  <si>
    <t>IOPES ITEM 170540 FEVEREIRO/2017 BDI 30,90 %</t>
  </si>
  <si>
    <t>IOPES ITEM 190601 FEVEREIRO/2017 BDI 30,90 %</t>
  </si>
  <si>
    <t>IOPES ITEM 190604 FEVEREIRO/2017 BDI 30,90 %</t>
  </si>
  <si>
    <t>IOPES ITEM 200705 FEVEREIRO/2017 BDI 30,90 %</t>
  </si>
  <si>
    <t>IOPES ITEM 200708 FEVEREIRO/2017 BDI 30,90 %</t>
  </si>
  <si>
    <t>IOPES ITEM 200706 FEVEREIRO/2017 BDI 30,90 %</t>
  </si>
  <si>
    <t>IOPES ITEM 200709 FEVEREIRO/2017 BDI 30,90 %</t>
  </si>
  <si>
    <t>IOPES ITEM 200707 FEVEREIRO/2017 BDI 30,90 %</t>
  </si>
  <si>
    <t>IOPES ITEM 200713 FEVEREIRO/2017 BDI 30,90 %</t>
  </si>
  <si>
    <t>EMOP/RJ - FEVEREIRO/2017</t>
  </si>
  <si>
    <t>IOPES ITEM 200702 DEZEMBRO/2016 BDI 30,90 %</t>
  </si>
  <si>
    <t>IOPES - FEVEREIRO/2017 (DATA BASE)</t>
  </si>
  <si>
    <t>TABELA REFERENCIAL DE PREÇOS DE PROJETOS IOPES 2017 (METADE)</t>
  </si>
  <si>
    <t>EMOP ITEM 04.025.0205-0 FEVEREIRO/2017 BDI 23,00% + 0,50% POR KM ADICIONAL A 25KM (150 KM TOTAL)</t>
  </si>
  <si>
    <t>EMOP ITEM 11.004.0036-0 FEVEREIRO/2017 BDI 23,00%</t>
  </si>
  <si>
    <t>EMOP ITEM 12.002.0085-0 FEVEREIRO/2017 BDI 23,00%</t>
  </si>
  <si>
    <t>EMOP ITENS 14.007.0334-0 + 14.009.0085-0 FEVEREIRO/2017 BDI 23,00%</t>
  </si>
  <si>
    <t>EMOP ITEM 14.005.0020-0 + 16.012.0005-0 FEVEREIRO/2017 BDI 23,00%</t>
  </si>
  <si>
    <t>EMOP ITEM 16.012.0005-0 FEVEREIRO/2017 BDI 23,00%</t>
  </si>
  <si>
    <t>EMOP ITEM 16.011.0045-0 FEVEREIRO/2017 BDI 23,00%</t>
  </si>
  <si>
    <t>EMOP ITEM 13.012.0010-0 FEVEREIRO/2017 BDI 23,00%</t>
  </si>
  <si>
    <t>EMOP ITEM 13.024.0010-0 FEVEREIRO/2017 BDI 23,00%</t>
  </si>
  <si>
    <t>EMOP ITEM 15.004.0013-0 FEVEREIRO/2017 BDI 23,00 %</t>
  </si>
  <si>
    <t>EMOP ITEM 15.004.0026-0 FEVEREIRO/2017 BDI 23,00 %</t>
  </si>
  <si>
    <t>EMOP ITEM 15.004.0200-0 FEVEREIRO/2017 BDI 23,00 %</t>
  </si>
  <si>
    <t>EMOP ITEM 18.006.0056-0 FEVEREIRO/2017 BDI 23,00 %</t>
  </si>
  <si>
    <t>EMOP ITEM 18.016.0106-0 FEVEREIRO/2017 BDI 23,00 %</t>
  </si>
  <si>
    <t>EMOP ITEM 18.016.0001-0 FEVEREIRO/2017 BDI 23,00%</t>
  </si>
  <si>
    <t>EMOP ITEM 15.015.0199-0 FEVEREIRO/2017 BDI 23,00%</t>
  </si>
  <si>
    <t>EMOP ITENS 18.030.0008-0 + 15.005.0207-0 + 15.005.0255-0 (X 30m) FEVEREIRO/2017 BDI 23,00 %</t>
  </si>
  <si>
    <t>EMOP ITENS 18.030.0007-0 + 15.005.0206-0 + 15.005.0255-0 (X 30m) FEVEREIRO/2017 BDI 23,00 %</t>
  </si>
  <si>
    <t>EMOP ITENS 18.030.0003-0 + 15.005.0202-0 + 15.005.0255-0 (X 30m) FEVEREIRO/2017 BDI 23,00 %</t>
  </si>
  <si>
    <t>EMOP ITENS 18.030.0002-0 + 15.005.0201-0 + 15.005.0255-0 (X 30m) FEVEREIRO/2017 BDI 23,00 %</t>
  </si>
  <si>
    <t>EMOP ITEM 17.018.0185-0 FEVEREIRO/2017 BDI 23,00 %</t>
  </si>
  <si>
    <t>EMOP ITEM 14.002.0199-0 FEVEREIRO/2017 BDI 23,00 %</t>
  </si>
  <si>
    <t>EMOP ITENS 06.272.0003-0 + 06.001.0243-0 FEVEREIRO/2017 BDI 23,00 %</t>
  </si>
  <si>
    <t>EMOP ITEM 21.003.0090-0 + 21.001.0165-0 FEVEREIRO/2017 BDI 23,00 %</t>
  </si>
  <si>
    <t>EMOP ITEM 09.015.0330-0 FEVEREIRO/2017 BDI 23,00 %</t>
  </si>
  <si>
    <t>EMOP ITEM 09.015.0324-0 FEVEREIRO/2017 BDI 23,00 %</t>
  </si>
  <si>
    <t>EMOP ITEM 09.015.0314-0 FEVEREIRO/2017 BDI 23,00 %</t>
  </si>
  <si>
    <t>EMOP ITEM 09.015.0332-0 FEVEREIRO/2017 BDI 23,00 %</t>
  </si>
  <si>
    <t>EMOP ITEM 13.199.0010-0 FEVEREIRO/2017 BDI 23,00 %</t>
  </si>
  <si>
    <t>EMOP ITEM 14.002.0025-0 FEVEREIRO/2017 BDI 23,00 %</t>
  </si>
  <si>
    <t>EMOP ITEM 21.040.0050-0 FEVEREIRO/2017 BDI 23,00 %</t>
  </si>
  <si>
    <t>EMOP ITEM 17.013.0031-0 FEVEREIRO/2017 BDI 23,00 %</t>
  </si>
  <si>
    <t>DER ES SERVIÇOS CONSULTORIA JUNHO 2016 - ITEM 99567 BDI 23,32%</t>
  </si>
  <si>
    <t>DER ES SERVIÇOS CONSULTORIA JUNHO 2016 - ITEM 99587 BDI 23,32%</t>
  </si>
  <si>
    <t>SINAPI ITEM 73743/001 MARÇO/2017 (190,47) + EMOP ITEM 17.025.0008-0 FEVEREIRO/2017 (19,03) BDI 23,00 %</t>
  </si>
  <si>
    <t>SINAPI ITEM 68053 MARÇO/2017 BDI 30,90 %</t>
  </si>
  <si>
    <t>SINAPI ITEM 85662 MARÇO/2017 BDI 30,90 %</t>
  </si>
  <si>
    <t>SINAPI ITEM 74198/002 MARÇO/2017 BDI 30,90 %</t>
  </si>
  <si>
    <t>010117</t>
  </si>
  <si>
    <t>Preços unitários, códigos e descrição dos insumos são compatíveis com a Tabela de Custos Referenciais IOPES, de fevereiro/2017, considenrando L.S.: 128,33% e BDI: 30,90%.</t>
  </si>
  <si>
    <t>TABELA CUSTOS REFERENCIAIS IOPES FEVEREIRO/2017 (LS=128,33%; BDI=30,90%)</t>
  </si>
  <si>
    <t>ELETRECISTA</t>
  </si>
  <si>
    <t>Luminária de embutir compl.,corpo ch. aço pintada branca fosfatizada e pintada eletrostaticamente,refletor e aletas parabólicas em alumínio de alto brilho, 2 lâmp.led.tubulares T8 28W 100-240V, Lumicenter ou equ.</t>
  </si>
  <si>
    <t>Luminária de embutir compl.,corpo ch. aço pintada branca fosfatizada e pintada eletrostaticamente,refletor e aletas parabólicas em alumínio de alto brilho, 2 lâmp.led.tubulares T8 14W 100-240V, Lumicenter ou equ.</t>
  </si>
  <si>
    <t>LUM EMB LED REFL E ALETAS 2X14W CAA11-E216 COMPL</t>
  </si>
  <si>
    <t>LUM EMB LED REFL E ALETAS 2X28W CAA01-E232 COMPL</t>
  </si>
  <si>
    <t>39.37</t>
  </si>
  <si>
    <t>39.38</t>
  </si>
  <si>
    <t>Luminária externa à led para poste. Corpo em perfil de alumínio com pintura eletrostática poliester a pó no cor preta. Composta por 3 módulos de LEDs de alto brilho aplicado sobre placa de metalcore. Temperatura de cor 5000K e IRC70. Facho luminoso aberto tipo bat wing. Fluxo luminoso de 12150lm com consumo de 113w 100-250V, Lumicenter ou equ. Cód. LEX01-S3M750</t>
  </si>
  <si>
    <t>Luminária externa à led para poste. Corpo em perfil de alumínio com pintura eletrostática poliester a pó no cor preta. Composta por 6 módulos de LEDs de alto brilho aplicado sobre placa de metalcore. Temperatura de cor 5000K e IRC70. Facho luminoso aberto tipo bat wing. Fluxo luminoso de 24300lm com consumo de 226w 100-250V, Lumicenter ou equ. Cód. LEX01-S6M750</t>
  </si>
  <si>
    <t>COMPOSIÇÃO AUXILIAR 32</t>
  </si>
  <si>
    <t>COMPOSIÇÃO AUXILIAR Nº 31</t>
  </si>
  <si>
    <t>LUM EXT LED PARA POSTE 3 MÓD. LED LEX01-S3M750 COMPL</t>
  </si>
  <si>
    <t>COMPOSIÇÃO AUXILIAR Nº 32</t>
  </si>
  <si>
    <t>LUM EXT LED PARA POSTE 6 MÓD. LED LEX01-S6M750 COMPL</t>
  </si>
  <si>
    <t>Ponto padrão de tomada para coifa - considerando eletroduto PVC rígido de 3/4" inclusive conexões (6.0m), fio isolado PVC de 4.0mm2 (21.6m) e caixa estampada 4x2" (1 und) - 220V</t>
  </si>
  <si>
    <t>Projeto de Fundações (C.M.E.I. com 01 pavimento Área = 787,77 m2 e Área de Lazer, Recreação e Prática de Educação Física Área = 519,94 m2)</t>
  </si>
  <si>
    <t>% ADM OBRA</t>
  </si>
  <si>
    <t>DATA: 10/05/2017</t>
  </si>
  <si>
    <t>OBS: EM 10/05/2017 AS TABELAS DE REFERÊNCIA DISPONÍVEIS NOS SITES SÃO RESPECTIVAMENTE: (DATAS BASES)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</si>
</sst>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_(* #,##0.000000_);_(* \(#,##0.000000\);_(* &quot;-&quot;??_);_(@_)"/>
    <numFmt numFmtId="197" formatCode="&quot;R$ &quot;#,##0.00"/>
    <numFmt numFmtId="198" formatCode="&quot;R$&quot;\ #,##0.00"/>
    <numFmt numFmtId="199" formatCode="0.000%"/>
    <numFmt numFmtId="200" formatCode="0.0000%"/>
    <numFmt numFmtId="201" formatCode="0.00000%"/>
  </numFmts>
  <fonts count="10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u val="single"/>
      <sz val="7.5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.5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9"/>
      <name val="Arial"/>
      <family val="2"/>
    </font>
    <font>
      <sz val="8"/>
      <color indexed="12"/>
      <name val="Arial"/>
      <family val="2"/>
    </font>
    <font>
      <sz val="6"/>
      <color indexed="12"/>
      <name val="Arial"/>
      <family val="2"/>
    </font>
    <font>
      <b/>
      <sz val="6"/>
      <name val="Arial"/>
      <family val="2"/>
    </font>
    <font>
      <sz val="10"/>
      <color indexed="12"/>
      <name val="Arial"/>
      <family val="2"/>
    </font>
    <font>
      <sz val="5.5"/>
      <name val="Arial"/>
      <family val="2"/>
    </font>
    <font>
      <sz val="6.5"/>
      <name val="Arial"/>
      <family val="2"/>
    </font>
    <font>
      <sz val="10"/>
      <color indexed="18"/>
      <name val="Arial"/>
      <family val="2"/>
    </font>
    <font>
      <b/>
      <sz val="9"/>
      <name val="Segoe UI"/>
      <family val="2"/>
    </font>
    <font>
      <sz val="10"/>
      <name val="Calibri"/>
      <family val="2"/>
    </font>
    <font>
      <sz val="9"/>
      <name val="Segoe UI"/>
      <family val="2"/>
    </font>
    <font>
      <sz val="5.5"/>
      <name val="Times New Roman"/>
      <family val="1"/>
    </font>
    <font>
      <sz val="4.5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9" tint="-0.4999699890613556"/>
      <name val="Times New Roman"/>
      <family val="1"/>
    </font>
    <font>
      <sz val="10"/>
      <color theme="9" tint="-0.4999699890613556"/>
      <name val="Arial"/>
      <family val="2"/>
    </font>
    <font>
      <sz val="11"/>
      <color rgb="FF000000"/>
      <name val="Calibri"/>
      <family val="2"/>
    </font>
    <font>
      <sz val="8"/>
      <color rgb="FF000000"/>
      <name val="Verdana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5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/>
      <right/>
      <top style="thin"/>
      <bottom style="medium"/>
    </border>
    <border>
      <left style="medium">
        <color rgb="FFC6CFDD"/>
      </left>
      <right/>
      <top/>
      <bottom/>
    </border>
    <border>
      <left/>
      <right style="medium">
        <color rgb="FFC6CFDD"/>
      </right>
      <top/>
      <bottom/>
    </border>
    <border>
      <left style="medium">
        <color rgb="FFC6CFDD"/>
      </left>
      <right/>
      <top/>
      <bottom style="medium">
        <color rgb="FFC6CFDD"/>
      </bottom>
    </border>
    <border>
      <left/>
      <right/>
      <top/>
      <bottom style="medium">
        <color rgb="FFC6CFDD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6" fillId="21" borderId="5" applyNumberFormat="0" applyAlignment="0" applyProtection="0"/>
    <xf numFmtId="16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9" fontId="9" fillId="0" borderId="31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29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5" fillId="0" borderId="40" xfId="0" applyFont="1" applyBorder="1" applyAlignment="1">
      <alignment horizontal="left"/>
    </xf>
    <xf numFmtId="4" fontId="10" fillId="0" borderId="35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40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4" fontId="5" fillId="0" borderId="50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4" fontId="5" fillId="0" borderId="50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" fontId="10" fillId="0" borderId="30" xfId="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" fontId="5" fillId="0" borderId="49" xfId="0" applyNumberFormat="1" applyFont="1" applyBorder="1" applyAlignment="1">
      <alignment horizontal="right"/>
    </xf>
    <xf numFmtId="0" fontId="9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4" xfId="0" applyFont="1" applyBorder="1" applyAlignment="1">
      <alignment/>
    </xf>
    <xf numFmtId="0" fontId="5" fillId="0" borderId="28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9" fontId="12" fillId="0" borderId="3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9" fontId="5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5" fillId="0" borderId="47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0" fontId="5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" fontId="5" fillId="0" borderId="30" xfId="0" applyNumberFormat="1" applyFont="1" applyBorder="1" applyAlignment="1" applyProtection="1">
      <alignment horizontal="right"/>
      <protection locked="0"/>
    </xf>
    <xf numFmtId="4" fontId="5" fillId="0" borderId="27" xfId="0" applyNumberFormat="1" applyFont="1" applyBorder="1" applyAlignment="1" applyProtection="1">
      <alignment horizontal="right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5" fillId="0" borderId="28" xfId="0" applyNumberFormat="1" applyFont="1" applyBorder="1" applyAlignment="1" applyProtection="1">
      <alignment horizontal="right"/>
      <protection locked="0"/>
    </xf>
    <xf numFmtId="4" fontId="5" fillId="0" borderId="38" xfId="0" applyNumberFormat="1" applyFont="1" applyBorder="1" applyAlignment="1" applyProtection="1">
      <alignment horizontal="right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4" fontId="10" fillId="0" borderId="27" xfId="0" applyNumberFormat="1" applyFont="1" applyBorder="1" applyAlignment="1" applyProtection="1">
      <alignment horizontal="right"/>
      <protection locked="0"/>
    </xf>
    <xf numFmtId="4" fontId="10" fillId="0" borderId="28" xfId="0" applyNumberFormat="1" applyFont="1" applyBorder="1" applyAlignment="1" applyProtection="1">
      <alignment horizontal="right"/>
      <protection locked="0"/>
    </xf>
    <xf numFmtId="4" fontId="10" fillId="0" borderId="3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center"/>
      <protection locked="0"/>
    </xf>
    <xf numFmtId="4" fontId="5" fillId="0" borderId="35" xfId="0" applyNumberFormat="1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4" fontId="5" fillId="0" borderId="40" xfId="0" applyNumberFormat="1" applyFont="1" applyBorder="1" applyAlignment="1" applyProtection="1">
      <alignment horizontal="right"/>
      <protection locked="0"/>
    </xf>
    <xf numFmtId="4" fontId="10" fillId="0" borderId="33" xfId="0" applyNumberFormat="1" applyFont="1" applyBorder="1" applyAlignment="1" applyProtection="1">
      <alignment horizontal="right"/>
      <protection locked="0"/>
    </xf>
    <xf numFmtId="4" fontId="10" fillId="0" borderId="34" xfId="0" applyNumberFormat="1" applyFont="1" applyBorder="1" applyAlignment="1" applyProtection="1">
      <alignment horizontal="right"/>
      <protection locked="0"/>
    </xf>
    <xf numFmtId="4" fontId="10" fillId="0" borderId="39" xfId="0" applyNumberFormat="1" applyFont="1" applyBorder="1" applyAlignment="1" applyProtection="1">
      <alignment horizontal="right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49" fontId="9" fillId="0" borderId="32" xfId="0" applyNumberFormat="1" applyFont="1" applyBorder="1" applyAlignment="1" applyProtection="1">
      <alignment horizontal="center"/>
      <protection locked="0"/>
    </xf>
    <xf numFmtId="4" fontId="10" fillId="0" borderId="35" xfId="0" applyNumberFormat="1" applyFont="1" applyBorder="1" applyAlignment="1" applyProtection="1">
      <alignment horizontal="right"/>
      <protection locked="0"/>
    </xf>
    <xf numFmtId="4" fontId="10" fillId="0" borderId="40" xfId="0" applyNumberFormat="1" applyFont="1" applyBorder="1" applyAlignment="1" applyProtection="1">
      <alignment horizontal="right"/>
      <protection locked="0"/>
    </xf>
    <xf numFmtId="4" fontId="5" fillId="0" borderId="39" xfId="0" applyNumberFormat="1" applyFont="1" applyBorder="1" applyAlignment="1" applyProtection="1">
      <alignment horizontal="right"/>
      <protection locked="0"/>
    </xf>
    <xf numFmtId="4" fontId="11" fillId="0" borderId="3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/>
      <protection locked="0"/>
    </xf>
    <xf numFmtId="4" fontId="5" fillId="0" borderId="42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4" fontId="5" fillId="0" borderId="37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/>
      <protection locked="0"/>
    </xf>
    <xf numFmtId="0" fontId="5" fillId="0" borderId="20" xfId="0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left" vertical="center"/>
    </xf>
    <xf numFmtId="4" fontId="5" fillId="0" borderId="29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>
      <alignment/>
    </xf>
    <xf numFmtId="4" fontId="5" fillId="0" borderId="48" xfId="0" applyNumberFormat="1" applyFont="1" applyBorder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5" fillId="0" borderId="52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4" fontId="5" fillId="0" borderId="44" xfId="0" applyNumberFormat="1" applyFont="1" applyBorder="1" applyAlignment="1">
      <alignment horizontal="right"/>
    </xf>
    <xf numFmtId="4" fontId="10" fillId="0" borderId="43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4" fontId="10" fillId="0" borderId="48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" fontId="5" fillId="0" borderId="38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/>
    </xf>
    <xf numFmtId="0" fontId="5" fillId="0" borderId="5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" fontId="5" fillId="0" borderId="51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 quotePrefix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4" fontId="5" fillId="0" borderId="40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5" fillId="0" borderId="39" xfId="0" applyNumberFormat="1" applyFont="1" applyBorder="1" applyAlignment="1" applyProtection="1">
      <alignment horizontal="right" vertical="center"/>
      <protection locked="0"/>
    </xf>
    <xf numFmtId="4" fontId="5" fillId="0" borderId="30" xfId="0" applyNumberFormat="1" applyFont="1" applyFill="1" applyBorder="1" applyAlignment="1">
      <alignment horizontal="right"/>
    </xf>
    <xf numFmtId="4" fontId="5" fillId="0" borderId="52" xfId="0" applyNumberFormat="1" applyFont="1" applyBorder="1" applyAlignment="1" applyProtection="1">
      <alignment horizontal="right" vertical="center"/>
      <protection locked="0"/>
    </xf>
    <xf numFmtId="0" fontId="12" fillId="0" borderId="43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1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/>
    </xf>
    <xf numFmtId="4" fontId="5" fillId="0" borderId="28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 applyProtection="1">
      <alignment horizontal="right" vertical="center"/>
      <protection locked="0"/>
    </xf>
    <xf numFmtId="4" fontId="5" fillId="0" borderId="51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4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/>
    </xf>
    <xf numFmtId="171" fontId="5" fillId="0" borderId="27" xfId="0" applyNumberFormat="1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horizontal="left"/>
    </xf>
    <xf numFmtId="0" fontId="5" fillId="0" borderId="29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4" fontId="5" fillId="0" borderId="3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18" fillId="0" borderId="0" xfId="44" applyFont="1" applyFill="1" applyAlignment="1" applyProtection="1">
      <alignment horizontal="left" vertical="center" indent="1"/>
      <protection/>
    </xf>
    <xf numFmtId="4" fontId="9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13" xfId="0" applyFont="1" applyFill="1" applyBorder="1" applyAlignment="1">
      <alignment/>
    </xf>
    <xf numFmtId="0" fontId="20" fillId="0" borderId="0" xfId="0" applyFont="1" applyFill="1" applyAlignment="1">
      <alignment/>
    </xf>
    <xf numFmtId="4" fontId="20" fillId="0" borderId="17" xfId="0" applyNumberFormat="1" applyFont="1" applyFill="1" applyBorder="1" applyAlignment="1">
      <alignment horizontal="right"/>
    </xf>
    <xf numFmtId="49" fontId="20" fillId="0" borderId="14" xfId="0" applyNumberFormat="1" applyFont="1" applyFill="1" applyBorder="1" applyAlignment="1">
      <alignment horizontal="center" vertical="top"/>
    </xf>
    <xf numFmtId="49" fontId="20" fillId="0" borderId="13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 horizontal="center" vertical="center"/>
      <protection locked="0"/>
    </xf>
    <xf numFmtId="0" fontId="15" fillId="0" borderId="1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4" fontId="15" fillId="0" borderId="2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center" vertical="center"/>
    </xf>
    <xf numFmtId="4" fontId="15" fillId="0" borderId="30" xfId="0" applyNumberFormat="1" applyFont="1" applyFill="1" applyBorder="1" applyAlignment="1">
      <alignment horizontal="right" vertical="center"/>
    </xf>
    <xf numFmtId="4" fontId="15" fillId="0" borderId="27" xfId="0" applyNumberFormat="1" applyFont="1" applyFill="1" applyBorder="1" applyAlignment="1">
      <alignment horizontal="right" vertical="center"/>
    </xf>
    <xf numFmtId="4" fontId="15" fillId="0" borderId="28" xfId="0" applyNumberFormat="1" applyFont="1" applyFill="1" applyBorder="1" applyAlignment="1">
      <alignment horizontal="right" vertical="center"/>
    </xf>
    <xf numFmtId="4" fontId="15" fillId="0" borderId="29" xfId="0" applyNumberFormat="1" applyFont="1" applyFill="1" applyBorder="1" applyAlignment="1" applyProtection="1">
      <alignment horizontal="right" vertical="center"/>
      <protection locked="0"/>
    </xf>
    <xf numFmtId="0" fontId="15" fillId="0" borderId="28" xfId="0" applyFont="1" applyFill="1" applyBorder="1" applyAlignment="1">
      <alignment horizontal="right" vertical="center"/>
    </xf>
    <xf numFmtId="4" fontId="15" fillId="0" borderId="38" xfId="0" applyNumberFormat="1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center" vertical="center"/>
    </xf>
    <xf numFmtId="4" fontId="15" fillId="0" borderId="33" xfId="0" applyNumberFormat="1" applyFont="1" applyFill="1" applyBorder="1" applyAlignment="1">
      <alignment horizontal="right" vertical="center"/>
    </xf>
    <xf numFmtId="0" fontId="15" fillId="0" borderId="41" xfId="0" applyFont="1" applyFill="1" applyBorder="1" applyAlignment="1">
      <alignment horizontal="left"/>
    </xf>
    <xf numFmtId="0" fontId="15" fillId="0" borderId="42" xfId="0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0" fontId="15" fillId="0" borderId="17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25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4" fontId="15" fillId="0" borderId="37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/>
    </xf>
    <xf numFmtId="4" fontId="20" fillId="0" borderId="37" xfId="0" applyNumberFormat="1" applyFont="1" applyFill="1" applyBorder="1" applyAlignment="1">
      <alignment/>
    </xf>
    <xf numFmtId="4" fontId="20" fillId="0" borderId="14" xfId="0" applyNumberFormat="1" applyFont="1" applyFill="1" applyBorder="1" applyAlignment="1">
      <alignment/>
    </xf>
    <xf numFmtId="0" fontId="21" fillId="0" borderId="3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/>
    </xf>
    <xf numFmtId="0" fontId="20" fillId="0" borderId="1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center"/>
    </xf>
    <xf numFmtId="171" fontId="15" fillId="0" borderId="27" xfId="0" applyNumberFormat="1" applyFont="1" applyFill="1" applyBorder="1" applyAlignment="1">
      <alignment vertical="center"/>
    </xf>
    <xf numFmtId="4" fontId="15" fillId="0" borderId="27" xfId="0" applyNumberFormat="1" applyFont="1" applyFill="1" applyBorder="1" applyAlignment="1">
      <alignment vertical="center"/>
    </xf>
    <xf numFmtId="4" fontId="15" fillId="0" borderId="34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34" borderId="53" xfId="0" applyFont="1" applyFill="1" applyBorder="1" applyAlignment="1">
      <alignment horizontal="center" vertical="center" wrapText="1"/>
    </xf>
    <xf numFmtId="0" fontId="25" fillId="35" borderId="54" xfId="0" applyFont="1" applyFill="1" applyBorder="1" applyAlignment="1">
      <alignment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right" vertical="center" wrapText="1"/>
    </xf>
    <xf numFmtId="0" fontId="25" fillId="35" borderId="55" xfId="0" applyFont="1" applyFill="1" applyBorder="1" applyAlignment="1">
      <alignment horizontal="right" vertical="center" wrapText="1"/>
    </xf>
    <xf numFmtId="0" fontId="26" fillId="35" borderId="54" xfId="0" applyFont="1" applyFill="1" applyBorder="1" applyAlignment="1">
      <alignment vertical="center" wrapText="1"/>
    </xf>
    <xf numFmtId="0" fontId="26" fillId="35" borderId="0" xfId="0" applyFont="1" applyFill="1" applyAlignment="1">
      <alignment horizontal="center" vertical="center" wrapText="1"/>
    </xf>
    <xf numFmtId="49" fontId="26" fillId="35" borderId="0" xfId="0" applyNumberFormat="1" applyFont="1" applyFill="1" applyAlignment="1">
      <alignment horizontal="center" vertical="center" wrapText="1"/>
    </xf>
    <xf numFmtId="0" fontId="26" fillId="35" borderId="0" xfId="0" applyFont="1" applyFill="1" applyAlignment="1">
      <alignment horizontal="right" vertical="center" wrapText="1"/>
    </xf>
    <xf numFmtId="4" fontId="26" fillId="35" borderId="55" xfId="0" applyNumberFormat="1" applyFont="1" applyFill="1" applyBorder="1" applyAlignment="1">
      <alignment horizontal="right" vertical="center" wrapText="1"/>
    </xf>
    <xf numFmtId="0" fontId="26" fillId="35" borderId="56" xfId="0" applyFont="1" applyFill="1" applyBorder="1" applyAlignment="1">
      <alignment vertical="center" wrapText="1"/>
    </xf>
    <xf numFmtId="0" fontId="26" fillId="35" borderId="57" xfId="0" applyFont="1" applyFill="1" applyBorder="1" applyAlignment="1">
      <alignment horizontal="center" vertical="center" wrapText="1"/>
    </xf>
    <xf numFmtId="0" fontId="26" fillId="35" borderId="57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6" fillId="35" borderId="0" xfId="0" applyNumberFormat="1" applyFont="1" applyFill="1" applyAlignment="1">
      <alignment horizontal="right" vertical="center" wrapText="1"/>
    </xf>
    <xf numFmtId="10" fontId="0" fillId="0" borderId="0" xfId="0" applyNumberFormat="1" applyAlignment="1">
      <alignment vertical="center"/>
    </xf>
    <xf numFmtId="4" fontId="1" fillId="0" borderId="58" xfId="0" applyNumberFormat="1" applyFont="1" applyBorder="1" applyAlignment="1">
      <alignment vertical="center"/>
    </xf>
    <xf numFmtId="0" fontId="26" fillId="35" borderId="0" xfId="0" applyFont="1" applyFill="1" applyBorder="1" applyAlignment="1">
      <alignment vertical="center" wrapText="1"/>
    </xf>
    <xf numFmtId="171" fontId="15" fillId="0" borderId="29" xfId="0" applyNumberFormat="1" applyFont="1" applyFill="1" applyBorder="1" applyAlignment="1">
      <alignment vertical="center"/>
    </xf>
    <xf numFmtId="0" fontId="25" fillId="35" borderId="54" xfId="0" applyFont="1" applyFill="1" applyBorder="1" applyAlignment="1">
      <alignment vertical="center" wrapText="1"/>
    </xf>
    <xf numFmtId="0" fontId="25" fillId="35" borderId="54" xfId="0" applyFont="1" applyFill="1" applyBorder="1" applyAlignment="1">
      <alignment vertical="center" wrapText="1"/>
    </xf>
    <xf numFmtId="4" fontId="26" fillId="35" borderId="0" xfId="0" applyNumberFormat="1" applyFont="1" applyFill="1" applyBorder="1" applyAlignment="1">
      <alignment horizontal="right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 wrapText="1"/>
    </xf>
    <xf numFmtId="0" fontId="25" fillId="35" borderId="5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5" fillId="35" borderId="54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29" fillId="0" borderId="60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29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6" xfId="0" applyFont="1" applyBorder="1" applyAlignment="1">
      <alignment/>
    </xf>
    <xf numFmtId="0" fontId="30" fillId="0" borderId="67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9" fontId="31" fillId="0" borderId="70" xfId="0" applyNumberFormat="1" applyFont="1" applyBorder="1" applyAlignment="1">
      <alignment horizontal="center"/>
    </xf>
    <xf numFmtId="0" fontId="31" fillId="0" borderId="27" xfId="0" applyFont="1" applyBorder="1" applyAlignment="1">
      <alignment horizontal="left"/>
    </xf>
    <xf numFmtId="4" fontId="20" fillId="0" borderId="30" xfId="0" applyNumberFormat="1" applyFont="1" applyBorder="1" applyAlignment="1">
      <alignment horizontal="right"/>
    </xf>
    <xf numFmtId="4" fontId="30" fillId="0" borderId="30" xfId="0" applyNumberFormat="1" applyFont="1" applyBorder="1" applyAlignment="1">
      <alignment horizontal="right"/>
    </xf>
    <xf numFmtId="4" fontId="30" fillId="0" borderId="27" xfId="0" applyNumberFormat="1" applyFont="1" applyBorder="1" applyAlignment="1">
      <alignment horizontal="right"/>
    </xf>
    <xf numFmtId="4" fontId="4" fillId="0" borderId="72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Alignment="1">
      <alignment/>
    </xf>
    <xf numFmtId="4" fontId="32" fillId="0" borderId="30" xfId="0" applyNumberFormat="1" applyFont="1" applyBorder="1" applyAlignment="1">
      <alignment horizontal="right"/>
    </xf>
    <xf numFmtId="4" fontId="33" fillId="0" borderId="30" xfId="0" applyNumberFormat="1" applyFont="1" applyBorder="1" applyAlignment="1">
      <alignment horizontal="right"/>
    </xf>
    <xf numFmtId="0" fontId="34" fillId="0" borderId="27" xfId="0" applyFont="1" applyBorder="1" applyAlignment="1">
      <alignment horizontal="left"/>
    </xf>
    <xf numFmtId="4" fontId="30" fillId="0" borderId="27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35" fillId="0" borderId="0" xfId="0" applyNumberFormat="1" applyFont="1" applyBorder="1" applyAlignment="1">
      <alignment horizontal="right"/>
    </xf>
    <xf numFmtId="0" fontId="36" fillId="0" borderId="73" xfId="0" applyFont="1" applyBorder="1" applyAlignment="1">
      <alignment/>
    </xf>
    <xf numFmtId="0" fontId="36" fillId="0" borderId="74" xfId="0" applyFont="1" applyBorder="1" applyAlignment="1">
      <alignment/>
    </xf>
    <xf numFmtId="4" fontId="37" fillId="0" borderId="75" xfId="0" applyNumberFormat="1" applyFont="1" applyBorder="1" applyAlignment="1">
      <alignment/>
    </xf>
    <xf numFmtId="4" fontId="38" fillId="0" borderId="76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4" fontId="33" fillId="0" borderId="75" xfId="0" applyNumberFormat="1" applyFont="1" applyBorder="1" applyAlignment="1">
      <alignment/>
    </xf>
    <xf numFmtId="4" fontId="40" fillId="0" borderId="75" xfId="0" applyNumberFormat="1" applyFont="1" applyBorder="1" applyAlignment="1">
      <alignment/>
    </xf>
    <xf numFmtId="4" fontId="40" fillId="0" borderId="77" xfId="0" applyNumberFormat="1" applyFont="1" applyBorder="1" applyAlignment="1">
      <alignment/>
    </xf>
    <xf numFmtId="4" fontId="33" fillId="0" borderId="77" xfId="0" applyNumberFormat="1" applyFont="1" applyBorder="1" applyAlignment="1">
      <alignment/>
    </xf>
    <xf numFmtId="4" fontId="41" fillId="0" borderId="76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75" xfId="0" applyNumberFormat="1" applyFont="1" applyBorder="1" applyAlignment="1">
      <alignment/>
    </xf>
    <xf numFmtId="4" fontId="4" fillId="0" borderId="77" xfId="0" applyNumberFormat="1" applyFont="1" applyBorder="1" applyAlignment="1">
      <alignment/>
    </xf>
    <xf numFmtId="4" fontId="4" fillId="0" borderId="7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1" fillId="0" borderId="27" xfId="0" applyFont="1" applyBorder="1" applyAlignment="1">
      <alignment horizontal="left" vertical="justify"/>
    </xf>
    <xf numFmtId="49" fontId="31" fillId="0" borderId="70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right" vertical="center"/>
    </xf>
    <xf numFmtId="4" fontId="30" fillId="0" borderId="30" xfId="0" applyNumberFormat="1" applyFont="1" applyBorder="1" applyAlignment="1">
      <alignment horizontal="right" vertical="center"/>
    </xf>
    <xf numFmtId="4" fontId="4" fillId="0" borderId="72" xfId="0" applyNumberFormat="1" applyFont="1" applyBorder="1" applyAlignment="1">
      <alignment horizontal="right" vertical="center"/>
    </xf>
    <xf numFmtId="49" fontId="31" fillId="0" borderId="70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horizontal="left"/>
    </xf>
    <xf numFmtId="4" fontId="20" fillId="0" borderId="30" xfId="0" applyNumberFormat="1" applyFont="1" applyFill="1" applyBorder="1" applyAlignment="1">
      <alignment horizontal="right"/>
    </xf>
    <xf numFmtId="4" fontId="30" fillId="0" borderId="30" xfId="0" applyNumberFormat="1" applyFont="1" applyFill="1" applyBorder="1" applyAlignment="1">
      <alignment horizontal="right"/>
    </xf>
    <xf numFmtId="4" fontId="30" fillId="0" borderId="27" xfId="0" applyNumberFormat="1" applyFont="1" applyFill="1" applyBorder="1" applyAlignment="1">
      <alignment horizontal="right"/>
    </xf>
    <xf numFmtId="4" fontId="4" fillId="0" borderId="7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vertical="center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34" fillId="0" borderId="0" xfId="0" applyFont="1" applyBorder="1" applyAlignment="1">
      <alignment horizontal="left"/>
    </xf>
    <xf numFmtId="4" fontId="20" fillId="0" borderId="23" xfId="0" applyNumberFormat="1" applyFont="1" applyBorder="1" applyAlignment="1">
      <alignment horizontal="right"/>
    </xf>
    <xf numFmtId="4" fontId="30" fillId="0" borderId="23" xfId="0" applyNumberFormat="1" applyFont="1" applyBorder="1" applyAlignment="1">
      <alignment horizontal="right"/>
    </xf>
    <xf numFmtId="4" fontId="30" fillId="0" borderId="22" xfId="0" applyNumberFormat="1" applyFont="1" applyBorder="1" applyAlignment="1">
      <alignment horizontal="right"/>
    </xf>
    <xf numFmtId="0" fontId="94" fillId="0" borderId="0" xfId="0" applyFont="1" applyAlignment="1">
      <alignment/>
    </xf>
    <xf numFmtId="0" fontId="25" fillId="35" borderId="54" xfId="0" applyFont="1" applyFill="1" applyBorder="1" applyAlignment="1">
      <alignment vertical="center" wrapText="1"/>
    </xf>
    <xf numFmtId="4" fontId="94" fillId="0" borderId="0" xfId="0" applyNumberFormat="1" applyFont="1" applyAlignment="1">
      <alignment/>
    </xf>
    <xf numFmtId="4" fontId="94" fillId="0" borderId="0" xfId="0" applyNumberFormat="1" applyFont="1" applyAlignment="1">
      <alignment vertical="top"/>
    </xf>
    <xf numFmtId="0" fontId="95" fillId="0" borderId="0" xfId="0" applyFont="1" applyAlignment="1">
      <alignment/>
    </xf>
    <xf numFmtId="0" fontId="68" fillId="36" borderId="78" xfId="0" applyFont="1" applyFill="1" applyBorder="1" applyAlignment="1">
      <alignment horizontal="left"/>
    </xf>
    <xf numFmtId="0" fontId="68" fillId="36" borderId="79" xfId="0" applyFont="1" applyFill="1" applyBorder="1" applyAlignment="1">
      <alignment horizontal="left" vertical="center" wrapText="1"/>
    </xf>
    <xf numFmtId="0" fontId="68" fillId="33" borderId="80" xfId="0" applyFont="1" applyFill="1" applyBorder="1" applyAlignment="1">
      <alignment horizontal="center" vertical="center" wrapText="1"/>
    </xf>
    <xf numFmtId="0" fontId="69" fillId="33" borderId="70" xfId="0" applyFont="1" applyFill="1" applyBorder="1" applyAlignment="1">
      <alignment vertical="center" wrapText="1"/>
    </xf>
    <xf numFmtId="0" fontId="69" fillId="33" borderId="30" xfId="0" applyFont="1" applyFill="1" applyBorder="1" applyAlignment="1">
      <alignment horizontal="center" vertical="center" wrapText="1"/>
    </xf>
    <xf numFmtId="49" fontId="96" fillId="0" borderId="30" xfId="0" applyNumberFormat="1" applyFont="1" applyBorder="1" applyAlignment="1">
      <alignment horizontal="center"/>
    </xf>
    <xf numFmtId="4" fontId="69" fillId="33" borderId="30" xfId="0" applyNumberFormat="1" applyFont="1" applyFill="1" applyBorder="1" applyAlignment="1">
      <alignment horizontal="right" vertical="center" wrapText="1"/>
    </xf>
    <xf numFmtId="0" fontId="69" fillId="33" borderId="49" xfId="0" applyFont="1" applyFill="1" applyBorder="1" applyAlignment="1">
      <alignment horizontal="right" vertical="center" wrapText="1"/>
    </xf>
    <xf numFmtId="0" fontId="96" fillId="0" borderId="30" xfId="0" applyFont="1" applyBorder="1" applyAlignment="1">
      <alignment/>
    </xf>
    <xf numFmtId="2" fontId="69" fillId="33" borderId="49" xfId="0" applyNumberFormat="1" applyFont="1" applyFill="1" applyBorder="1" applyAlignment="1">
      <alignment horizontal="right" vertical="center" wrapText="1"/>
    </xf>
    <xf numFmtId="4" fontId="69" fillId="33" borderId="72" xfId="0" applyNumberFormat="1" applyFont="1" applyFill="1" applyBorder="1" applyAlignment="1">
      <alignment horizontal="right" vertical="center" wrapText="1"/>
    </xf>
    <xf numFmtId="0" fontId="69" fillId="33" borderId="30" xfId="0" applyFont="1" applyFill="1" applyBorder="1" applyAlignment="1">
      <alignment vertical="center" wrapText="1"/>
    </xf>
    <xf numFmtId="0" fontId="69" fillId="33" borderId="30" xfId="0" applyFont="1" applyFill="1" applyBorder="1" applyAlignment="1">
      <alignment horizontal="right" vertical="center" wrapText="1"/>
    </xf>
    <xf numFmtId="0" fontId="69" fillId="33" borderId="23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/>
    </xf>
    <xf numFmtId="4" fontId="69" fillId="33" borderId="23" xfId="0" applyNumberFormat="1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right" vertical="center" wrapText="1"/>
    </xf>
    <xf numFmtId="0" fontId="96" fillId="0" borderId="23" xfId="0" applyFont="1" applyBorder="1" applyAlignment="1">
      <alignment/>
    </xf>
    <xf numFmtId="0" fontId="68" fillId="36" borderId="23" xfId="0" applyFont="1" applyFill="1" applyBorder="1" applyAlignment="1">
      <alignment horizontal="right" vertical="center" wrapText="1"/>
    </xf>
    <xf numFmtId="4" fontId="68" fillId="36" borderId="81" xfId="0" applyNumberFormat="1" applyFont="1" applyFill="1" applyBorder="1" applyAlignment="1">
      <alignment horizontal="right" vertical="center" wrapText="1"/>
    </xf>
    <xf numFmtId="0" fontId="69" fillId="33" borderId="78" xfId="0" applyFont="1" applyFill="1" applyBorder="1" applyAlignment="1">
      <alignment vertical="center" wrapText="1"/>
    </xf>
    <xf numFmtId="0" fontId="69" fillId="33" borderId="82" xfId="0" applyFont="1" applyFill="1" applyBorder="1" applyAlignment="1">
      <alignment horizontal="center" vertical="center" wrapText="1"/>
    </xf>
    <xf numFmtId="0" fontId="96" fillId="0" borderId="82" xfId="0" applyFont="1" applyBorder="1" applyAlignment="1" quotePrefix="1">
      <alignment horizontal="center" vertical="center"/>
    </xf>
    <xf numFmtId="190" fontId="69" fillId="33" borderId="82" xfId="0" applyNumberFormat="1" applyFont="1" applyFill="1" applyBorder="1" applyAlignment="1">
      <alignment horizontal="right" vertical="center" wrapText="1"/>
    </xf>
    <xf numFmtId="0" fontId="69" fillId="33" borderId="82" xfId="0" applyFont="1" applyFill="1" applyBorder="1" applyAlignment="1">
      <alignment horizontal="right" vertical="center" wrapText="1"/>
    </xf>
    <xf numFmtId="2" fontId="69" fillId="33" borderId="82" xfId="0" applyNumberFormat="1" applyFont="1" applyFill="1" applyBorder="1" applyAlignment="1">
      <alignment horizontal="right" vertical="center" wrapText="1"/>
    </xf>
    <xf numFmtId="4" fontId="69" fillId="33" borderId="82" xfId="0" applyNumberFormat="1" applyFont="1" applyFill="1" applyBorder="1" applyAlignment="1">
      <alignment horizontal="right" vertical="center" wrapText="1"/>
    </xf>
    <xf numFmtId="4" fontId="69" fillId="33" borderId="69" xfId="0" applyNumberFormat="1" applyFont="1" applyFill="1" applyBorder="1" applyAlignment="1">
      <alignment horizontal="right" vertical="center" wrapText="1"/>
    </xf>
    <xf numFmtId="190" fontId="69" fillId="33" borderId="30" xfId="0" applyNumberFormat="1" applyFont="1" applyFill="1" applyBorder="1" applyAlignment="1">
      <alignment horizontal="right" vertical="center" wrapText="1"/>
    </xf>
    <xf numFmtId="43" fontId="96" fillId="0" borderId="79" xfId="0" applyNumberFormat="1" applyFont="1" applyBorder="1" applyAlignment="1">
      <alignment vertical="center" wrapText="1"/>
    </xf>
    <xf numFmtId="43" fontId="69" fillId="33" borderId="80" xfId="0" applyNumberFormat="1" applyFont="1" applyFill="1" applyBorder="1" applyAlignment="1">
      <alignment horizontal="center" vertical="center" wrapText="1"/>
    </xf>
    <xf numFmtId="43" fontId="96" fillId="0" borderId="80" xfId="0" applyNumberFormat="1" applyFont="1" applyBorder="1" applyAlignment="1">
      <alignment horizontal="center" vertical="center"/>
    </xf>
    <xf numFmtId="43" fontId="69" fillId="33" borderId="80" xfId="0" applyNumberFormat="1" applyFont="1" applyFill="1" applyBorder="1" applyAlignment="1">
      <alignment horizontal="right" vertical="center" wrapText="1"/>
    </xf>
    <xf numFmtId="4" fontId="68" fillId="36" borderId="80" xfId="0" applyNumberFormat="1" applyFont="1" applyFill="1" applyBorder="1" applyAlignment="1">
      <alignment horizontal="right" vertical="center" wrapText="1"/>
    </xf>
    <xf numFmtId="4" fontId="68" fillId="36" borderId="83" xfId="0" applyNumberFormat="1" applyFont="1" applyFill="1" applyBorder="1" applyAlignment="1">
      <alignment horizontal="right" vertical="center" wrapText="1"/>
    </xf>
    <xf numFmtId="0" fontId="69" fillId="33" borderId="79" xfId="0" applyFont="1" applyFill="1" applyBorder="1" applyAlignment="1">
      <alignment horizontal="center" vertical="center" wrapText="1"/>
    </xf>
    <xf numFmtId="0" fontId="69" fillId="33" borderId="80" xfId="0" applyFont="1" applyFill="1" applyBorder="1" applyAlignment="1">
      <alignment horizontal="center" vertical="center"/>
    </xf>
    <xf numFmtId="190" fontId="69" fillId="33" borderId="80" xfId="0" applyNumberFormat="1" applyFont="1" applyFill="1" applyBorder="1" applyAlignment="1">
      <alignment/>
    </xf>
    <xf numFmtId="0" fontId="69" fillId="33" borderId="80" xfId="0" applyFont="1" applyFill="1" applyBorder="1" applyAlignment="1">
      <alignment/>
    </xf>
    <xf numFmtId="0" fontId="68" fillId="36" borderId="80" xfId="0" applyFont="1" applyFill="1" applyBorder="1" applyAlignment="1">
      <alignment horizontal="right" wrapText="1"/>
    </xf>
    <xf numFmtId="4" fontId="68" fillId="36" borderId="83" xfId="0" applyNumberFormat="1" applyFont="1" applyFill="1" applyBorder="1" applyAlignment="1">
      <alignment/>
    </xf>
    <xf numFmtId="0" fontId="96" fillId="0" borderId="78" xfId="0" applyFont="1" applyBorder="1" applyAlignment="1">
      <alignment wrapText="1"/>
    </xf>
    <xf numFmtId="2" fontId="69" fillId="33" borderId="69" xfId="0" applyNumberFormat="1" applyFont="1" applyFill="1" applyBorder="1" applyAlignment="1">
      <alignment horizontal="right" vertical="center" wrapText="1"/>
    </xf>
    <xf numFmtId="0" fontId="96" fillId="0" borderId="70" xfId="0" applyFont="1" applyBorder="1" applyAlignment="1">
      <alignment wrapText="1"/>
    </xf>
    <xf numFmtId="0" fontId="96" fillId="0" borderId="30" xfId="0" applyFont="1" applyBorder="1" applyAlignment="1" quotePrefix="1">
      <alignment horizontal="center" vertical="center"/>
    </xf>
    <xf numFmtId="2" fontId="69" fillId="33" borderId="30" xfId="0" applyNumberFormat="1" applyFont="1" applyFill="1" applyBorder="1" applyAlignment="1">
      <alignment horizontal="right" vertical="center" wrapText="1"/>
    </xf>
    <xf numFmtId="2" fontId="69" fillId="33" borderId="72" xfId="0" applyNumberFormat="1" applyFont="1" applyFill="1" applyBorder="1" applyAlignment="1">
      <alignment horizontal="right" vertical="center" wrapText="1"/>
    </xf>
    <xf numFmtId="2" fontId="68" fillId="36" borderId="83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8" fillId="36" borderId="78" xfId="0" applyFont="1" applyFill="1" applyBorder="1" applyAlignment="1">
      <alignment/>
    </xf>
    <xf numFmtId="0" fontId="69" fillId="36" borderId="82" xfId="0" applyFont="1" applyFill="1" applyBorder="1" applyAlignment="1">
      <alignment/>
    </xf>
    <xf numFmtId="0" fontId="69" fillId="36" borderId="69" xfId="0" applyFont="1" applyFill="1" applyBorder="1" applyAlignment="1">
      <alignment/>
    </xf>
    <xf numFmtId="0" fontId="68" fillId="33" borderId="70" xfId="0" applyFont="1" applyFill="1" applyBorder="1" applyAlignment="1">
      <alignment vertical="center" wrapText="1"/>
    </xf>
    <xf numFmtId="0" fontId="68" fillId="33" borderId="30" xfId="0" applyFont="1" applyFill="1" applyBorder="1" applyAlignment="1">
      <alignment horizontal="center" vertical="center" wrapText="1"/>
    </xf>
    <xf numFmtId="0" fontId="68" fillId="33" borderId="72" xfId="0" applyFont="1" applyFill="1" applyBorder="1" applyAlignment="1">
      <alignment horizontal="center" vertical="center" wrapText="1"/>
    </xf>
    <xf numFmtId="0" fontId="68" fillId="33" borderId="30" xfId="0" applyFont="1" applyFill="1" applyBorder="1" applyAlignment="1">
      <alignment horizontal="right" vertical="center" wrapText="1"/>
    </xf>
    <xf numFmtId="4" fontId="68" fillId="33" borderId="72" xfId="0" applyNumberFormat="1" applyFont="1" applyFill="1" applyBorder="1" applyAlignment="1">
      <alignment horizontal="right" vertical="center" wrapText="1"/>
    </xf>
    <xf numFmtId="0" fontId="68" fillId="33" borderId="70" xfId="0" applyFont="1" applyFill="1" applyBorder="1" applyAlignment="1">
      <alignment horizontal="left" vertical="top" wrapText="1"/>
    </xf>
    <xf numFmtId="4" fontId="69" fillId="0" borderId="0" xfId="0" applyNumberFormat="1" applyFont="1" applyAlignment="1">
      <alignment/>
    </xf>
    <xf numFmtId="0" fontId="68" fillId="33" borderId="84" xfId="0" applyFont="1" applyFill="1" applyBorder="1" applyAlignment="1">
      <alignment vertical="center" wrapText="1"/>
    </xf>
    <xf numFmtId="0" fontId="68" fillId="33" borderId="35" xfId="0" applyFont="1" applyFill="1" applyBorder="1" applyAlignment="1">
      <alignment horizontal="right" vertical="center" wrapText="1"/>
    </xf>
    <xf numFmtId="4" fontId="68" fillId="33" borderId="85" xfId="0" applyNumberFormat="1" applyFont="1" applyFill="1" applyBorder="1" applyAlignment="1">
      <alignment horizontal="right" vertical="center" wrapText="1"/>
    </xf>
    <xf numFmtId="0" fontId="68" fillId="34" borderId="86" xfId="0" applyFont="1" applyFill="1" applyBorder="1" applyAlignment="1">
      <alignment vertical="center" wrapText="1"/>
    </xf>
    <xf numFmtId="0" fontId="68" fillId="34" borderId="87" xfId="0" applyFont="1" applyFill="1" applyBorder="1" applyAlignment="1">
      <alignment horizontal="right" vertical="center" wrapText="1"/>
    </xf>
    <xf numFmtId="4" fontId="68" fillId="34" borderId="83" xfId="0" applyNumberFormat="1" applyFont="1" applyFill="1" applyBorder="1" applyAlignment="1">
      <alignment horizontal="right" vertical="center" wrapText="1"/>
    </xf>
    <xf numFmtId="0" fontId="68" fillId="36" borderId="70" xfId="0" applyFont="1" applyFill="1" applyBorder="1" applyAlignment="1">
      <alignment horizontal="left" vertical="center"/>
    </xf>
    <xf numFmtId="49" fontId="26" fillId="0" borderId="0" xfId="0" applyNumberFormat="1" applyFont="1" applyFill="1" applyAlignment="1">
      <alignment horizontal="center" vertical="center" wrapText="1"/>
    </xf>
    <xf numFmtId="0" fontId="69" fillId="33" borderId="88" xfId="0" applyFont="1" applyFill="1" applyBorder="1" applyAlignment="1">
      <alignment vertical="center" wrapText="1"/>
    </xf>
    <xf numFmtId="0" fontId="69" fillId="33" borderId="49" xfId="0" applyFont="1" applyFill="1" applyBorder="1" applyAlignment="1">
      <alignment horizontal="center" vertical="center"/>
    </xf>
    <xf numFmtId="190" fontId="69" fillId="33" borderId="49" xfId="0" applyNumberFormat="1" applyFont="1" applyFill="1" applyBorder="1" applyAlignment="1">
      <alignment vertical="center"/>
    </xf>
    <xf numFmtId="0" fontId="69" fillId="33" borderId="49" xfId="0" applyFont="1" applyFill="1" applyBorder="1" applyAlignment="1">
      <alignment vertical="center"/>
    </xf>
    <xf numFmtId="0" fontId="68" fillId="0" borderId="49" xfId="0" applyFont="1" applyFill="1" applyBorder="1" applyAlignment="1">
      <alignment horizontal="right" vertical="center" wrapText="1"/>
    </xf>
    <xf numFmtId="4" fontId="68" fillId="0" borderId="71" xfId="0" applyNumberFormat="1" applyFont="1" applyFill="1" applyBorder="1" applyAlignment="1">
      <alignment vertical="center"/>
    </xf>
    <xf numFmtId="0" fontId="0" fillId="0" borderId="0" xfId="50">
      <alignment/>
      <protection/>
    </xf>
    <xf numFmtId="0" fontId="70" fillId="36" borderId="78" xfId="50" applyFont="1" applyFill="1" applyBorder="1" applyAlignment="1">
      <alignment horizontal="left"/>
      <protection/>
    </xf>
    <xf numFmtId="0" fontId="0" fillId="0" borderId="0" xfId="50" applyAlignment="1">
      <alignment wrapText="1"/>
      <protection/>
    </xf>
    <xf numFmtId="198" fontId="0" fillId="0" borderId="0" xfId="50" applyNumberFormat="1">
      <alignment/>
      <protection/>
    </xf>
    <xf numFmtId="0" fontId="70" fillId="36" borderId="79" xfId="50" applyFont="1" applyFill="1" applyBorder="1" applyAlignment="1">
      <alignment horizontal="left" vertical="center" wrapText="1"/>
      <protection/>
    </xf>
    <xf numFmtId="198" fontId="0" fillId="0" borderId="0" xfId="50" applyNumberFormat="1" applyAlignment="1">
      <alignment wrapText="1"/>
      <protection/>
    </xf>
    <xf numFmtId="0" fontId="70" fillId="33" borderId="80" xfId="50" applyFont="1" applyFill="1" applyBorder="1" applyAlignment="1">
      <alignment horizontal="right" vertical="center" wrapText="1"/>
      <protection/>
    </xf>
    <xf numFmtId="0" fontId="97" fillId="0" borderId="30" xfId="50" applyFont="1" applyBorder="1">
      <alignment/>
      <protection/>
    </xf>
    <xf numFmtId="0" fontId="44" fillId="33" borderId="30" xfId="50" applyFont="1" applyFill="1" applyBorder="1" applyAlignment="1">
      <alignment horizontal="center" vertical="center" wrapText="1"/>
      <protection/>
    </xf>
    <xf numFmtId="0" fontId="97" fillId="0" borderId="30" xfId="50" applyFont="1" applyBorder="1" applyAlignment="1">
      <alignment horizontal="center"/>
      <protection/>
    </xf>
    <xf numFmtId="2" fontId="44" fillId="33" borderId="30" xfId="50" applyNumberFormat="1" applyFont="1" applyFill="1" applyBorder="1" applyAlignment="1">
      <alignment horizontal="right" vertical="center" wrapText="1"/>
      <protection/>
    </xf>
    <xf numFmtId="0" fontId="44" fillId="33" borderId="49" xfId="50" applyFont="1" applyFill="1" applyBorder="1" applyAlignment="1">
      <alignment horizontal="right" vertical="center" wrapText="1"/>
      <protection/>
    </xf>
    <xf numFmtId="2" fontId="44" fillId="33" borderId="49" xfId="50" applyNumberFormat="1" applyFont="1" applyFill="1" applyBorder="1" applyAlignment="1">
      <alignment horizontal="right" vertical="center" wrapText="1"/>
      <protection/>
    </xf>
    <xf numFmtId="191" fontId="44" fillId="33" borderId="72" xfId="50" applyNumberFormat="1" applyFont="1" applyFill="1" applyBorder="1" applyAlignment="1">
      <alignment horizontal="right" vertical="center" wrapText="1"/>
      <protection/>
    </xf>
    <xf numFmtId="0" fontId="44" fillId="33" borderId="70" xfId="50" applyFont="1" applyFill="1" applyBorder="1" applyAlignment="1">
      <alignment vertical="center" wrapText="1"/>
      <protection/>
    </xf>
    <xf numFmtId="0" fontId="44" fillId="33" borderId="30" xfId="50" applyFont="1" applyFill="1" applyBorder="1" applyAlignment="1">
      <alignment vertical="center" wrapText="1"/>
      <protection/>
    </xf>
    <xf numFmtId="0" fontId="44" fillId="33" borderId="30" xfId="50" applyFont="1" applyFill="1" applyBorder="1" applyAlignment="1">
      <alignment horizontal="right" vertical="center" wrapText="1"/>
      <protection/>
    </xf>
    <xf numFmtId="0" fontId="44" fillId="33" borderId="23" xfId="50" applyFont="1" applyFill="1" applyBorder="1" applyAlignment="1">
      <alignment horizontal="center" vertical="center" wrapText="1"/>
      <protection/>
    </xf>
    <xf numFmtId="0" fontId="97" fillId="0" borderId="23" xfId="50" applyFont="1" applyBorder="1" applyAlignment="1">
      <alignment horizontal="center"/>
      <protection/>
    </xf>
    <xf numFmtId="0" fontId="44" fillId="33" borderId="23" xfId="50" applyFont="1" applyFill="1" applyBorder="1" applyAlignment="1">
      <alignment horizontal="right" vertical="center" wrapText="1"/>
      <protection/>
    </xf>
    <xf numFmtId="0" fontId="97" fillId="0" borderId="23" xfId="50" applyFont="1" applyBorder="1">
      <alignment/>
      <protection/>
    </xf>
    <xf numFmtId="0" fontId="70" fillId="36" borderId="23" xfId="50" applyFont="1" applyFill="1" applyBorder="1" applyAlignment="1">
      <alignment horizontal="right" vertical="center" wrapText="1"/>
      <protection/>
    </xf>
    <xf numFmtId="0" fontId="44" fillId="33" borderId="89" xfId="51" applyFont="1" applyFill="1" applyBorder="1" applyAlignment="1" applyProtection="1">
      <alignment horizontal="left" vertical="center" wrapText="1"/>
      <protection locked="0"/>
    </xf>
    <xf numFmtId="0" fontId="44" fillId="33" borderId="35" xfId="50" applyFont="1" applyFill="1" applyBorder="1" applyAlignment="1">
      <alignment horizontal="center" vertical="center" wrapText="1"/>
      <protection/>
    </xf>
    <xf numFmtId="49" fontId="44" fillId="33" borderId="90" xfId="51" applyNumberFormat="1" applyFont="1" applyFill="1" applyBorder="1" applyAlignment="1">
      <alignment horizontal="center" vertical="center" wrapText="1"/>
      <protection/>
    </xf>
    <xf numFmtId="190" fontId="44" fillId="33" borderId="35" xfId="50" applyNumberFormat="1" applyFont="1" applyFill="1" applyBorder="1" applyAlignment="1">
      <alignment horizontal="right" vertical="center" wrapText="1"/>
      <protection/>
    </xf>
    <xf numFmtId="0" fontId="44" fillId="33" borderId="35" xfId="50" applyFont="1" applyFill="1" applyBorder="1" applyAlignment="1">
      <alignment horizontal="right" vertical="center" wrapText="1"/>
      <protection/>
    </xf>
    <xf numFmtId="2" fontId="44" fillId="33" borderId="35" xfId="50" applyNumberFormat="1" applyFont="1" applyFill="1" applyBorder="1" applyAlignment="1">
      <alignment horizontal="right" vertical="center" wrapText="1"/>
      <protection/>
    </xf>
    <xf numFmtId="190" fontId="44" fillId="33" borderId="30" xfId="50" applyNumberFormat="1" applyFont="1" applyFill="1" applyBorder="1" applyAlignment="1">
      <alignment horizontal="right" vertical="center" wrapText="1"/>
      <protection/>
    </xf>
    <xf numFmtId="0" fontId="98" fillId="0" borderId="91" xfId="50" applyFont="1" applyBorder="1" applyAlignment="1">
      <alignment vertical="center" wrapText="1"/>
      <protection/>
    </xf>
    <xf numFmtId="0" fontId="44" fillId="33" borderId="49" xfId="50" applyFont="1" applyFill="1" applyBorder="1" applyAlignment="1">
      <alignment horizontal="center" vertical="center" wrapText="1"/>
      <protection/>
    </xf>
    <xf numFmtId="0" fontId="98" fillId="0" borderId="91" xfId="50" applyFont="1" applyBorder="1" applyAlignment="1">
      <alignment horizontal="center" vertical="center"/>
      <protection/>
    </xf>
    <xf numFmtId="190" fontId="44" fillId="33" borderId="49" xfId="50" applyNumberFormat="1" applyFont="1" applyFill="1" applyBorder="1" applyAlignment="1">
      <alignment horizontal="right" vertical="center" wrapText="1"/>
      <protection/>
    </xf>
    <xf numFmtId="0" fontId="70" fillId="36" borderId="49" xfId="50" applyFont="1" applyFill="1" applyBorder="1" applyAlignment="1">
      <alignment horizontal="right" vertical="center" wrapText="1"/>
      <protection/>
    </xf>
    <xf numFmtId="0" fontId="97" fillId="0" borderId="92" xfId="50" applyFont="1" applyBorder="1" applyAlignment="1">
      <alignment wrapText="1"/>
      <protection/>
    </xf>
    <xf numFmtId="0" fontId="44" fillId="33" borderId="92" xfId="50" applyFont="1" applyFill="1" applyBorder="1" applyAlignment="1">
      <alignment horizontal="center" vertical="center" wrapText="1"/>
      <protection/>
    </xf>
    <xf numFmtId="0" fontId="99" fillId="0" borderId="92" xfId="50" applyFont="1" applyBorder="1" applyAlignment="1" quotePrefix="1">
      <alignment horizontal="center" vertical="center"/>
      <protection/>
    </xf>
    <xf numFmtId="190" fontId="44" fillId="33" borderId="92" xfId="50" applyNumberFormat="1" applyFont="1" applyFill="1" applyBorder="1" applyAlignment="1">
      <alignment horizontal="right" vertical="center" wrapText="1"/>
      <protection/>
    </xf>
    <xf numFmtId="0" fontId="44" fillId="33" borderId="92" xfId="50" applyFont="1" applyFill="1" applyBorder="1" applyAlignment="1">
      <alignment horizontal="right" vertical="center" wrapText="1"/>
      <protection/>
    </xf>
    <xf numFmtId="2" fontId="44" fillId="33" borderId="92" xfId="50" applyNumberFormat="1" applyFont="1" applyFill="1" applyBorder="1" applyAlignment="1">
      <alignment horizontal="right" vertical="center" wrapText="1"/>
      <protection/>
    </xf>
    <xf numFmtId="2" fontId="44" fillId="33" borderId="93" xfId="50" applyNumberFormat="1" applyFont="1" applyFill="1" applyBorder="1" applyAlignment="1">
      <alignment horizontal="right" vertical="center" wrapText="1"/>
      <protection/>
    </xf>
    <xf numFmtId="0" fontId="97" fillId="0" borderId="30" xfId="50" applyFont="1" applyBorder="1" applyAlignment="1">
      <alignment wrapText="1"/>
      <protection/>
    </xf>
    <xf numFmtId="0" fontId="99" fillId="0" borderId="30" xfId="50" applyFont="1" applyBorder="1" applyAlignment="1" quotePrefix="1">
      <alignment horizontal="center" vertical="center"/>
      <protection/>
    </xf>
    <xf numFmtId="2" fontId="44" fillId="33" borderId="72" xfId="50" applyNumberFormat="1" applyFont="1" applyFill="1" applyBorder="1" applyAlignment="1">
      <alignment horizontal="right" vertical="center" wrapText="1"/>
      <protection/>
    </xf>
    <xf numFmtId="0" fontId="44" fillId="33" borderId="94" xfId="50" applyFont="1" applyFill="1" applyBorder="1" applyAlignment="1">
      <alignment horizontal="center" vertical="center" wrapText="1"/>
      <protection/>
    </xf>
    <xf numFmtId="0" fontId="44" fillId="33" borderId="94" xfId="50" applyFont="1" applyFill="1" applyBorder="1" applyAlignment="1">
      <alignment horizontal="center" vertical="center"/>
      <protection/>
    </xf>
    <xf numFmtId="190" fontId="44" fillId="33" borderId="94" xfId="50" applyNumberFormat="1" applyFont="1" applyFill="1" applyBorder="1">
      <alignment/>
      <protection/>
    </xf>
    <xf numFmtId="0" fontId="44" fillId="33" borderId="94" xfId="50" applyFont="1" applyFill="1" applyBorder="1">
      <alignment/>
      <protection/>
    </xf>
    <xf numFmtId="2" fontId="70" fillId="36" borderId="95" xfId="50" applyNumberFormat="1" applyFont="1" applyFill="1" applyBorder="1">
      <alignment/>
      <protection/>
    </xf>
    <xf numFmtId="0" fontId="44" fillId="0" borderId="0" xfId="50" applyFont="1">
      <alignment/>
      <protection/>
    </xf>
    <xf numFmtId="0" fontId="70" fillId="36" borderId="78" xfId="50" applyFont="1" applyFill="1" applyBorder="1">
      <alignment/>
      <protection/>
    </xf>
    <xf numFmtId="0" fontId="44" fillId="36" borderId="82" xfId="50" applyFont="1" applyFill="1" applyBorder="1">
      <alignment/>
      <protection/>
    </xf>
    <xf numFmtId="0" fontId="44" fillId="36" borderId="69" xfId="50" applyFont="1" applyFill="1" applyBorder="1">
      <alignment/>
      <protection/>
    </xf>
    <xf numFmtId="0" fontId="70" fillId="33" borderId="70" xfId="50" applyFont="1" applyFill="1" applyBorder="1" applyAlignment="1">
      <alignment vertical="center" wrapText="1"/>
      <protection/>
    </xf>
    <xf numFmtId="0" fontId="70" fillId="33" borderId="30" xfId="50" applyFont="1" applyFill="1" applyBorder="1" applyAlignment="1">
      <alignment horizontal="center" vertical="center" wrapText="1"/>
      <protection/>
    </xf>
    <xf numFmtId="0" fontId="70" fillId="33" borderId="72" xfId="50" applyFont="1" applyFill="1" applyBorder="1" applyAlignment="1">
      <alignment horizontal="center" vertical="center" wrapText="1"/>
      <protection/>
    </xf>
    <xf numFmtId="0" fontId="70" fillId="33" borderId="30" xfId="50" applyFont="1" applyFill="1" applyBorder="1" applyAlignment="1">
      <alignment horizontal="right" vertical="center" wrapText="1"/>
      <protection/>
    </xf>
    <xf numFmtId="2" fontId="44" fillId="0" borderId="0" xfId="50" applyNumberFormat="1" applyFont="1">
      <alignment/>
      <protection/>
    </xf>
    <xf numFmtId="0" fontId="70" fillId="33" borderId="70" xfId="50" applyFont="1" applyFill="1" applyBorder="1" applyAlignment="1">
      <alignment horizontal="left" vertical="top" wrapText="1"/>
      <protection/>
    </xf>
    <xf numFmtId="0" fontId="70" fillId="33" borderId="84" xfId="50" applyFont="1" applyFill="1" applyBorder="1" applyAlignment="1">
      <alignment vertical="center" wrapText="1"/>
      <protection/>
    </xf>
    <xf numFmtId="4" fontId="44" fillId="33" borderId="72" xfId="50" applyNumberFormat="1" applyFont="1" applyFill="1" applyBorder="1" applyAlignment="1">
      <alignment horizontal="right" vertical="center" wrapText="1"/>
      <protection/>
    </xf>
    <xf numFmtId="4" fontId="70" fillId="36" borderId="81" xfId="50" applyNumberFormat="1" applyFont="1" applyFill="1" applyBorder="1" applyAlignment="1">
      <alignment horizontal="right" vertical="center" wrapText="1"/>
      <protection/>
    </xf>
    <xf numFmtId="0" fontId="70" fillId="36" borderId="79" xfId="50" applyFont="1" applyFill="1" applyBorder="1" applyAlignment="1">
      <alignment horizontal="right" vertical="center" wrapText="1"/>
      <protection/>
    </xf>
    <xf numFmtId="4" fontId="70" fillId="33" borderId="72" xfId="50" applyNumberFormat="1" applyFont="1" applyFill="1" applyBorder="1" applyAlignment="1">
      <alignment horizontal="right" vertical="center" wrapText="1"/>
      <protection/>
    </xf>
    <xf numFmtId="4" fontId="1" fillId="0" borderId="62" xfId="50" applyNumberFormat="1" applyFont="1" applyBorder="1">
      <alignment/>
      <protection/>
    </xf>
    <xf numFmtId="4" fontId="70" fillId="33" borderId="85" xfId="50" applyNumberFormat="1" applyFont="1" applyFill="1" applyBorder="1" applyAlignment="1">
      <alignment horizontal="right" vertical="center" wrapText="1"/>
      <protection/>
    </xf>
    <xf numFmtId="4" fontId="70" fillId="33" borderId="35" xfId="50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70" fillId="36" borderId="78" xfId="0" applyFont="1" applyFill="1" applyBorder="1" applyAlignment="1">
      <alignment horizontal="left"/>
    </xf>
    <xf numFmtId="0" fontId="0" fillId="0" borderId="0" xfId="0" applyAlignment="1">
      <alignment wrapText="1"/>
    </xf>
    <xf numFmtId="198" fontId="0" fillId="0" borderId="0" xfId="0" applyNumberFormat="1" applyAlignment="1">
      <alignment/>
    </xf>
    <xf numFmtId="0" fontId="13" fillId="0" borderId="0" xfId="44" applyAlignment="1" applyProtection="1">
      <alignment/>
      <protection/>
    </xf>
    <xf numFmtId="0" fontId="70" fillId="36" borderId="79" xfId="0" applyFont="1" applyFill="1" applyBorder="1" applyAlignment="1">
      <alignment horizontal="left" vertical="center" wrapText="1"/>
    </xf>
    <xf numFmtId="0" fontId="100" fillId="0" borderId="0" xfId="0" applyFont="1" applyAlignment="1">
      <alignment wrapText="1"/>
    </xf>
    <xf numFmtId="0" fontId="0" fillId="0" borderId="0" xfId="0" applyFont="1" applyAlignment="1">
      <alignment wrapText="1"/>
    </xf>
    <xf numFmtId="198" fontId="0" fillId="0" borderId="0" xfId="0" applyNumberFormat="1" applyAlignment="1">
      <alignment wrapText="1"/>
    </xf>
    <xf numFmtId="0" fontId="70" fillId="33" borderId="80" xfId="0" applyFont="1" applyFill="1" applyBorder="1" applyAlignment="1">
      <alignment horizontal="right" vertical="center" wrapText="1"/>
    </xf>
    <xf numFmtId="198" fontId="0" fillId="0" borderId="0" xfId="0" applyNumberFormat="1" applyAlignment="1">
      <alignment horizontal="center"/>
    </xf>
    <xf numFmtId="0" fontId="97" fillId="0" borderId="30" xfId="0" applyFont="1" applyBorder="1" applyAlignment="1">
      <alignment/>
    </xf>
    <xf numFmtId="0" fontId="44" fillId="33" borderId="30" xfId="0" applyFont="1" applyFill="1" applyBorder="1" applyAlignment="1">
      <alignment horizontal="center" vertical="center" wrapText="1"/>
    </xf>
    <xf numFmtId="0" fontId="97" fillId="0" borderId="30" xfId="0" applyFont="1" applyBorder="1" applyAlignment="1">
      <alignment horizontal="center"/>
    </xf>
    <xf numFmtId="2" fontId="44" fillId="33" borderId="30" xfId="0" applyNumberFormat="1" applyFont="1" applyFill="1" applyBorder="1" applyAlignment="1">
      <alignment horizontal="right" vertical="center" wrapText="1"/>
    </xf>
    <xf numFmtId="0" fontId="44" fillId="33" borderId="49" xfId="0" applyFont="1" applyFill="1" applyBorder="1" applyAlignment="1">
      <alignment horizontal="right" vertical="center" wrapText="1"/>
    </xf>
    <xf numFmtId="0" fontId="44" fillId="33" borderId="70" xfId="0" applyFont="1" applyFill="1" applyBorder="1" applyAlignment="1">
      <alignment vertical="center" wrapText="1"/>
    </xf>
    <xf numFmtId="0" fontId="44" fillId="33" borderId="49" xfId="0" applyFont="1" applyFill="1" applyBorder="1" applyAlignment="1">
      <alignment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/>
    </xf>
    <xf numFmtId="0" fontId="44" fillId="33" borderId="23" xfId="0" applyFont="1" applyFill="1" applyBorder="1" applyAlignment="1">
      <alignment horizontal="right" vertical="center" wrapText="1"/>
    </xf>
    <xf numFmtId="0" fontId="97" fillId="0" borderId="23" xfId="0" applyFont="1" applyBorder="1" applyAlignment="1">
      <alignment/>
    </xf>
    <xf numFmtId="0" fontId="70" fillId="36" borderId="23" xfId="0" applyFont="1" applyFill="1" applyBorder="1" applyAlignment="1">
      <alignment horizontal="right" vertical="center" wrapText="1"/>
    </xf>
    <xf numFmtId="2" fontId="70" fillId="36" borderId="81" xfId="0" applyNumberFormat="1" applyFont="1" applyFill="1" applyBorder="1" applyAlignment="1">
      <alignment horizontal="right" vertical="center" wrapText="1"/>
    </xf>
    <xf numFmtId="0" fontId="44" fillId="33" borderId="96" xfId="51" applyFont="1" applyFill="1" applyBorder="1" applyAlignment="1" applyProtection="1">
      <alignment horizontal="left" vertical="center" wrapText="1"/>
      <protection locked="0"/>
    </xf>
    <xf numFmtId="0" fontId="44" fillId="33" borderId="35" xfId="0" applyFont="1" applyFill="1" applyBorder="1" applyAlignment="1">
      <alignment horizontal="center" vertical="center" wrapText="1"/>
    </xf>
    <xf numFmtId="49" fontId="44" fillId="33" borderId="92" xfId="51" applyNumberFormat="1" applyFont="1" applyFill="1" applyBorder="1" applyAlignment="1">
      <alignment horizontal="center" vertical="center" wrapText="1"/>
      <protection/>
    </xf>
    <xf numFmtId="0" fontId="44" fillId="33" borderId="82" xfId="0" applyFont="1" applyFill="1" applyBorder="1" applyAlignment="1">
      <alignment horizontal="right" vertical="center" wrapText="1"/>
    </xf>
    <xf numFmtId="2" fontId="44" fillId="33" borderId="82" xfId="0" applyNumberFormat="1" applyFont="1" applyFill="1" applyBorder="1" applyAlignment="1">
      <alignment horizontal="right" vertical="center" wrapText="1"/>
    </xf>
    <xf numFmtId="0" fontId="98" fillId="0" borderId="89" xfId="0" applyFont="1" applyBorder="1" applyAlignment="1">
      <alignment vertical="center" wrapText="1"/>
    </xf>
    <xf numFmtId="0" fontId="44" fillId="33" borderId="89" xfId="0" applyFont="1" applyFill="1" applyBorder="1" applyAlignment="1">
      <alignment horizontal="center" vertical="center" wrapText="1"/>
    </xf>
    <xf numFmtId="0" fontId="98" fillId="0" borderId="97" xfId="0" applyFont="1" applyBorder="1" applyAlignment="1">
      <alignment horizontal="center" vertical="center"/>
    </xf>
    <xf numFmtId="0" fontId="44" fillId="33" borderId="98" xfId="0" applyFont="1" applyFill="1" applyBorder="1" applyAlignment="1">
      <alignment horizontal="center" vertical="center" wrapText="1"/>
    </xf>
    <xf numFmtId="0" fontId="44" fillId="33" borderId="75" xfId="0" applyFont="1" applyFill="1" applyBorder="1" applyAlignment="1">
      <alignment horizontal="center" vertical="center"/>
    </xf>
    <xf numFmtId="0" fontId="44" fillId="33" borderId="75" xfId="0" applyFont="1" applyFill="1" applyBorder="1" applyAlignment="1">
      <alignment horizontal="center"/>
    </xf>
    <xf numFmtId="190" fontId="44" fillId="33" borderId="75" xfId="0" applyNumberFormat="1" applyFont="1" applyFill="1" applyBorder="1" applyAlignment="1">
      <alignment/>
    </xf>
    <xf numFmtId="0" fontId="44" fillId="33" borderId="75" xfId="0" applyFont="1" applyFill="1" applyBorder="1" applyAlignment="1">
      <alignment/>
    </xf>
    <xf numFmtId="0" fontId="70" fillId="33" borderId="75" xfId="0" applyFont="1" applyFill="1" applyBorder="1" applyAlignment="1">
      <alignment horizontal="right" wrapText="1"/>
    </xf>
    <xf numFmtId="2" fontId="70" fillId="33" borderId="76" xfId="0" applyNumberFormat="1" applyFont="1" applyFill="1" applyBorder="1" applyAlignment="1">
      <alignment/>
    </xf>
    <xf numFmtId="0" fontId="44" fillId="33" borderId="58" xfId="0" applyFont="1" applyFill="1" applyBorder="1" applyAlignment="1">
      <alignment horizontal="center" vertical="center" wrapText="1"/>
    </xf>
    <xf numFmtId="0" fontId="44" fillId="33" borderId="58" xfId="0" applyFont="1" applyFill="1" applyBorder="1" applyAlignment="1">
      <alignment horizontal="center" vertical="center"/>
    </xf>
    <xf numFmtId="190" fontId="44" fillId="33" borderId="58" xfId="0" applyNumberFormat="1" applyFont="1" applyFill="1" applyBorder="1" applyAlignment="1">
      <alignment/>
    </xf>
    <xf numFmtId="0" fontId="44" fillId="33" borderId="58" xfId="0" applyFont="1" applyFill="1" applyBorder="1" applyAlignment="1">
      <alignment/>
    </xf>
    <xf numFmtId="0" fontId="70" fillId="36" borderId="30" xfId="0" applyFont="1" applyFill="1" applyBorder="1" applyAlignment="1">
      <alignment horizontal="right" wrapText="1"/>
    </xf>
    <xf numFmtId="2" fontId="70" fillId="36" borderId="76" xfId="0" applyNumberFormat="1" applyFont="1" applyFill="1" applyBorder="1" applyAlignment="1">
      <alignment/>
    </xf>
    <xf numFmtId="0" fontId="97" fillId="0" borderId="92" xfId="0" applyFont="1" applyBorder="1" applyAlignment="1">
      <alignment wrapText="1"/>
    </xf>
    <xf numFmtId="0" fontId="44" fillId="33" borderId="92" xfId="0" applyFont="1" applyFill="1" applyBorder="1" applyAlignment="1">
      <alignment horizontal="center" vertical="center" wrapText="1"/>
    </xf>
    <xf numFmtId="0" fontId="99" fillId="0" borderId="92" xfId="0" applyFont="1" applyBorder="1" applyAlignment="1" quotePrefix="1">
      <alignment horizontal="center" vertical="center"/>
    </xf>
    <xf numFmtId="190" fontId="44" fillId="33" borderId="92" xfId="0" applyNumberFormat="1" applyFont="1" applyFill="1" applyBorder="1" applyAlignment="1">
      <alignment horizontal="right" vertical="center" wrapText="1"/>
    </xf>
    <xf numFmtId="0" fontId="44" fillId="33" borderId="92" xfId="0" applyFont="1" applyFill="1" applyBorder="1" applyAlignment="1">
      <alignment horizontal="right" vertical="center" wrapText="1"/>
    </xf>
    <xf numFmtId="2" fontId="44" fillId="33" borderId="92" xfId="0" applyNumberFormat="1" applyFont="1" applyFill="1" applyBorder="1" applyAlignment="1">
      <alignment horizontal="right" vertical="center" wrapText="1"/>
    </xf>
    <xf numFmtId="2" fontId="44" fillId="33" borderId="93" xfId="0" applyNumberFormat="1" applyFont="1" applyFill="1" applyBorder="1" applyAlignment="1">
      <alignment horizontal="right" vertical="center" wrapText="1"/>
    </xf>
    <xf numFmtId="0" fontId="97" fillId="0" borderId="30" xfId="0" applyFont="1" applyBorder="1" applyAlignment="1">
      <alignment wrapText="1"/>
    </xf>
    <xf numFmtId="0" fontId="99" fillId="0" borderId="30" xfId="0" applyFont="1" applyBorder="1" applyAlignment="1" quotePrefix="1">
      <alignment horizontal="center" vertical="center"/>
    </xf>
    <xf numFmtId="190" fontId="44" fillId="33" borderId="30" xfId="0" applyNumberFormat="1" applyFont="1" applyFill="1" applyBorder="1" applyAlignment="1">
      <alignment horizontal="right" vertical="center" wrapText="1"/>
    </xf>
    <xf numFmtId="0" fontId="44" fillId="33" borderId="30" xfId="0" applyFont="1" applyFill="1" applyBorder="1" applyAlignment="1">
      <alignment horizontal="right" vertical="center" wrapText="1"/>
    </xf>
    <xf numFmtId="2" fontId="44" fillId="33" borderId="72" xfId="0" applyNumberFormat="1" applyFont="1" applyFill="1" applyBorder="1" applyAlignment="1">
      <alignment horizontal="right" vertical="center" wrapText="1"/>
    </xf>
    <xf numFmtId="0" fontId="44" fillId="33" borderId="94" xfId="0" applyFont="1" applyFill="1" applyBorder="1" applyAlignment="1">
      <alignment horizontal="center" vertical="center" wrapText="1"/>
    </xf>
    <xf numFmtId="0" fontId="44" fillId="33" borderId="94" xfId="0" applyFont="1" applyFill="1" applyBorder="1" applyAlignment="1">
      <alignment horizontal="center" vertical="center"/>
    </xf>
    <xf numFmtId="190" fontId="44" fillId="33" borderId="94" xfId="0" applyNumberFormat="1" applyFont="1" applyFill="1" applyBorder="1" applyAlignment="1">
      <alignment/>
    </xf>
    <xf numFmtId="0" fontId="44" fillId="33" borderId="94" xfId="0" applyFont="1" applyFill="1" applyBorder="1" applyAlignment="1">
      <alignment/>
    </xf>
    <xf numFmtId="2" fontId="70" fillId="36" borderId="95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70" fillId="36" borderId="78" xfId="0" applyFont="1" applyFill="1" applyBorder="1" applyAlignment="1">
      <alignment/>
    </xf>
    <xf numFmtId="0" fontId="44" fillId="36" borderId="82" xfId="0" applyFont="1" applyFill="1" applyBorder="1" applyAlignment="1">
      <alignment/>
    </xf>
    <xf numFmtId="0" fontId="44" fillId="36" borderId="69" xfId="0" applyFont="1" applyFill="1" applyBorder="1" applyAlignment="1">
      <alignment/>
    </xf>
    <xf numFmtId="0" fontId="70" fillId="33" borderId="70" xfId="0" applyFont="1" applyFill="1" applyBorder="1" applyAlignment="1">
      <alignment vertical="center" wrapText="1"/>
    </xf>
    <xf numFmtId="0" fontId="70" fillId="33" borderId="30" xfId="0" applyFont="1" applyFill="1" applyBorder="1" applyAlignment="1">
      <alignment horizontal="center" vertical="center" wrapText="1"/>
    </xf>
    <xf numFmtId="0" fontId="70" fillId="33" borderId="72" xfId="0" applyFont="1" applyFill="1" applyBorder="1" applyAlignment="1">
      <alignment horizontal="center" vertical="center" wrapText="1"/>
    </xf>
    <xf numFmtId="0" fontId="70" fillId="33" borderId="30" xfId="0" applyFont="1" applyFill="1" applyBorder="1" applyAlignment="1">
      <alignment horizontal="right" vertical="center" wrapText="1"/>
    </xf>
    <xf numFmtId="2" fontId="70" fillId="33" borderId="72" xfId="0" applyNumberFormat="1" applyFont="1" applyFill="1" applyBorder="1" applyAlignment="1">
      <alignment horizontal="right" vertical="center" wrapText="1"/>
    </xf>
    <xf numFmtId="2" fontId="44" fillId="0" borderId="0" xfId="0" applyNumberFormat="1" applyFont="1" applyAlignment="1">
      <alignment/>
    </xf>
    <xf numFmtId="2" fontId="1" fillId="0" borderId="62" xfId="0" applyNumberFormat="1" applyFont="1" applyBorder="1" applyAlignment="1">
      <alignment/>
    </xf>
    <xf numFmtId="0" fontId="70" fillId="33" borderId="72" xfId="0" applyFont="1" applyFill="1" applyBorder="1" applyAlignment="1">
      <alignment horizontal="right" vertical="center" wrapText="1"/>
    </xf>
    <xf numFmtId="0" fontId="70" fillId="33" borderId="70" xfId="0" applyFont="1" applyFill="1" applyBorder="1" applyAlignment="1">
      <alignment horizontal="left" vertical="top" wrapText="1"/>
    </xf>
    <xf numFmtId="0" fontId="70" fillId="33" borderId="84" xfId="0" applyFont="1" applyFill="1" applyBorder="1" applyAlignment="1">
      <alignment vertical="center" wrapText="1"/>
    </xf>
    <xf numFmtId="0" fontId="70" fillId="33" borderId="35" xfId="0" applyFont="1" applyFill="1" applyBorder="1" applyAlignment="1">
      <alignment horizontal="right" vertical="center" wrapText="1"/>
    </xf>
    <xf numFmtId="2" fontId="70" fillId="33" borderId="85" xfId="0" applyNumberFormat="1" applyFont="1" applyFill="1" applyBorder="1" applyAlignment="1">
      <alignment horizontal="right" vertical="center" wrapText="1"/>
    </xf>
    <xf numFmtId="2" fontId="44" fillId="33" borderId="23" xfId="0" applyNumberFormat="1" applyFont="1" applyFill="1" applyBorder="1" applyAlignment="1">
      <alignment horizontal="right" vertical="center" wrapText="1"/>
    </xf>
    <xf numFmtId="190" fontId="44" fillId="33" borderId="23" xfId="0" applyNumberFormat="1" applyFont="1" applyFill="1" applyBorder="1" applyAlignment="1">
      <alignment horizontal="right" vertical="center" wrapText="1"/>
    </xf>
    <xf numFmtId="0" fontId="98" fillId="0" borderId="99" xfId="0" applyFont="1" applyBorder="1" applyAlignment="1">
      <alignment vertical="center" wrapText="1"/>
    </xf>
    <xf numFmtId="0" fontId="44" fillId="33" borderId="99" xfId="0" applyFont="1" applyFill="1" applyBorder="1" applyAlignment="1">
      <alignment horizontal="center" vertical="center" wrapText="1"/>
    </xf>
    <xf numFmtId="0" fontId="98" fillId="0" borderId="100" xfId="0" applyFont="1" applyBorder="1" applyAlignment="1">
      <alignment horizontal="center" vertical="center"/>
    </xf>
    <xf numFmtId="0" fontId="44" fillId="33" borderId="67" xfId="0" applyFont="1" applyFill="1" applyBorder="1" applyAlignment="1">
      <alignment horizontal="center" vertical="center" wrapText="1"/>
    </xf>
    <xf numFmtId="0" fontId="44" fillId="33" borderId="92" xfId="0" applyFont="1" applyFill="1" applyBorder="1" applyAlignment="1">
      <alignment horizontal="center" vertical="center"/>
    </xf>
    <xf numFmtId="49" fontId="96" fillId="0" borderId="35" xfId="0" applyNumberFormat="1" applyFont="1" applyBorder="1" applyAlignment="1">
      <alignment horizontal="center" vertical="center"/>
    </xf>
    <xf numFmtId="190" fontId="44" fillId="33" borderId="92" xfId="0" applyNumberFormat="1" applyFont="1" applyFill="1" applyBorder="1" applyAlignment="1">
      <alignment vertical="center"/>
    </xf>
    <xf numFmtId="0" fontId="44" fillId="33" borderId="92" xfId="0" applyFont="1" applyFill="1" applyBorder="1" applyAlignment="1">
      <alignment vertical="center"/>
    </xf>
    <xf numFmtId="190" fontId="44" fillId="33" borderId="80" xfId="0" applyNumberFormat="1" applyFont="1" applyFill="1" applyBorder="1" applyAlignment="1">
      <alignment horizontal="right" vertical="center" wrapText="1"/>
    </xf>
    <xf numFmtId="0" fontId="44" fillId="33" borderId="80" xfId="0" applyFont="1" applyFill="1" applyBorder="1" applyAlignment="1">
      <alignment horizontal="right" vertical="center" wrapText="1"/>
    </xf>
    <xf numFmtId="2" fontId="44" fillId="33" borderId="80" xfId="0" applyNumberFormat="1" applyFont="1" applyFill="1" applyBorder="1" applyAlignment="1">
      <alignment horizontal="right" vertical="center" wrapText="1"/>
    </xf>
    <xf numFmtId="0" fontId="70" fillId="36" borderId="80" xfId="0" applyFont="1" applyFill="1" applyBorder="1" applyAlignment="1">
      <alignment horizontal="right" vertical="center" wrapText="1"/>
    </xf>
    <xf numFmtId="2" fontId="70" fillId="36" borderId="83" xfId="0" applyNumberFormat="1" applyFont="1" applyFill="1" applyBorder="1" applyAlignment="1">
      <alignment horizontal="right" vertical="center" wrapText="1"/>
    </xf>
    <xf numFmtId="2" fontId="44" fillId="33" borderId="69" xfId="0" applyNumberFormat="1" applyFont="1" applyFill="1" applyBorder="1" applyAlignment="1">
      <alignment horizontal="right" vertical="center" wrapText="1"/>
    </xf>
    <xf numFmtId="198" fontId="44" fillId="33" borderId="49" xfId="0" applyNumberFormat="1" applyFont="1" applyFill="1" applyBorder="1" applyAlignment="1">
      <alignment horizontal="right" vertical="center" wrapText="1"/>
    </xf>
    <xf numFmtId="4" fontId="44" fillId="33" borderId="72" xfId="0" applyNumberFormat="1" applyFont="1" applyFill="1" applyBorder="1" applyAlignment="1">
      <alignment horizontal="right" vertical="center" wrapText="1"/>
    </xf>
    <xf numFmtId="4" fontId="70" fillId="36" borderId="81" xfId="0" applyNumberFormat="1" applyFont="1" applyFill="1" applyBorder="1" applyAlignment="1">
      <alignment horizontal="right" vertical="center" wrapText="1"/>
    </xf>
    <xf numFmtId="0" fontId="70" fillId="36" borderId="79" xfId="0" applyFont="1" applyFill="1" applyBorder="1" applyAlignment="1">
      <alignment horizontal="right" wrapText="1"/>
    </xf>
    <xf numFmtId="4" fontId="70" fillId="36" borderId="83" xfId="0" applyNumberFormat="1" applyFont="1" applyFill="1" applyBorder="1" applyAlignment="1">
      <alignment horizontal="right" vertical="center" wrapText="1"/>
    </xf>
    <xf numFmtId="0" fontId="98" fillId="0" borderId="101" xfId="0" applyFont="1" applyBorder="1" applyAlignment="1">
      <alignment vertical="center" wrapText="1"/>
    </xf>
    <xf numFmtId="0" fontId="44" fillId="33" borderId="101" xfId="0" applyFont="1" applyFill="1" applyBorder="1" applyAlignment="1">
      <alignment horizontal="center" vertical="center" wrapText="1"/>
    </xf>
    <xf numFmtId="0" fontId="98" fillId="0" borderId="102" xfId="0" applyFont="1" applyBorder="1" applyAlignment="1">
      <alignment horizontal="center" vertical="center"/>
    </xf>
    <xf numFmtId="190" fontId="44" fillId="33" borderId="87" xfId="0" applyNumberFormat="1" applyFont="1" applyFill="1" applyBorder="1" applyAlignment="1">
      <alignment horizontal="right" vertical="center" wrapText="1"/>
    </xf>
    <xf numFmtId="0" fontId="44" fillId="33" borderId="87" xfId="0" applyFont="1" applyFill="1" applyBorder="1" applyAlignment="1">
      <alignment horizontal="right" vertical="center" wrapText="1"/>
    </xf>
    <xf numFmtId="2" fontId="44" fillId="33" borderId="87" xfId="0" applyNumberFormat="1" applyFont="1" applyFill="1" applyBorder="1" applyAlignment="1">
      <alignment horizontal="right" vertical="center" wrapText="1"/>
    </xf>
    <xf numFmtId="0" fontId="70" fillId="36" borderId="87" xfId="0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 applyProtection="1">
      <alignment horizontal="right" vertical="center"/>
      <protection locked="0"/>
    </xf>
    <xf numFmtId="4" fontId="5" fillId="0" borderId="28" xfId="0" applyNumberFormat="1" applyFont="1" applyFill="1" applyBorder="1" applyAlignment="1">
      <alignment horizontal="right" vertical="center" wrapText="1"/>
    </xf>
    <xf numFmtId="171" fontId="5" fillId="0" borderId="29" xfId="0" applyNumberFormat="1" applyFont="1" applyFill="1" applyBorder="1" applyAlignment="1">
      <alignment vertical="center"/>
    </xf>
    <xf numFmtId="4" fontId="15" fillId="0" borderId="28" xfId="0" applyNumberFormat="1" applyFont="1" applyFill="1" applyBorder="1" applyAlignment="1">
      <alignment horizontal="right" vertical="center" wrapText="1"/>
    </xf>
    <xf numFmtId="171" fontId="15" fillId="0" borderId="29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/>
    </xf>
    <xf numFmtId="4" fontId="5" fillId="0" borderId="38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10" fontId="20" fillId="0" borderId="28" xfId="0" applyNumberFormat="1" applyFont="1" applyFill="1" applyBorder="1" applyAlignment="1">
      <alignment horizontal="right" vertical="center"/>
    </xf>
    <xf numFmtId="199" fontId="46" fillId="0" borderId="28" xfId="0" applyNumberFormat="1" applyFont="1" applyFill="1" applyBorder="1" applyAlignment="1">
      <alignment horizontal="right" vertical="center"/>
    </xf>
    <xf numFmtId="200" fontId="47" fillId="0" borderId="28" xfId="0" applyNumberFormat="1" applyFont="1" applyFill="1" applyBorder="1" applyAlignment="1">
      <alignment horizontal="right" vertical="center"/>
    </xf>
    <xf numFmtId="4" fontId="15" fillId="0" borderId="38" xfId="0" applyNumberFormat="1" applyFont="1" applyFill="1" applyBorder="1" applyAlignment="1">
      <alignment vertical="center"/>
    </xf>
    <xf numFmtId="10" fontId="48" fillId="0" borderId="10" xfId="0" applyNumberFormat="1" applyFont="1" applyFill="1" applyBorder="1" applyAlignment="1">
      <alignment/>
    </xf>
    <xf numFmtId="201" fontId="5" fillId="0" borderId="0" xfId="0" applyNumberFormat="1" applyFont="1" applyAlignment="1">
      <alignment/>
    </xf>
    <xf numFmtId="201" fontId="5" fillId="0" borderId="0" xfId="0" applyNumberFormat="1" applyFont="1" applyFill="1" applyAlignment="1">
      <alignment/>
    </xf>
    <xf numFmtId="201" fontId="5" fillId="33" borderId="0" xfId="0" applyNumberFormat="1" applyFont="1" applyFill="1" applyAlignment="1">
      <alignment/>
    </xf>
    <xf numFmtId="201" fontId="0" fillId="0" borderId="0" xfId="0" applyNumberFormat="1" applyFont="1" applyAlignment="1">
      <alignment/>
    </xf>
    <xf numFmtId="201" fontId="0" fillId="0" borderId="0" xfId="0" applyNumberFormat="1" applyFont="1" applyFill="1" applyAlignment="1">
      <alignment/>
    </xf>
    <xf numFmtId="10" fontId="5" fillId="0" borderId="33" xfId="0" applyNumberFormat="1" applyFont="1" applyFill="1" applyBorder="1" applyAlignment="1">
      <alignment horizontal="right" vertical="center"/>
    </xf>
    <xf numFmtId="4" fontId="35" fillId="0" borderId="0" xfId="0" applyNumberFormat="1" applyFont="1" applyAlignment="1">
      <alignment/>
    </xf>
    <xf numFmtId="10" fontId="20" fillId="37" borderId="28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 wrapText="1"/>
    </xf>
    <xf numFmtId="0" fontId="25" fillId="35" borderId="54" xfId="0" applyFont="1" applyFill="1" applyBorder="1" applyAlignment="1">
      <alignment vertical="center" wrapText="1"/>
    </xf>
    <xf numFmtId="0" fontId="25" fillId="35" borderId="54" xfId="0" applyFont="1" applyFill="1" applyBorder="1" applyAlignment="1">
      <alignment vertical="center" wrapText="1"/>
    </xf>
    <xf numFmtId="0" fontId="101" fillId="0" borderId="0" xfId="0" applyFont="1" applyFill="1" applyAlignment="1">
      <alignment/>
    </xf>
    <xf numFmtId="10" fontId="5" fillId="0" borderId="0" xfId="0" applyNumberFormat="1" applyFont="1" applyFill="1" applyBorder="1" applyAlignment="1">
      <alignment horizontal="right" vertical="center"/>
    </xf>
    <xf numFmtId="0" fontId="5" fillId="37" borderId="28" xfId="0" applyFont="1" applyFill="1" applyBorder="1" applyAlignment="1">
      <alignment horizontal="right" vertical="center"/>
    </xf>
    <xf numFmtId="4" fontId="4" fillId="0" borderId="0" xfId="0" applyNumberFormat="1" applyFont="1" applyAlignment="1">
      <alignment/>
    </xf>
    <xf numFmtId="0" fontId="20" fillId="0" borderId="25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4" fillId="0" borderId="103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15" fillId="0" borderId="104" xfId="0" applyFont="1" applyFill="1" applyBorder="1" applyAlignment="1">
      <alignment horizontal="center"/>
    </xf>
    <xf numFmtId="0" fontId="15" fillId="0" borderId="105" xfId="0" applyFont="1" applyFill="1" applyBorder="1" applyAlignment="1">
      <alignment horizontal="center"/>
    </xf>
    <xf numFmtId="0" fontId="15" fillId="0" borderId="10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/>
    </xf>
    <xf numFmtId="0" fontId="20" fillId="0" borderId="105" xfId="0" applyFont="1" applyFill="1" applyBorder="1" applyAlignment="1">
      <alignment horizontal="center"/>
    </xf>
    <xf numFmtId="0" fontId="20" fillId="0" borderId="10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/>
    </xf>
    <xf numFmtId="0" fontId="5" fillId="0" borderId="29" xfId="0" applyFont="1" applyFill="1" applyBorder="1" applyAlignment="1">
      <alignment horizontal="justify" vertical="center"/>
    </xf>
    <xf numFmtId="0" fontId="9" fillId="0" borderId="30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justify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justify"/>
    </xf>
    <xf numFmtId="0" fontId="5" fillId="0" borderId="28" xfId="0" applyFont="1" applyFill="1" applyBorder="1" applyAlignment="1">
      <alignment horizontal="left" vertical="justify"/>
    </xf>
    <xf numFmtId="0" fontId="5" fillId="0" borderId="29" xfId="0" applyFont="1" applyFill="1" applyBorder="1" applyAlignment="1">
      <alignment horizontal="left" vertical="justify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left" vertical="justify"/>
    </xf>
    <xf numFmtId="0" fontId="9" fillId="0" borderId="2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left" wrapText="1"/>
    </xf>
    <xf numFmtId="0" fontId="20" fillId="0" borderId="27" xfId="0" applyFont="1" applyFill="1" applyBorder="1" applyAlignment="1">
      <alignment horizontal="justify" vertical="center"/>
    </xf>
    <xf numFmtId="0" fontId="20" fillId="0" borderId="28" xfId="0" applyFont="1" applyFill="1" applyBorder="1" applyAlignment="1">
      <alignment horizontal="justify" vertical="center"/>
    </xf>
    <xf numFmtId="0" fontId="20" fillId="0" borderId="29" xfId="0" applyFont="1" applyFill="1" applyBorder="1" applyAlignment="1">
      <alignment horizontal="justify" vertical="center"/>
    </xf>
    <xf numFmtId="0" fontId="21" fillId="0" borderId="27" xfId="0" applyFont="1" applyFill="1" applyBorder="1" applyAlignment="1">
      <alignment horizontal="left" vertical="justify"/>
    </xf>
    <xf numFmtId="0" fontId="21" fillId="0" borderId="28" xfId="0" applyFont="1" applyFill="1" applyBorder="1" applyAlignment="1">
      <alignment horizontal="left" vertical="justify"/>
    </xf>
    <xf numFmtId="0" fontId="21" fillId="0" borderId="29" xfId="0" applyFont="1" applyFill="1" applyBorder="1" applyAlignment="1">
      <alignment horizontal="left" vertical="justify"/>
    </xf>
    <xf numFmtId="0" fontId="9" fillId="0" borderId="27" xfId="0" applyFont="1" applyFill="1" applyBorder="1" applyAlignment="1">
      <alignment horizontal="justify" vertical="center" wrapText="1"/>
    </xf>
    <xf numFmtId="0" fontId="9" fillId="0" borderId="28" xfId="0" applyFont="1" applyFill="1" applyBorder="1" applyAlignment="1">
      <alignment horizontal="justify" vertical="center"/>
    </xf>
    <xf numFmtId="0" fontId="9" fillId="0" borderId="29" xfId="0" applyFont="1" applyFill="1" applyBorder="1" applyAlignment="1">
      <alignment horizontal="justify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justify" vertical="center"/>
    </xf>
    <xf numFmtId="0" fontId="5" fillId="0" borderId="34" xfId="0" applyFont="1" applyFill="1" applyBorder="1" applyAlignment="1">
      <alignment horizontal="justify" vertical="center"/>
    </xf>
    <xf numFmtId="0" fontId="5" fillId="0" borderId="40" xfId="0" applyFont="1" applyFill="1" applyBorder="1" applyAlignment="1">
      <alignment horizontal="justify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10" fontId="20" fillId="0" borderId="17" xfId="0" applyNumberFormat="1" applyFont="1" applyFill="1" applyBorder="1" applyAlignment="1">
      <alignment horizontal="center" vertical="center"/>
    </xf>
    <xf numFmtId="10" fontId="20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5" fillId="38" borderId="54" xfId="0" applyFont="1" applyFill="1" applyBorder="1" applyAlignment="1">
      <alignment vertical="center" wrapText="1"/>
    </xf>
    <xf numFmtId="0" fontId="25" fillId="38" borderId="0" xfId="0" applyFont="1" applyFill="1" applyBorder="1" applyAlignment="1">
      <alignment vertical="center" wrapText="1"/>
    </xf>
    <xf numFmtId="0" fontId="25" fillId="38" borderId="55" xfId="0" applyFont="1" applyFill="1" applyBorder="1" applyAlignment="1">
      <alignment vertical="center" wrapText="1"/>
    </xf>
    <xf numFmtId="0" fontId="25" fillId="35" borderId="54" xfId="0" applyFont="1" applyFill="1" applyBorder="1" applyAlignment="1">
      <alignment vertical="center" wrapText="1"/>
    </xf>
    <xf numFmtId="0" fontId="25" fillId="35" borderId="0" xfId="0" applyFont="1" applyFill="1" applyBorder="1" applyAlignment="1">
      <alignment vertical="center" wrapText="1"/>
    </xf>
    <xf numFmtId="0" fontId="25" fillId="35" borderId="55" xfId="0" applyFont="1" applyFill="1" applyBorder="1" applyAlignment="1">
      <alignment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34" borderId="53" xfId="0" applyFont="1" applyFill="1" applyBorder="1" applyAlignment="1">
      <alignment horizontal="left" vertical="center" wrapText="1"/>
    </xf>
    <xf numFmtId="0" fontId="102" fillId="0" borderId="70" xfId="0" applyFont="1" applyBorder="1" applyAlignment="1">
      <alignment horizontal="center" vertical="top" wrapText="1"/>
    </xf>
    <xf numFmtId="0" fontId="102" fillId="0" borderId="30" xfId="0" applyFont="1" applyBorder="1" applyAlignment="1">
      <alignment horizontal="center" vertical="top" wrapText="1"/>
    </xf>
    <xf numFmtId="4" fontId="0" fillId="0" borderId="30" xfId="0" applyNumberFormat="1" applyFont="1" applyFill="1" applyBorder="1" applyAlignment="1">
      <alignment horizontal="center"/>
    </xf>
    <xf numFmtId="4" fontId="0" fillId="0" borderId="72" xfId="0" applyNumberFormat="1" applyFont="1" applyFill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4" fontId="1" fillId="0" borderId="80" xfId="0" applyNumberFormat="1" applyFont="1" applyBorder="1" applyAlignment="1">
      <alignment horizontal="center"/>
    </xf>
    <xf numFmtId="4" fontId="1" fillId="0" borderId="83" xfId="0" applyNumberFormat="1" applyFont="1" applyBorder="1" applyAlignment="1">
      <alignment horizontal="center"/>
    </xf>
    <xf numFmtId="0" fontId="69" fillId="0" borderId="65" xfId="0" applyFont="1" applyBorder="1" applyAlignment="1">
      <alignment horizontal="left" vertical="top" wrapText="1"/>
    </xf>
    <xf numFmtId="0" fontId="69" fillId="0" borderId="64" xfId="0" applyFont="1" applyBorder="1" applyAlignment="1">
      <alignment horizontal="left" vertical="top" wrapText="1"/>
    </xf>
    <xf numFmtId="0" fontId="69" fillId="0" borderId="66" xfId="0" applyFont="1" applyBorder="1" applyAlignment="1">
      <alignment horizontal="left" vertical="top" wrapText="1"/>
    </xf>
    <xf numFmtId="0" fontId="103" fillId="0" borderId="0" xfId="0" applyFont="1" applyBorder="1" applyAlignment="1">
      <alignment horizontal="center" vertical="center"/>
    </xf>
    <xf numFmtId="0" fontId="1" fillId="34" borderId="78" xfId="0" applyFont="1" applyFill="1" applyBorder="1" applyAlignment="1">
      <alignment horizontal="center"/>
    </xf>
    <xf numFmtId="0" fontId="1" fillId="34" borderId="82" xfId="0" applyFont="1" applyFill="1" applyBorder="1" applyAlignment="1">
      <alignment horizontal="center"/>
    </xf>
    <xf numFmtId="0" fontId="1" fillId="34" borderId="69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72" xfId="0" applyFont="1" applyFill="1" applyBorder="1" applyAlignment="1">
      <alignment horizontal="center"/>
    </xf>
    <xf numFmtId="0" fontId="68" fillId="36" borderId="86" xfId="0" applyFont="1" applyFill="1" applyBorder="1" applyAlignment="1">
      <alignment vertical="center" wrapText="1"/>
    </xf>
    <xf numFmtId="0" fontId="68" fillId="36" borderId="87" xfId="0" applyFont="1" applyFill="1" applyBorder="1" applyAlignment="1">
      <alignment vertical="center" wrapText="1"/>
    </xf>
    <xf numFmtId="0" fontId="68" fillId="36" borderId="95" xfId="0" applyFont="1" applyFill="1" applyBorder="1" applyAlignment="1">
      <alignment vertical="center" wrapText="1"/>
    </xf>
    <xf numFmtId="0" fontId="68" fillId="36" borderId="67" xfId="0" applyFont="1" applyFill="1" applyBorder="1" applyAlignment="1">
      <alignment vertical="center" wrapText="1"/>
    </xf>
    <xf numFmtId="0" fontId="68" fillId="36" borderId="92" xfId="0" applyFont="1" applyFill="1" applyBorder="1" applyAlignment="1">
      <alignment vertical="center" wrapText="1"/>
    </xf>
    <xf numFmtId="0" fontId="68" fillId="36" borderId="93" xfId="0" applyFont="1" applyFill="1" applyBorder="1" applyAlignment="1">
      <alignment vertical="center" wrapText="1"/>
    </xf>
    <xf numFmtId="0" fontId="68" fillId="36" borderId="98" xfId="0" applyFont="1" applyFill="1" applyBorder="1" applyAlignment="1">
      <alignment vertical="center" wrapText="1"/>
    </xf>
    <xf numFmtId="0" fontId="68" fillId="36" borderId="75" xfId="0" applyFont="1" applyFill="1" applyBorder="1" applyAlignment="1">
      <alignment vertical="center" wrapText="1"/>
    </xf>
    <xf numFmtId="0" fontId="68" fillId="36" borderId="76" xfId="0" applyFont="1" applyFill="1" applyBorder="1" applyAlignment="1">
      <alignment vertical="center" wrapText="1"/>
    </xf>
    <xf numFmtId="0" fontId="68" fillId="36" borderId="63" xfId="0" applyFont="1" applyFill="1" applyBorder="1" applyAlignment="1">
      <alignment vertical="center" wrapText="1"/>
    </xf>
    <xf numFmtId="0" fontId="68" fillId="36" borderId="0" xfId="0" applyFont="1" applyFill="1" applyBorder="1" applyAlignment="1">
      <alignment vertical="center" wrapText="1"/>
    </xf>
    <xf numFmtId="0" fontId="68" fillId="36" borderId="62" xfId="0" applyFont="1" applyFill="1" applyBorder="1" applyAlignment="1">
      <alignment vertical="center" wrapText="1"/>
    </xf>
    <xf numFmtId="0" fontId="68" fillId="0" borderId="0" xfId="0" applyFont="1" applyAlignment="1">
      <alignment horizontal="left" vertical="center" wrapText="1"/>
    </xf>
    <xf numFmtId="0" fontId="68" fillId="34" borderId="59" xfId="0" applyFont="1" applyFill="1" applyBorder="1" applyAlignment="1">
      <alignment horizontal="left" vertical="top" wrapText="1"/>
    </xf>
    <xf numFmtId="0" fontId="68" fillId="34" borderId="60" xfId="0" applyFont="1" applyFill="1" applyBorder="1" applyAlignment="1">
      <alignment horizontal="left" vertical="top" wrapText="1"/>
    </xf>
    <xf numFmtId="0" fontId="68" fillId="34" borderId="61" xfId="0" applyFont="1" applyFill="1" applyBorder="1" applyAlignment="1">
      <alignment horizontal="left" vertical="top" wrapText="1"/>
    </xf>
    <xf numFmtId="49" fontId="68" fillId="36" borderId="80" xfId="0" applyNumberFormat="1" applyFont="1" applyFill="1" applyBorder="1" applyAlignment="1">
      <alignment horizontal="right" vertical="center" wrapText="1"/>
    </xf>
    <xf numFmtId="49" fontId="68" fillId="36" borderId="83" xfId="0" applyNumberFormat="1" applyFont="1" applyFill="1" applyBorder="1" applyAlignment="1">
      <alignment horizontal="right" vertical="center" wrapText="1"/>
    </xf>
    <xf numFmtId="0" fontId="68" fillId="33" borderId="88" xfId="0" applyFont="1" applyFill="1" applyBorder="1" applyAlignment="1">
      <alignment vertical="center" wrapText="1"/>
    </xf>
    <xf numFmtId="0" fontId="68" fillId="33" borderId="79" xfId="0" applyFont="1" applyFill="1" applyBorder="1" applyAlignment="1">
      <alignment vertical="center" wrapText="1"/>
    </xf>
    <xf numFmtId="0" fontId="68" fillId="33" borderId="49" xfId="0" applyFont="1" applyFill="1" applyBorder="1" applyAlignment="1">
      <alignment horizontal="center" vertical="center" wrapText="1"/>
    </xf>
    <xf numFmtId="0" fontId="68" fillId="33" borderId="80" xfId="0" applyFont="1" applyFill="1" applyBorder="1" applyAlignment="1">
      <alignment horizontal="center" vertical="center" wrapText="1"/>
    </xf>
    <xf numFmtId="0" fontId="69" fillId="33" borderId="49" xfId="0" applyFont="1" applyFill="1" applyBorder="1" applyAlignment="1">
      <alignment horizontal="center" vertical="center" wrapText="1"/>
    </xf>
    <xf numFmtId="0" fontId="68" fillId="33" borderId="71" xfId="0" applyFont="1" applyFill="1" applyBorder="1" applyAlignment="1">
      <alignment horizontal="center" vertical="center" wrapText="1"/>
    </xf>
    <xf numFmtId="0" fontId="68" fillId="33" borderId="83" xfId="0" applyFont="1" applyFill="1" applyBorder="1" applyAlignment="1">
      <alignment horizontal="center" vertical="center" wrapText="1"/>
    </xf>
    <xf numFmtId="4" fontId="0" fillId="0" borderId="64" xfId="0" applyNumberFormat="1" applyFont="1" applyBorder="1" applyAlignment="1">
      <alignment horizontal="center" vertical="center"/>
    </xf>
    <xf numFmtId="0" fontId="69" fillId="36" borderId="82" xfId="0" applyFont="1" applyFill="1" applyBorder="1" applyAlignment="1">
      <alignment horizontal="left" wrapText="1"/>
    </xf>
    <xf numFmtId="0" fontId="69" fillId="36" borderId="69" xfId="0" applyFont="1" applyFill="1" applyBorder="1" applyAlignment="1">
      <alignment horizontal="left" wrapText="1"/>
    </xf>
    <xf numFmtId="0" fontId="104" fillId="36" borderId="30" xfId="0" applyFont="1" applyFill="1" applyBorder="1" applyAlignment="1">
      <alignment horizontal="left" vertical="center" wrapText="1"/>
    </xf>
    <xf numFmtId="0" fontId="104" fillId="36" borderId="72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70" fillId="33" borderId="92" xfId="50" applyFont="1" applyFill="1" applyBorder="1" applyAlignment="1">
      <alignment horizontal="center" vertical="center" wrapText="1"/>
      <protection/>
    </xf>
    <xf numFmtId="0" fontId="70" fillId="33" borderId="87" xfId="50" applyFont="1" applyFill="1" applyBorder="1" applyAlignment="1">
      <alignment horizontal="center" vertical="center" wrapText="1"/>
      <protection/>
    </xf>
    <xf numFmtId="0" fontId="44" fillId="33" borderId="82" xfId="50" applyFont="1" applyFill="1" applyBorder="1" applyAlignment="1">
      <alignment horizontal="left" vertical="center" wrapText="1"/>
      <protection/>
    </xf>
    <xf numFmtId="0" fontId="70" fillId="33" borderId="92" xfId="50" applyFont="1" applyFill="1" applyBorder="1" applyAlignment="1">
      <alignment horizontal="right" vertical="center" wrapText="1"/>
      <protection/>
    </xf>
    <xf numFmtId="0" fontId="70" fillId="33" borderId="87" xfId="50" applyFont="1" applyFill="1" applyBorder="1" applyAlignment="1">
      <alignment horizontal="right" vertical="center" wrapText="1"/>
      <protection/>
    </xf>
    <xf numFmtId="0" fontId="70" fillId="33" borderId="93" xfId="50" applyFont="1" applyFill="1" applyBorder="1" applyAlignment="1">
      <alignment horizontal="right" vertical="center" wrapText="1"/>
      <protection/>
    </xf>
    <xf numFmtId="0" fontId="70" fillId="33" borderId="95" xfId="50" applyFont="1" applyFill="1" applyBorder="1" applyAlignment="1">
      <alignment horizontal="right" vertical="center" wrapText="1"/>
      <protection/>
    </xf>
    <xf numFmtId="198" fontId="0" fillId="0" borderId="0" xfId="50" applyNumberFormat="1" applyAlignment="1">
      <alignment horizontal="center"/>
      <protection/>
    </xf>
    <xf numFmtId="0" fontId="0" fillId="0" borderId="0" xfId="50" applyAlignment="1">
      <alignment horizontal="center"/>
      <protection/>
    </xf>
    <xf numFmtId="0" fontId="70" fillId="36" borderId="98" xfId="50" applyFont="1" applyFill="1" applyBorder="1" applyAlignment="1">
      <alignment vertical="center" wrapText="1"/>
      <protection/>
    </xf>
    <xf numFmtId="0" fontId="70" fillId="36" borderId="75" xfId="50" applyFont="1" applyFill="1" applyBorder="1" applyAlignment="1">
      <alignment vertical="center" wrapText="1"/>
      <protection/>
    </xf>
    <xf numFmtId="0" fontId="70" fillId="36" borderId="76" xfId="50" applyFont="1" applyFill="1" applyBorder="1" applyAlignment="1">
      <alignment vertical="center" wrapText="1"/>
      <protection/>
    </xf>
    <xf numFmtId="0" fontId="70" fillId="33" borderId="67" xfId="50" applyFont="1" applyFill="1" applyBorder="1" applyAlignment="1">
      <alignment vertical="center" wrapText="1"/>
      <protection/>
    </xf>
    <xf numFmtId="0" fontId="70" fillId="33" borderId="86" xfId="50" applyFont="1" applyFill="1" applyBorder="1" applyAlignment="1">
      <alignment vertical="center" wrapText="1"/>
      <protection/>
    </xf>
    <xf numFmtId="0" fontId="70" fillId="36" borderId="73" xfId="0" applyFont="1" applyFill="1" applyBorder="1" applyAlignment="1">
      <alignment vertical="center" wrapText="1"/>
    </xf>
    <xf numFmtId="0" fontId="70" fillId="36" borderId="107" xfId="0" applyFont="1" applyFill="1" applyBorder="1" applyAlignment="1">
      <alignment vertical="center" wrapText="1"/>
    </xf>
    <xf numFmtId="0" fontId="70" fillId="36" borderId="108" xfId="0" applyFont="1" applyFill="1" applyBorder="1" applyAlignment="1">
      <alignment vertical="center" wrapText="1"/>
    </xf>
    <xf numFmtId="0" fontId="70" fillId="36" borderId="73" xfId="50" applyFont="1" applyFill="1" applyBorder="1" applyAlignment="1">
      <alignment vertical="center" wrapText="1"/>
      <protection/>
    </xf>
    <xf numFmtId="0" fontId="70" fillId="36" borderId="107" xfId="50" applyFont="1" applyFill="1" applyBorder="1" applyAlignment="1">
      <alignment vertical="center" wrapText="1"/>
      <protection/>
    </xf>
    <xf numFmtId="0" fontId="70" fillId="36" borderId="108" xfId="50" applyFont="1" applyFill="1" applyBorder="1" applyAlignment="1">
      <alignment vertical="center" wrapText="1"/>
      <protection/>
    </xf>
    <xf numFmtId="0" fontId="70" fillId="0" borderId="0" xfId="50" applyFont="1" applyAlignment="1">
      <alignment horizontal="left" vertical="center" wrapText="1"/>
      <protection/>
    </xf>
    <xf numFmtId="0" fontId="70" fillId="33" borderId="67" xfId="0" applyFont="1" applyFill="1" applyBorder="1" applyAlignment="1">
      <alignment vertical="center" wrapText="1"/>
    </xf>
    <xf numFmtId="0" fontId="70" fillId="33" borderId="86" xfId="0" applyFont="1" applyFill="1" applyBorder="1" applyAlignment="1">
      <alignment vertical="center" wrapText="1"/>
    </xf>
    <xf numFmtId="0" fontId="70" fillId="33" borderId="92" xfId="0" applyFont="1" applyFill="1" applyBorder="1" applyAlignment="1">
      <alignment horizontal="center" vertical="center" wrapText="1"/>
    </xf>
    <xf numFmtId="0" fontId="70" fillId="33" borderId="87" xfId="0" applyFont="1" applyFill="1" applyBorder="1" applyAlignment="1">
      <alignment horizontal="center" vertical="center" wrapText="1"/>
    </xf>
    <xf numFmtId="0" fontId="44" fillId="33" borderId="109" xfId="0" applyFont="1" applyFill="1" applyBorder="1" applyAlignment="1">
      <alignment horizontal="left" vertical="center" wrapText="1"/>
    </xf>
    <xf numFmtId="0" fontId="44" fillId="33" borderId="110" xfId="0" applyFont="1" applyFill="1" applyBorder="1" applyAlignment="1">
      <alignment horizontal="left" vertical="center" wrapText="1"/>
    </xf>
    <xf numFmtId="0" fontId="70" fillId="33" borderId="92" xfId="0" applyFont="1" applyFill="1" applyBorder="1" applyAlignment="1">
      <alignment horizontal="right" vertical="center" wrapText="1"/>
    </xf>
    <xf numFmtId="0" fontId="70" fillId="33" borderId="87" xfId="0" applyFont="1" applyFill="1" applyBorder="1" applyAlignment="1">
      <alignment horizontal="right" vertical="center" wrapText="1"/>
    </xf>
    <xf numFmtId="0" fontId="70" fillId="33" borderId="93" xfId="0" applyFont="1" applyFill="1" applyBorder="1" applyAlignment="1">
      <alignment horizontal="right" vertical="center" wrapText="1"/>
    </xf>
    <xf numFmtId="0" fontId="70" fillId="33" borderId="95" xfId="0" applyFont="1" applyFill="1" applyBorder="1" applyAlignment="1">
      <alignment horizontal="right" vertical="center" wrapText="1"/>
    </xf>
    <xf numFmtId="198" fontId="0" fillId="0" borderId="0" xfId="0" applyNumberFormat="1" applyAlignment="1">
      <alignment horizontal="center"/>
    </xf>
    <xf numFmtId="0" fontId="70" fillId="36" borderId="65" xfId="0" applyFont="1" applyFill="1" applyBorder="1" applyAlignment="1">
      <alignment vertical="center" wrapText="1"/>
    </xf>
    <xf numFmtId="0" fontId="70" fillId="36" borderId="64" xfId="0" applyFont="1" applyFill="1" applyBorder="1" applyAlignment="1">
      <alignment vertical="center" wrapText="1"/>
    </xf>
    <xf numFmtId="0" fontId="70" fillId="36" borderId="66" xfId="0" applyFont="1" applyFill="1" applyBorder="1" applyAlignment="1">
      <alignment vertical="center" wrapText="1"/>
    </xf>
    <xf numFmtId="0" fontId="27" fillId="0" borderId="73" xfId="0" applyFont="1" applyBorder="1" applyAlignment="1">
      <alignment horizontal="center"/>
    </xf>
    <xf numFmtId="0" fontId="27" fillId="0" borderId="107" xfId="0" applyFont="1" applyBorder="1" applyAlignment="1">
      <alignment horizontal="center"/>
    </xf>
    <xf numFmtId="0" fontId="27" fillId="0" borderId="108" xfId="0" applyFont="1" applyBorder="1" applyAlignment="1">
      <alignment horizontal="center"/>
    </xf>
    <xf numFmtId="197" fontId="4" fillId="0" borderId="60" xfId="0" applyNumberFormat="1" applyFont="1" applyBorder="1" applyAlignment="1">
      <alignment horizontal="right"/>
    </xf>
    <xf numFmtId="0" fontId="4" fillId="0" borderId="6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30" fillId="0" borderId="109" xfId="0" applyFont="1" applyBorder="1" applyAlignment="1">
      <alignment horizontal="center"/>
    </xf>
    <xf numFmtId="0" fontId="30" fillId="0" borderId="68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%20PREFEITURA\EDUCA&#199;&#195;O\CRECHE%20DE%20BOA%20ESPERAN&#199;A%202010\PLANP%202&#186;%20ADITIVO%20CRECHE%20DE%20BOA%20ESPERAN&#199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resc. Decresc."/>
      <sheetName val="Comp. Unit. "/>
    </sheetNames>
    <sheetDataSet>
      <sheetData sheetId="1">
        <row r="414">
          <cell r="H4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tel:(27)33571000" TargetMode="External" /><Relationship Id="rId2" Type="http://schemas.openxmlformats.org/officeDocument/2006/relationships/hyperlink" Target="tel:(11)23310303" TargetMode="External" /><Relationship Id="rId3" Type="http://schemas.openxmlformats.org/officeDocument/2006/relationships/hyperlink" Target="tel:(27)33571000" TargetMode="External" /><Relationship Id="rId4" Type="http://schemas.openxmlformats.org/officeDocument/2006/relationships/hyperlink" Target="tel:(11)23310303" TargetMode="External" /><Relationship Id="rId5" Type="http://schemas.openxmlformats.org/officeDocument/2006/relationships/comments" Target="../comments32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7">
      <selection activeCell="B13" sqref="B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spans="1:14" ht="19.5" customHeight="1" thickBot="1">
      <c r="A1" s="188"/>
      <c r="B1" s="188"/>
      <c r="C1" s="188"/>
      <c r="D1" s="188"/>
      <c r="E1" s="189" t="s">
        <v>1010</v>
      </c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" customHeight="1" thickTop="1">
      <c r="A2" s="190"/>
      <c r="B2" s="191" t="s">
        <v>1001</v>
      </c>
      <c r="C2" s="192"/>
      <c r="D2" s="193" t="s">
        <v>950</v>
      </c>
      <c r="E2" s="193"/>
      <c r="F2" s="193"/>
      <c r="G2" s="193"/>
      <c r="H2" s="190"/>
      <c r="I2" s="193"/>
      <c r="J2" s="194"/>
      <c r="K2" s="194"/>
      <c r="L2" s="195"/>
      <c r="M2" s="192"/>
      <c r="N2" s="188"/>
    </row>
    <row r="3" spans="1:14" ht="15" customHeight="1" thickBot="1">
      <c r="A3" s="196"/>
      <c r="B3" s="197" t="s">
        <v>1002</v>
      </c>
      <c r="C3" s="198"/>
      <c r="D3" s="199"/>
      <c r="E3" s="199"/>
      <c r="F3" s="199"/>
      <c r="G3" s="199"/>
      <c r="H3" s="200"/>
      <c r="I3" s="201" t="s">
        <v>1011</v>
      </c>
      <c r="J3" s="202"/>
      <c r="K3" s="203"/>
      <c r="L3" s="204"/>
      <c r="M3" s="205" t="s">
        <v>882</v>
      </c>
      <c r="N3" s="188"/>
    </row>
    <row r="4" spans="1:14" ht="15" customHeight="1" thickTop="1">
      <c r="A4" s="196"/>
      <c r="B4" s="34" t="s">
        <v>1003</v>
      </c>
      <c r="C4" s="198"/>
      <c r="D4" s="199" t="s">
        <v>1023</v>
      </c>
      <c r="E4" s="199"/>
      <c r="F4" s="199"/>
      <c r="G4" s="199"/>
      <c r="H4" s="206" t="s">
        <v>1004</v>
      </c>
      <c r="I4" s="207"/>
      <c r="J4" s="206"/>
      <c r="K4" s="207"/>
      <c r="L4" s="206"/>
      <c r="M4" s="208"/>
      <c r="N4" s="188"/>
    </row>
    <row r="5" spans="1:14" ht="15" customHeight="1" thickBot="1">
      <c r="A5" s="209"/>
      <c r="B5" s="210"/>
      <c r="C5" s="211"/>
      <c r="D5" s="212"/>
      <c r="E5" s="212"/>
      <c r="F5" s="212"/>
      <c r="G5" s="212"/>
      <c r="H5" s="213" t="s">
        <v>1005</v>
      </c>
      <c r="I5" s="214"/>
      <c r="J5" s="213"/>
      <c r="K5" s="214"/>
      <c r="L5" s="215"/>
      <c r="M5" s="216"/>
      <c r="N5" s="188"/>
    </row>
    <row r="6" spans="1:14" ht="15" customHeight="1" thickTop="1">
      <c r="A6" s="217"/>
      <c r="B6" s="218"/>
      <c r="C6" s="218"/>
      <c r="D6" s="218"/>
      <c r="E6" s="218"/>
      <c r="F6" s="219"/>
      <c r="G6" s="219"/>
      <c r="H6" s="220"/>
      <c r="I6" s="221"/>
      <c r="J6" s="221" t="s">
        <v>1012</v>
      </c>
      <c r="K6" s="221"/>
      <c r="L6" s="221"/>
      <c r="M6" s="222"/>
      <c r="N6" s="188"/>
    </row>
    <row r="7" spans="1:14" ht="15" customHeight="1">
      <c r="A7" s="217" t="s">
        <v>1006</v>
      </c>
      <c r="B7" s="218"/>
      <c r="C7" s="223" t="s">
        <v>1007</v>
      </c>
      <c r="D7" s="218"/>
      <c r="E7" s="218"/>
      <c r="F7" s="224" t="s">
        <v>1008</v>
      </c>
      <c r="G7" s="219" t="s">
        <v>1013</v>
      </c>
      <c r="H7" s="225" t="s">
        <v>1014</v>
      </c>
      <c r="I7" s="225"/>
      <c r="J7" s="226" t="s">
        <v>1015</v>
      </c>
      <c r="K7" s="227"/>
      <c r="L7" s="49" t="s">
        <v>4</v>
      </c>
      <c r="M7" s="228"/>
      <c r="N7" s="188"/>
    </row>
    <row r="8" spans="1:14" ht="15" customHeight="1" thickBot="1">
      <c r="A8" s="229"/>
      <c r="B8" s="230"/>
      <c r="C8" s="230"/>
      <c r="D8" s="230"/>
      <c r="E8" s="230"/>
      <c r="F8" s="231"/>
      <c r="G8" s="232"/>
      <c r="H8" s="230"/>
      <c r="I8" s="230"/>
      <c r="J8" s="231"/>
      <c r="K8" s="233"/>
      <c r="L8" s="230"/>
      <c r="M8" s="234"/>
      <c r="N8" s="188"/>
    </row>
    <row r="9" spans="1:14" ht="9.75" customHeight="1" thickTop="1">
      <c r="A9" s="320">
        <v>1</v>
      </c>
      <c r="B9" s="367" t="s">
        <v>1024</v>
      </c>
      <c r="C9" s="235"/>
      <c r="D9" s="235"/>
      <c r="E9" s="236"/>
      <c r="F9" s="237"/>
      <c r="G9" s="238"/>
      <c r="H9" s="235"/>
      <c r="I9" s="235"/>
      <c r="J9" s="237"/>
      <c r="K9" s="236"/>
      <c r="L9" s="235"/>
      <c r="M9" s="239"/>
      <c r="N9" s="188"/>
    </row>
    <row r="10" spans="1:14" ht="9.75" customHeight="1">
      <c r="A10" s="240" t="s">
        <v>33</v>
      </c>
      <c r="B10" s="241" t="s">
        <v>1025</v>
      </c>
      <c r="C10" s="242"/>
      <c r="D10" s="242"/>
      <c r="E10" s="243"/>
      <c r="F10" s="244" t="s">
        <v>1018</v>
      </c>
      <c r="G10" s="245">
        <v>2</v>
      </c>
      <c r="H10" s="242"/>
      <c r="I10" s="256">
        <v>225</v>
      </c>
      <c r="J10" s="244"/>
      <c r="K10" s="301">
        <f>ROUND(G10*I10,2)</f>
        <v>450</v>
      </c>
      <c r="L10" s="242"/>
      <c r="M10" s="338">
        <f>K10</f>
        <v>450</v>
      </c>
      <c r="N10" s="188"/>
    </row>
    <row r="11" spans="1:14" ht="9.75" customHeight="1">
      <c r="A11" s="321"/>
      <c r="B11" s="247" t="s">
        <v>1026</v>
      </c>
      <c r="C11" s="242"/>
      <c r="D11" s="242"/>
      <c r="E11" s="243"/>
      <c r="F11" s="244"/>
      <c r="G11" s="248"/>
      <c r="H11" s="242"/>
      <c r="I11" s="299"/>
      <c r="J11" s="244"/>
      <c r="K11" s="301"/>
      <c r="L11" s="242"/>
      <c r="M11" s="246"/>
      <c r="N11" s="188"/>
    </row>
    <row r="12" spans="1:14" ht="9.75" customHeight="1">
      <c r="A12" s="249" t="s">
        <v>35</v>
      </c>
      <c r="B12" s="247" t="s">
        <v>678</v>
      </c>
      <c r="C12" s="250"/>
      <c r="D12" s="250"/>
      <c r="E12" s="251"/>
      <c r="F12" s="252"/>
      <c r="G12" s="253"/>
      <c r="H12" s="254"/>
      <c r="I12" s="255"/>
      <c r="J12" s="254"/>
      <c r="K12" s="301"/>
      <c r="L12" s="256"/>
      <c r="M12" s="257"/>
      <c r="N12" s="188"/>
    </row>
    <row r="13" spans="1:14" ht="9.75" customHeight="1">
      <c r="A13" s="258" t="s">
        <v>34</v>
      </c>
      <c r="B13" s="368" t="s">
        <v>1024</v>
      </c>
      <c r="C13" s="250"/>
      <c r="D13" s="250"/>
      <c r="E13" s="251"/>
      <c r="F13" s="252"/>
      <c r="G13" s="253"/>
      <c r="H13" s="254"/>
      <c r="I13" s="255"/>
      <c r="J13" s="254"/>
      <c r="K13" s="301"/>
      <c r="L13" s="256"/>
      <c r="M13" s="257"/>
      <c r="N13" s="188"/>
    </row>
    <row r="14" spans="1:16" s="82" customFormat="1" ht="9.75" customHeight="1">
      <c r="A14" s="259" t="s">
        <v>36</v>
      </c>
      <c r="B14" s="260" t="s">
        <v>1081</v>
      </c>
      <c r="C14" s="250"/>
      <c r="D14" s="250"/>
      <c r="E14" s="251"/>
      <c r="F14" s="252" t="s">
        <v>1018</v>
      </c>
      <c r="G14" s="253">
        <v>120</v>
      </c>
      <c r="H14" s="254"/>
      <c r="I14" s="255">
        <v>6.21</v>
      </c>
      <c r="J14" s="261"/>
      <c r="K14" s="301">
        <f aca="true" t="shared" si="0" ref="K14:K51">ROUND(G14*I14,2)</f>
        <v>745.2</v>
      </c>
      <c r="L14" s="262"/>
      <c r="M14" s="263"/>
      <c r="N14" s="264"/>
      <c r="O14" s="83"/>
      <c r="P14" s="83"/>
    </row>
    <row r="15" spans="1:16" s="82" customFormat="1" ht="9.75" customHeight="1">
      <c r="A15" s="259" t="s">
        <v>37</v>
      </c>
      <c r="B15" s="260" t="s">
        <v>1028</v>
      </c>
      <c r="C15" s="250"/>
      <c r="D15" s="250"/>
      <c r="E15" s="251"/>
      <c r="F15" s="252" t="s">
        <v>1018</v>
      </c>
      <c r="G15" s="253">
        <v>135.15</v>
      </c>
      <c r="H15" s="254"/>
      <c r="I15" s="255">
        <v>2.39</v>
      </c>
      <c r="J15" s="261"/>
      <c r="K15" s="301">
        <f t="shared" si="0"/>
        <v>323.01</v>
      </c>
      <c r="L15" s="262"/>
      <c r="M15" s="263"/>
      <c r="N15" s="264"/>
      <c r="O15" s="83"/>
      <c r="P15" s="83"/>
    </row>
    <row r="16" spans="1:16" s="82" customFormat="1" ht="9.75" customHeight="1">
      <c r="A16" s="259" t="s">
        <v>38</v>
      </c>
      <c r="B16" s="265" t="s">
        <v>1074</v>
      </c>
      <c r="C16" s="266"/>
      <c r="D16" s="266"/>
      <c r="E16" s="267"/>
      <c r="F16" s="268" t="s">
        <v>1075</v>
      </c>
      <c r="G16" s="269">
        <v>2.05</v>
      </c>
      <c r="H16" s="270"/>
      <c r="I16" s="271">
        <v>14.33</v>
      </c>
      <c r="J16" s="272"/>
      <c r="K16" s="301">
        <f t="shared" si="0"/>
        <v>29.38</v>
      </c>
      <c r="L16" s="273"/>
      <c r="M16" s="274"/>
      <c r="N16" s="264"/>
      <c r="O16" s="83"/>
      <c r="P16" s="83"/>
    </row>
    <row r="17" spans="1:16" s="82" customFormat="1" ht="9.75" customHeight="1">
      <c r="A17" s="259" t="s">
        <v>39</v>
      </c>
      <c r="B17" s="265" t="s">
        <v>1135</v>
      </c>
      <c r="C17" s="266"/>
      <c r="D17" s="266"/>
      <c r="E17" s="267"/>
      <c r="F17" s="268" t="s">
        <v>1019</v>
      </c>
      <c r="G17" s="269">
        <v>1</v>
      </c>
      <c r="H17" s="270"/>
      <c r="I17" s="271">
        <v>253</v>
      </c>
      <c r="J17" s="272"/>
      <c r="K17" s="301">
        <f t="shared" si="0"/>
        <v>253</v>
      </c>
      <c r="L17" s="273"/>
      <c r="M17" s="281">
        <f>SUM(K14:K17)</f>
        <v>1350.5900000000001</v>
      </c>
      <c r="N17" s="264"/>
      <c r="O17" s="83"/>
      <c r="P17" s="83"/>
    </row>
    <row r="18" spans="1:16" s="82" customFormat="1" ht="9.75" customHeight="1">
      <c r="A18" s="278" t="s">
        <v>40</v>
      </c>
      <c r="B18" s="276" t="s">
        <v>1063</v>
      </c>
      <c r="C18" s="266"/>
      <c r="D18" s="266"/>
      <c r="E18" s="267"/>
      <c r="F18" s="268"/>
      <c r="G18" s="269"/>
      <c r="H18" s="270"/>
      <c r="I18" s="271"/>
      <c r="J18" s="272"/>
      <c r="K18" s="301"/>
      <c r="L18" s="273"/>
      <c r="M18" s="274"/>
      <c r="N18" s="264"/>
      <c r="O18" s="83"/>
      <c r="P18" s="83"/>
    </row>
    <row r="19" spans="1:16" s="82" customFormat="1" ht="9.75" customHeight="1">
      <c r="A19" s="275" t="s">
        <v>41</v>
      </c>
      <c r="B19" s="265" t="s">
        <v>923</v>
      </c>
      <c r="C19" s="266"/>
      <c r="D19" s="266"/>
      <c r="E19" s="267"/>
      <c r="F19" s="268"/>
      <c r="G19" s="269"/>
      <c r="H19" s="270"/>
      <c r="I19" s="271"/>
      <c r="J19" s="272"/>
      <c r="K19" s="301"/>
      <c r="L19" s="273"/>
      <c r="M19" s="274"/>
      <c r="N19" s="264"/>
      <c r="O19" s="83"/>
      <c r="P19" s="83"/>
    </row>
    <row r="20" spans="1:16" s="82" customFormat="1" ht="9.75" customHeight="1">
      <c r="A20" s="275"/>
      <c r="B20" s="265" t="s">
        <v>924</v>
      </c>
      <c r="C20" s="266"/>
      <c r="D20" s="266"/>
      <c r="E20" s="267"/>
      <c r="F20" s="268" t="s">
        <v>1019</v>
      </c>
      <c r="G20" s="269">
        <v>1</v>
      </c>
      <c r="H20" s="270"/>
      <c r="I20" s="271">
        <v>1628.8</v>
      </c>
      <c r="J20" s="272"/>
      <c r="K20" s="301">
        <f t="shared" si="0"/>
        <v>1628.8</v>
      </c>
      <c r="L20" s="273"/>
      <c r="M20" s="274"/>
      <c r="N20" s="264"/>
      <c r="O20" s="83"/>
      <c r="P20" s="83"/>
    </row>
    <row r="21" spans="1:16" s="82" customFormat="1" ht="9.75" customHeight="1">
      <c r="A21" s="275" t="s">
        <v>42</v>
      </c>
      <c r="B21" s="260" t="s">
        <v>1172</v>
      </c>
      <c r="C21" s="266"/>
      <c r="D21" s="266"/>
      <c r="E21" s="267"/>
      <c r="F21" s="268" t="s">
        <v>1020</v>
      </c>
      <c r="G21" s="269">
        <v>12</v>
      </c>
      <c r="H21" s="270"/>
      <c r="I21" s="271">
        <v>6.21</v>
      </c>
      <c r="J21" s="272"/>
      <c r="K21" s="301">
        <f t="shared" si="0"/>
        <v>74.52</v>
      </c>
      <c r="L21" s="273"/>
      <c r="M21" s="274"/>
      <c r="N21" s="264"/>
      <c r="O21" s="83"/>
      <c r="P21" s="83"/>
    </row>
    <row r="22" spans="1:16" s="82" customFormat="1" ht="9.75" customHeight="1">
      <c r="A22" s="275" t="s">
        <v>43</v>
      </c>
      <c r="B22" s="260" t="s">
        <v>1091</v>
      </c>
      <c r="C22" s="250"/>
      <c r="D22" s="250"/>
      <c r="E22" s="251"/>
      <c r="F22" s="268" t="s">
        <v>1020</v>
      </c>
      <c r="G22" s="269">
        <v>3</v>
      </c>
      <c r="H22" s="270"/>
      <c r="I22" s="271">
        <v>3.58</v>
      </c>
      <c r="J22" s="272"/>
      <c r="K22" s="301">
        <f t="shared" si="0"/>
        <v>10.74</v>
      </c>
      <c r="L22" s="273"/>
      <c r="M22" s="274"/>
      <c r="N22" s="264"/>
      <c r="O22" s="83"/>
      <c r="P22" s="83"/>
    </row>
    <row r="23" spans="1:16" s="82" customFormat="1" ht="9.75" customHeight="1">
      <c r="A23" s="275" t="s">
        <v>44</v>
      </c>
      <c r="B23" s="265" t="s">
        <v>1064</v>
      </c>
      <c r="C23" s="266"/>
      <c r="D23" s="266"/>
      <c r="E23" s="267"/>
      <c r="F23" s="268" t="s">
        <v>1019</v>
      </c>
      <c r="G23" s="269">
        <v>1</v>
      </c>
      <c r="H23" s="270"/>
      <c r="I23" s="271">
        <v>48.76</v>
      </c>
      <c r="J23" s="272"/>
      <c r="K23" s="301">
        <f t="shared" si="0"/>
        <v>48.76</v>
      </c>
      <c r="L23" s="273"/>
      <c r="M23" s="274"/>
      <c r="N23" s="264"/>
      <c r="O23" s="83"/>
      <c r="P23" s="83"/>
    </row>
    <row r="24" spans="1:16" s="82" customFormat="1" ht="9.75" customHeight="1">
      <c r="A24" s="275" t="s">
        <v>45</v>
      </c>
      <c r="B24" s="277" t="s">
        <v>1092</v>
      </c>
      <c r="C24" s="266"/>
      <c r="D24" s="266"/>
      <c r="E24" s="267"/>
      <c r="F24" s="268" t="s">
        <v>1020</v>
      </c>
      <c r="G24" s="269">
        <v>3</v>
      </c>
      <c r="H24" s="270"/>
      <c r="I24" s="271">
        <v>6.11</v>
      </c>
      <c r="J24" s="272"/>
      <c r="K24" s="301">
        <f t="shared" si="0"/>
        <v>18.33</v>
      </c>
      <c r="L24" s="273"/>
      <c r="M24" s="274"/>
      <c r="N24" s="264"/>
      <c r="O24" s="83"/>
      <c r="P24" s="83"/>
    </row>
    <row r="25" spans="1:16" s="82" customFormat="1" ht="9.75" customHeight="1">
      <c r="A25" s="275" t="s">
        <v>46</v>
      </c>
      <c r="B25" s="277" t="s">
        <v>1117</v>
      </c>
      <c r="C25" s="266"/>
      <c r="D25" s="266"/>
      <c r="E25" s="267"/>
      <c r="F25" s="268" t="s">
        <v>1020</v>
      </c>
      <c r="G25" s="269">
        <v>24</v>
      </c>
      <c r="H25" s="270"/>
      <c r="I25" s="271">
        <v>9.65</v>
      </c>
      <c r="J25" s="272"/>
      <c r="K25" s="301">
        <f t="shared" si="0"/>
        <v>231.6</v>
      </c>
      <c r="L25" s="273"/>
      <c r="M25" s="274"/>
      <c r="N25" s="264"/>
      <c r="O25" s="83"/>
      <c r="P25" s="83"/>
    </row>
    <row r="26" spans="1:16" s="82" customFormat="1" ht="9.75" customHeight="1">
      <c r="A26" s="275" t="s">
        <v>47</v>
      </c>
      <c r="B26" s="265" t="s">
        <v>1070</v>
      </c>
      <c r="C26" s="266"/>
      <c r="D26" s="266"/>
      <c r="E26" s="267"/>
      <c r="F26" s="268" t="s">
        <v>1019</v>
      </c>
      <c r="G26" s="269">
        <v>5</v>
      </c>
      <c r="H26" s="270"/>
      <c r="I26" s="271">
        <v>26.18</v>
      </c>
      <c r="J26" s="272"/>
      <c r="K26" s="301">
        <f t="shared" si="0"/>
        <v>130.9</v>
      </c>
      <c r="L26" s="273"/>
      <c r="M26" s="281">
        <f>SUM(K20:K26)</f>
        <v>2143.6499999999996</v>
      </c>
      <c r="N26" s="264"/>
      <c r="O26" s="83"/>
      <c r="P26" s="83"/>
    </row>
    <row r="27" spans="1:16" s="82" customFormat="1" ht="9.75" customHeight="1">
      <c r="A27" s="278" t="s">
        <v>48</v>
      </c>
      <c r="B27" s="276" t="s">
        <v>1056</v>
      </c>
      <c r="C27" s="266"/>
      <c r="D27" s="266"/>
      <c r="E27" s="267"/>
      <c r="F27" s="268"/>
      <c r="G27" s="269"/>
      <c r="H27" s="270"/>
      <c r="I27" s="271"/>
      <c r="J27" s="272"/>
      <c r="K27" s="301"/>
      <c r="L27" s="273"/>
      <c r="M27" s="274"/>
      <c r="N27" s="264"/>
      <c r="O27" s="83"/>
      <c r="P27" s="83"/>
    </row>
    <row r="28" spans="1:16" s="82" customFormat="1" ht="9.75" customHeight="1">
      <c r="A28" s="275" t="s">
        <v>49</v>
      </c>
      <c r="B28" s="265" t="s">
        <v>1086</v>
      </c>
      <c r="C28" s="266"/>
      <c r="D28" s="266"/>
      <c r="E28" s="267"/>
      <c r="F28" s="268"/>
      <c r="G28" s="269"/>
      <c r="H28" s="270"/>
      <c r="I28" s="271"/>
      <c r="J28" s="272"/>
      <c r="K28" s="301"/>
      <c r="L28" s="273"/>
      <c r="M28" s="274"/>
      <c r="N28" s="264"/>
      <c r="O28" s="83"/>
      <c r="P28" s="83"/>
    </row>
    <row r="29" spans="1:16" s="82" customFormat="1" ht="9.75" customHeight="1">
      <c r="A29" s="275"/>
      <c r="B29" s="265" t="s">
        <v>1085</v>
      </c>
      <c r="C29" s="266"/>
      <c r="D29" s="266"/>
      <c r="E29" s="267"/>
      <c r="F29" s="268" t="s">
        <v>1019</v>
      </c>
      <c r="G29" s="269">
        <v>18</v>
      </c>
      <c r="H29" s="270"/>
      <c r="I29" s="271">
        <v>112.64</v>
      </c>
      <c r="J29" s="272"/>
      <c r="K29" s="301">
        <f t="shared" si="0"/>
        <v>2027.52</v>
      </c>
      <c r="L29" s="273"/>
      <c r="M29" s="274"/>
      <c r="N29" s="264"/>
      <c r="O29" s="83"/>
      <c r="P29" s="83"/>
    </row>
    <row r="30" spans="1:16" s="82" customFormat="1" ht="9.75" customHeight="1">
      <c r="A30" s="275" t="s">
        <v>50</v>
      </c>
      <c r="B30" s="265" t="s">
        <v>1087</v>
      </c>
      <c r="C30" s="266"/>
      <c r="D30" s="266"/>
      <c r="E30" s="267"/>
      <c r="F30" s="268" t="s">
        <v>1019</v>
      </c>
      <c r="G30" s="269">
        <v>7</v>
      </c>
      <c r="H30" s="270"/>
      <c r="I30" s="271">
        <v>42.58</v>
      </c>
      <c r="J30" s="272"/>
      <c r="K30" s="301">
        <f t="shared" si="0"/>
        <v>298.06</v>
      </c>
      <c r="L30" s="273"/>
      <c r="M30" s="274"/>
      <c r="N30" s="264"/>
      <c r="O30" s="83"/>
      <c r="P30" s="83"/>
    </row>
    <row r="31" spans="1:16" s="82" customFormat="1" ht="9.75" customHeight="1">
      <c r="A31" s="275" t="s">
        <v>51</v>
      </c>
      <c r="B31" s="265" t="s">
        <v>1088</v>
      </c>
      <c r="C31" s="266"/>
      <c r="D31" s="266"/>
      <c r="E31" s="267"/>
      <c r="F31" s="268" t="s">
        <v>1019</v>
      </c>
      <c r="G31" s="269">
        <v>2</v>
      </c>
      <c r="H31" s="270"/>
      <c r="I31" s="271">
        <v>45.36</v>
      </c>
      <c r="J31" s="272"/>
      <c r="K31" s="301">
        <f t="shared" si="0"/>
        <v>90.72</v>
      </c>
      <c r="L31" s="273"/>
      <c r="M31" s="274"/>
      <c r="N31" s="264"/>
      <c r="O31" s="83"/>
      <c r="P31" s="83"/>
    </row>
    <row r="32" spans="1:16" s="82" customFormat="1" ht="9.75" customHeight="1">
      <c r="A32" s="275" t="s">
        <v>52</v>
      </c>
      <c r="B32" s="265" t="s">
        <v>1089</v>
      </c>
      <c r="C32" s="266"/>
      <c r="D32" s="266"/>
      <c r="E32" s="267"/>
      <c r="F32" s="268" t="s">
        <v>1019</v>
      </c>
      <c r="G32" s="269">
        <v>5</v>
      </c>
      <c r="H32" s="270"/>
      <c r="I32" s="271">
        <v>49.85</v>
      </c>
      <c r="J32" s="272"/>
      <c r="K32" s="301">
        <f t="shared" si="0"/>
        <v>249.25</v>
      </c>
      <c r="L32" s="273"/>
      <c r="M32" s="274"/>
      <c r="N32" s="264"/>
      <c r="O32" s="83"/>
      <c r="P32" s="83"/>
    </row>
    <row r="33" spans="1:16" s="82" customFormat="1" ht="9.75" customHeight="1">
      <c r="A33" s="275" t="s">
        <v>53</v>
      </c>
      <c r="B33" s="265" t="s">
        <v>1057</v>
      </c>
      <c r="C33" s="266"/>
      <c r="D33" s="266"/>
      <c r="E33" s="267"/>
      <c r="F33" s="268" t="s">
        <v>1019</v>
      </c>
      <c r="G33" s="269">
        <v>1</v>
      </c>
      <c r="H33" s="270"/>
      <c r="I33" s="271">
        <v>35.92</v>
      </c>
      <c r="J33" s="272"/>
      <c r="K33" s="301">
        <f t="shared" si="0"/>
        <v>35.92</v>
      </c>
      <c r="L33" s="273"/>
      <c r="M33" s="274"/>
      <c r="N33" s="264"/>
      <c r="O33" s="83"/>
      <c r="P33" s="83"/>
    </row>
    <row r="34" spans="1:16" s="82" customFormat="1" ht="9.75" customHeight="1">
      <c r="A34" s="275" t="s">
        <v>54</v>
      </c>
      <c r="B34" s="265" t="s">
        <v>1162</v>
      </c>
      <c r="C34" s="266"/>
      <c r="D34" s="266"/>
      <c r="E34" s="267"/>
      <c r="F34" s="268" t="s">
        <v>1019</v>
      </c>
      <c r="G34" s="269">
        <v>1</v>
      </c>
      <c r="H34" s="270"/>
      <c r="I34" s="271">
        <v>159.84</v>
      </c>
      <c r="J34" s="272"/>
      <c r="K34" s="301">
        <f t="shared" si="0"/>
        <v>159.84</v>
      </c>
      <c r="L34" s="273"/>
      <c r="M34" s="281">
        <f>SUM(K29:K34)</f>
        <v>2861.31</v>
      </c>
      <c r="N34" s="264"/>
      <c r="O34" s="83"/>
      <c r="P34" s="83"/>
    </row>
    <row r="35" spans="1:16" s="82" customFormat="1" ht="9.75" customHeight="1">
      <c r="A35" s="278" t="s">
        <v>55</v>
      </c>
      <c r="B35" s="79" t="s">
        <v>1133</v>
      </c>
      <c r="C35" s="39"/>
      <c r="D35" s="39"/>
      <c r="E35" s="98"/>
      <c r="F35" s="40"/>
      <c r="G35" s="41"/>
      <c r="H35" s="48"/>
      <c r="I35" s="103"/>
      <c r="J35" s="94"/>
      <c r="K35" s="297"/>
      <c r="L35" s="273"/>
      <c r="M35" s="281"/>
      <c r="N35" s="264"/>
      <c r="O35" s="83"/>
      <c r="P35" s="83"/>
    </row>
    <row r="36" spans="1:16" s="82" customFormat="1" ht="9.75" customHeight="1">
      <c r="A36" s="275" t="s">
        <v>56</v>
      </c>
      <c r="B36" s="38" t="s">
        <v>942</v>
      </c>
      <c r="C36" s="39"/>
      <c r="D36" s="39"/>
      <c r="E36" s="98"/>
      <c r="F36" s="40" t="s">
        <v>1019</v>
      </c>
      <c r="G36" s="41">
        <v>1</v>
      </c>
      <c r="H36" s="48"/>
      <c r="I36" s="103">
        <v>63.85</v>
      </c>
      <c r="J36" s="94"/>
      <c r="K36" s="297">
        <f>ROUND(G36*I36,2)</f>
        <v>63.85</v>
      </c>
      <c r="L36" s="273"/>
      <c r="M36" s="281">
        <f>K36</f>
        <v>63.85</v>
      </c>
      <c r="N36" s="264"/>
      <c r="O36" s="83"/>
      <c r="P36" s="83"/>
    </row>
    <row r="37" spans="1:16" s="82" customFormat="1" ht="9.75" customHeight="1">
      <c r="A37" s="278" t="s">
        <v>57</v>
      </c>
      <c r="B37" s="79" t="s">
        <v>1045</v>
      </c>
      <c r="C37" s="39"/>
      <c r="D37" s="39"/>
      <c r="E37" s="98"/>
      <c r="F37" s="40"/>
      <c r="G37" s="41"/>
      <c r="H37" s="48"/>
      <c r="I37" s="361"/>
      <c r="J37" s="94"/>
      <c r="K37" s="45"/>
      <c r="L37" s="273"/>
      <c r="M37" s="281"/>
      <c r="N37" s="264"/>
      <c r="O37" s="83"/>
      <c r="P37" s="83"/>
    </row>
    <row r="38" spans="1:16" s="82" customFormat="1" ht="9.75" customHeight="1">
      <c r="A38" s="275" t="s">
        <v>58</v>
      </c>
      <c r="B38" s="38" t="s">
        <v>1046</v>
      </c>
      <c r="C38" s="39"/>
      <c r="D38" s="39"/>
      <c r="E38" s="98"/>
      <c r="F38" s="40"/>
      <c r="G38" s="41"/>
      <c r="H38" s="48"/>
      <c r="I38" s="361"/>
      <c r="J38" s="94"/>
      <c r="K38" s="45"/>
      <c r="L38" s="273"/>
      <c r="M38" s="281"/>
      <c r="N38" s="264"/>
      <c r="O38" s="83"/>
      <c r="P38" s="83"/>
    </row>
    <row r="39" spans="1:16" s="82" customFormat="1" ht="9.75" customHeight="1">
      <c r="A39" s="275"/>
      <c r="B39" s="38" t="s">
        <v>1047</v>
      </c>
      <c r="C39" s="39"/>
      <c r="D39" s="39"/>
      <c r="E39" s="98"/>
      <c r="F39" s="40" t="s">
        <v>1018</v>
      </c>
      <c r="G39" s="41">
        <v>1.3</v>
      </c>
      <c r="H39" s="48"/>
      <c r="I39" s="361">
        <v>18.99</v>
      </c>
      <c r="J39" s="94"/>
      <c r="K39" s="297">
        <f>ROUND(G39*I39,2)</f>
        <v>24.69</v>
      </c>
      <c r="L39" s="273"/>
      <c r="M39" s="281">
        <f>K39</f>
        <v>24.69</v>
      </c>
      <c r="N39" s="264"/>
      <c r="O39" s="83"/>
      <c r="P39" s="83"/>
    </row>
    <row r="40" spans="1:16" s="82" customFormat="1" ht="9.75" customHeight="1">
      <c r="A40" s="278" t="s">
        <v>59</v>
      </c>
      <c r="B40" s="276" t="s">
        <v>1029</v>
      </c>
      <c r="C40" s="266"/>
      <c r="D40" s="266"/>
      <c r="E40" s="267"/>
      <c r="F40" s="252"/>
      <c r="G40" s="269"/>
      <c r="H40" s="270"/>
      <c r="I40" s="271"/>
      <c r="J40" s="272"/>
      <c r="K40" s="301"/>
      <c r="L40" s="273"/>
      <c r="M40" s="274"/>
      <c r="N40" s="264"/>
      <c r="O40" s="83"/>
      <c r="P40" s="83"/>
    </row>
    <row r="41" spans="1:16" s="82" customFormat="1" ht="9.75" customHeight="1">
      <c r="A41" s="275" t="s">
        <v>60</v>
      </c>
      <c r="B41" s="260" t="s">
        <v>1030</v>
      </c>
      <c r="C41" s="250"/>
      <c r="D41" s="250"/>
      <c r="E41" s="251"/>
      <c r="F41" s="268"/>
      <c r="G41" s="279"/>
      <c r="H41" s="270"/>
      <c r="I41" s="280"/>
      <c r="J41" s="272"/>
      <c r="K41" s="301"/>
      <c r="L41" s="273"/>
      <c r="M41" s="274"/>
      <c r="N41" s="264"/>
      <c r="O41" s="83"/>
      <c r="P41" s="83"/>
    </row>
    <row r="42" spans="1:16" s="82" customFormat="1" ht="9.75" customHeight="1">
      <c r="A42" s="275"/>
      <c r="B42" s="260" t="s">
        <v>1031</v>
      </c>
      <c r="C42" s="250"/>
      <c r="D42" s="250"/>
      <c r="E42" s="251"/>
      <c r="F42" s="268" t="s">
        <v>1018</v>
      </c>
      <c r="G42" s="269">
        <v>185.15</v>
      </c>
      <c r="H42" s="270"/>
      <c r="I42" s="271">
        <v>2.39</v>
      </c>
      <c r="J42" s="272"/>
      <c r="K42" s="301">
        <f t="shared" si="0"/>
        <v>442.51</v>
      </c>
      <c r="L42" s="273"/>
      <c r="M42" s="281"/>
      <c r="N42" s="264"/>
      <c r="O42" s="83"/>
      <c r="P42" s="83"/>
    </row>
    <row r="43" spans="1:16" s="82" customFormat="1" ht="9.75" customHeight="1">
      <c r="A43" s="275" t="s">
        <v>938</v>
      </c>
      <c r="B43" s="260" t="s">
        <v>1033</v>
      </c>
      <c r="C43" s="250"/>
      <c r="D43" s="250"/>
      <c r="E43" s="251"/>
      <c r="F43" s="268" t="s">
        <v>1018</v>
      </c>
      <c r="G43" s="269">
        <v>185.15</v>
      </c>
      <c r="H43" s="270"/>
      <c r="I43" s="271">
        <v>16.43</v>
      </c>
      <c r="J43" s="272"/>
      <c r="K43" s="301">
        <f t="shared" si="0"/>
        <v>3042.01</v>
      </c>
      <c r="L43" s="273"/>
      <c r="M43" s="281"/>
      <c r="N43" s="264"/>
      <c r="O43" s="83"/>
      <c r="P43" s="83"/>
    </row>
    <row r="44" spans="1:16" s="82" customFormat="1" ht="9.75" customHeight="1">
      <c r="A44" s="275" t="s">
        <v>939</v>
      </c>
      <c r="B44" s="265" t="s">
        <v>1034</v>
      </c>
      <c r="C44" s="266"/>
      <c r="D44" s="266"/>
      <c r="E44" s="267"/>
      <c r="F44" s="268"/>
      <c r="G44" s="269"/>
      <c r="H44" s="270"/>
      <c r="I44" s="271"/>
      <c r="J44" s="272"/>
      <c r="K44" s="301"/>
      <c r="L44" s="273"/>
      <c r="M44" s="281"/>
      <c r="N44" s="264"/>
      <c r="O44" s="83"/>
      <c r="P44" s="83"/>
    </row>
    <row r="45" spans="1:16" s="82" customFormat="1" ht="9.75" customHeight="1">
      <c r="A45" s="275"/>
      <c r="B45" s="265" t="s">
        <v>1035</v>
      </c>
      <c r="C45" s="266"/>
      <c r="D45" s="266"/>
      <c r="E45" s="267"/>
      <c r="F45" s="268" t="s">
        <v>1018</v>
      </c>
      <c r="G45" s="269">
        <v>135.15</v>
      </c>
      <c r="H45" s="270"/>
      <c r="I45" s="271">
        <v>28.36</v>
      </c>
      <c r="J45" s="272"/>
      <c r="K45" s="301">
        <f t="shared" si="0"/>
        <v>3832.85</v>
      </c>
      <c r="L45" s="273"/>
      <c r="M45" s="281"/>
      <c r="N45" s="264"/>
      <c r="O45" s="83"/>
      <c r="P45" s="83"/>
    </row>
    <row r="46" spans="1:16" s="82" customFormat="1" ht="9.75" customHeight="1">
      <c r="A46" s="275" t="s">
        <v>943</v>
      </c>
      <c r="B46" s="265" t="s">
        <v>1053</v>
      </c>
      <c r="C46" s="266"/>
      <c r="D46" s="266"/>
      <c r="E46" s="267"/>
      <c r="F46" s="268" t="s">
        <v>1020</v>
      </c>
      <c r="G46" s="269">
        <v>90.1</v>
      </c>
      <c r="H46" s="270"/>
      <c r="I46" s="271">
        <v>18.2</v>
      </c>
      <c r="J46" s="272"/>
      <c r="K46" s="301">
        <f t="shared" si="0"/>
        <v>1639.82</v>
      </c>
      <c r="L46" s="273"/>
      <c r="M46" s="281">
        <f>SUM(K42:K46)</f>
        <v>8957.19</v>
      </c>
      <c r="N46" s="264"/>
      <c r="O46" s="83"/>
      <c r="P46" s="83"/>
    </row>
    <row r="47" spans="1:16" s="82" customFormat="1" ht="9.75" customHeight="1">
      <c r="A47" s="278" t="s">
        <v>61</v>
      </c>
      <c r="B47" s="276" t="s">
        <v>1032</v>
      </c>
      <c r="C47" s="266"/>
      <c r="D47" s="266"/>
      <c r="E47" s="267"/>
      <c r="F47" s="268"/>
      <c r="G47" s="269"/>
      <c r="H47" s="270"/>
      <c r="I47" s="271"/>
      <c r="J47" s="272"/>
      <c r="K47" s="301"/>
      <c r="L47" s="273"/>
      <c r="M47" s="281"/>
      <c r="N47" s="264"/>
      <c r="O47" s="83"/>
      <c r="P47" s="83"/>
    </row>
    <row r="48" spans="1:16" s="82" customFormat="1" ht="9.75" customHeight="1">
      <c r="A48" s="275" t="s">
        <v>62</v>
      </c>
      <c r="B48" s="265" t="s">
        <v>1083</v>
      </c>
      <c r="C48" s="266"/>
      <c r="D48" s="266"/>
      <c r="E48" s="267"/>
      <c r="F48" s="268" t="s">
        <v>1018</v>
      </c>
      <c r="G48" s="269">
        <v>173.51</v>
      </c>
      <c r="H48" s="270"/>
      <c r="I48" s="271">
        <v>17.04</v>
      </c>
      <c r="J48" s="272"/>
      <c r="K48" s="301">
        <f t="shared" si="0"/>
        <v>2956.61</v>
      </c>
      <c r="L48" s="273"/>
      <c r="M48" s="281"/>
      <c r="N48" s="264"/>
      <c r="O48" s="83"/>
      <c r="P48" s="83"/>
    </row>
    <row r="49" spans="1:16" s="82" customFormat="1" ht="9.75" customHeight="1">
      <c r="A49" s="275" t="s">
        <v>944</v>
      </c>
      <c r="B49" s="265" t="s">
        <v>1027</v>
      </c>
      <c r="C49" s="266"/>
      <c r="D49" s="266"/>
      <c r="E49" s="267"/>
      <c r="F49" s="268"/>
      <c r="G49" s="269"/>
      <c r="H49" s="270"/>
      <c r="I49" s="271"/>
      <c r="J49" s="272"/>
      <c r="K49" s="301"/>
      <c r="L49" s="273"/>
      <c r="M49" s="281"/>
      <c r="N49" s="264"/>
      <c r="O49" s="83"/>
      <c r="P49" s="83"/>
    </row>
    <row r="50" spans="1:16" s="82" customFormat="1" ht="9.75" customHeight="1">
      <c r="A50" s="275"/>
      <c r="B50" s="277" t="s">
        <v>1082</v>
      </c>
      <c r="C50" s="266"/>
      <c r="D50" s="266"/>
      <c r="E50" s="267"/>
      <c r="F50" s="268" t="s">
        <v>1018</v>
      </c>
      <c r="G50" s="269">
        <v>173.51</v>
      </c>
      <c r="H50" s="270"/>
      <c r="I50" s="271">
        <v>34.46</v>
      </c>
      <c r="J50" s="272"/>
      <c r="K50" s="301">
        <f t="shared" si="0"/>
        <v>5979.15</v>
      </c>
      <c r="L50" s="273"/>
      <c r="M50" s="281"/>
      <c r="N50" s="264"/>
      <c r="O50" s="83"/>
      <c r="P50" s="83"/>
    </row>
    <row r="51" spans="1:16" s="85" customFormat="1" ht="9.75" customHeight="1" thickBot="1">
      <c r="A51" s="362" t="s">
        <v>945</v>
      </c>
      <c r="B51" s="265" t="s">
        <v>1084</v>
      </c>
      <c r="C51" s="266"/>
      <c r="D51" s="266"/>
      <c r="E51" s="267"/>
      <c r="F51" s="268" t="s">
        <v>1020</v>
      </c>
      <c r="G51" s="363">
        <v>90.1</v>
      </c>
      <c r="H51" s="270"/>
      <c r="I51" s="366">
        <v>13.13</v>
      </c>
      <c r="J51" s="272"/>
      <c r="K51" s="301">
        <f t="shared" si="0"/>
        <v>1183.01</v>
      </c>
      <c r="L51" s="282"/>
      <c r="M51" s="364">
        <f>SUM(K48:K51)</f>
        <v>10118.77</v>
      </c>
      <c r="N51" s="283"/>
      <c r="O51" s="86"/>
      <c r="P51" s="86"/>
    </row>
    <row r="52" spans="1:14" ht="18" customHeight="1" thickTop="1">
      <c r="A52" s="284" t="s">
        <v>951</v>
      </c>
      <c r="B52" s="187"/>
      <c r="C52" s="285" t="s">
        <v>1022</v>
      </c>
      <c r="D52" s="187"/>
      <c r="E52" s="286"/>
      <c r="F52" s="187" t="s">
        <v>1009</v>
      </c>
      <c r="G52" s="286"/>
      <c r="H52" s="187" t="s">
        <v>1016</v>
      </c>
      <c r="I52" s="286"/>
      <c r="J52" s="187"/>
      <c r="K52" s="287">
        <f>SUM(K10:K51)</f>
        <v>25970.05</v>
      </c>
      <c r="L52" s="288"/>
      <c r="M52" s="289">
        <f>SUM(M10:M51)</f>
        <v>25970.05</v>
      </c>
      <c r="N52" s="188"/>
    </row>
    <row r="53" spans="1:14" ht="18" customHeight="1" thickBot="1">
      <c r="A53" s="290"/>
      <c r="B53" s="291"/>
      <c r="C53" s="292"/>
      <c r="D53" s="186"/>
      <c r="E53" s="293"/>
      <c r="F53" s="186"/>
      <c r="G53" s="293"/>
      <c r="H53" s="186" t="s">
        <v>1017</v>
      </c>
      <c r="I53" s="293"/>
      <c r="J53" s="186"/>
      <c r="K53" s="294"/>
      <c r="L53" s="186"/>
      <c r="M53" s="295"/>
      <c r="N53" s="188"/>
    </row>
    <row r="54" spans="3:13" ht="15" customHeight="1" thickTop="1">
      <c r="C54" s="55"/>
      <c r="M54" s="75"/>
    </row>
    <row r="55" ht="15" customHeight="1"/>
    <row r="56" spans="2:8" ht="15" customHeight="1">
      <c r="B56" s="164"/>
      <c r="C56" s="164"/>
      <c r="D56" s="164"/>
      <c r="E56" s="164"/>
      <c r="F56" s="166"/>
      <c r="G56" s="172"/>
      <c r="H56" s="13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891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Plan9!K43</f>
        <v>92705.48999999995</v>
      </c>
      <c r="L5" s="66"/>
      <c r="M5" s="339">
        <f>Plan9!M43</f>
        <v>92705.48999999998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07" t="s">
        <v>285</v>
      </c>
      <c r="B9" s="108" t="s">
        <v>1049</v>
      </c>
      <c r="C9" s="111"/>
      <c r="D9" s="111"/>
      <c r="E9" s="112"/>
      <c r="F9" s="110"/>
      <c r="G9" s="134"/>
      <c r="H9" s="111"/>
      <c r="I9" s="111"/>
      <c r="J9" s="110"/>
      <c r="K9" s="112"/>
      <c r="L9" s="111"/>
      <c r="M9" s="349"/>
    </row>
    <row r="10" spans="1:13" ht="11.25" customHeight="1">
      <c r="A10" s="120" t="s">
        <v>286</v>
      </c>
      <c r="B10" s="77" t="s">
        <v>1024</v>
      </c>
      <c r="C10" s="28"/>
      <c r="D10" s="28"/>
      <c r="E10" s="29"/>
      <c r="F10" s="30"/>
      <c r="G10" s="118"/>
      <c r="H10" s="113"/>
      <c r="I10" s="183"/>
      <c r="J10" s="105"/>
      <c r="K10" s="106"/>
      <c r="L10" s="113"/>
      <c r="M10" s="344"/>
    </row>
    <row r="11" spans="1:13" ht="11.25" customHeight="1">
      <c r="A11" s="109" t="s">
        <v>287</v>
      </c>
      <c r="B11" s="38" t="s">
        <v>1081</v>
      </c>
      <c r="C11" s="39"/>
      <c r="D11" s="39"/>
      <c r="E11" s="98"/>
      <c r="F11" s="30" t="s">
        <v>1018</v>
      </c>
      <c r="G11" s="118">
        <v>42.6</v>
      </c>
      <c r="H11" s="113"/>
      <c r="I11" s="183">
        <v>6.21</v>
      </c>
      <c r="J11" s="105"/>
      <c r="K11" s="297">
        <f>ROUND(G11*I11,2)</f>
        <v>264.55</v>
      </c>
      <c r="L11" s="113"/>
      <c r="M11" s="344"/>
    </row>
    <row r="12" spans="1:13" ht="11.25" customHeight="1">
      <c r="A12" s="109" t="s">
        <v>288</v>
      </c>
      <c r="B12" s="27" t="s">
        <v>1028</v>
      </c>
      <c r="C12" s="28"/>
      <c r="D12" s="28"/>
      <c r="E12" s="29"/>
      <c r="F12" s="40" t="s">
        <v>1018</v>
      </c>
      <c r="G12" s="118">
        <v>40.6</v>
      </c>
      <c r="H12" s="113"/>
      <c r="I12" s="183">
        <v>2.39</v>
      </c>
      <c r="J12" s="105"/>
      <c r="K12" s="297">
        <f aca="true" t="shared" si="0" ref="K12:K45">ROUND(G12*I12,2)</f>
        <v>97.03</v>
      </c>
      <c r="L12" s="113"/>
      <c r="M12" s="344"/>
    </row>
    <row r="13" spans="1:13" ht="11.25" customHeight="1">
      <c r="A13" s="109" t="s">
        <v>289</v>
      </c>
      <c r="B13" s="27" t="s">
        <v>1074</v>
      </c>
      <c r="C13" s="28"/>
      <c r="D13" s="28"/>
      <c r="E13" s="29"/>
      <c r="F13" s="40" t="s">
        <v>1075</v>
      </c>
      <c r="G13" s="118">
        <v>0.27</v>
      </c>
      <c r="H13" s="113"/>
      <c r="I13" s="183">
        <v>14.33</v>
      </c>
      <c r="J13" s="105"/>
      <c r="K13" s="297">
        <f t="shared" si="0"/>
        <v>3.87</v>
      </c>
      <c r="L13" s="113"/>
      <c r="M13" s="344"/>
    </row>
    <row r="14" spans="1:13" ht="11.25" customHeight="1">
      <c r="A14" s="109" t="s">
        <v>290</v>
      </c>
      <c r="B14" s="27" t="s">
        <v>1044</v>
      </c>
      <c r="C14" s="28"/>
      <c r="D14" s="28"/>
      <c r="E14" s="29"/>
      <c r="F14" s="40" t="s">
        <v>1018</v>
      </c>
      <c r="G14" s="36">
        <v>6.08</v>
      </c>
      <c r="H14" s="47"/>
      <c r="I14" s="183">
        <v>7.47</v>
      </c>
      <c r="J14" s="47"/>
      <c r="K14" s="297">
        <f t="shared" si="0"/>
        <v>45.42</v>
      </c>
      <c r="L14" s="46"/>
      <c r="M14" s="52">
        <f>SUM(K11:K14)</f>
        <v>410.87000000000006</v>
      </c>
    </row>
    <row r="15" spans="1:13" ht="11.25" customHeight="1">
      <c r="A15" s="76" t="s">
        <v>291</v>
      </c>
      <c r="B15" s="79" t="s">
        <v>1056</v>
      </c>
      <c r="C15" s="28"/>
      <c r="D15" s="28"/>
      <c r="E15" s="29"/>
      <c r="F15" s="30"/>
      <c r="G15" s="36"/>
      <c r="H15" s="47"/>
      <c r="I15" s="183"/>
      <c r="J15" s="47"/>
      <c r="K15" s="297"/>
      <c r="L15" s="46"/>
      <c r="M15" s="52"/>
    </row>
    <row r="16" spans="1:16" s="101" customFormat="1" ht="11.25" customHeight="1">
      <c r="A16" s="35" t="s">
        <v>292</v>
      </c>
      <c r="B16" s="38" t="s">
        <v>1086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/>
      <c r="B17" s="38" t="s">
        <v>1085</v>
      </c>
      <c r="C17" s="39"/>
      <c r="D17" s="39"/>
      <c r="E17" s="98"/>
      <c r="F17" s="40" t="s">
        <v>1019</v>
      </c>
      <c r="G17" s="36">
        <v>4</v>
      </c>
      <c r="H17" s="47"/>
      <c r="I17" s="183">
        <v>112.64</v>
      </c>
      <c r="J17" s="88"/>
      <c r="K17" s="297">
        <f t="shared" si="0"/>
        <v>450.56</v>
      </c>
      <c r="L17" s="89"/>
      <c r="M17" s="52"/>
      <c r="O17" s="102"/>
      <c r="P17" s="102"/>
    </row>
    <row r="18" spans="1:16" s="101" customFormat="1" ht="11.25" customHeight="1">
      <c r="A18" s="37" t="s">
        <v>293</v>
      </c>
      <c r="B18" s="38" t="s">
        <v>1088</v>
      </c>
      <c r="C18" s="39"/>
      <c r="D18" s="39"/>
      <c r="E18" s="98"/>
      <c r="F18" s="40" t="s">
        <v>1019</v>
      </c>
      <c r="G18" s="41">
        <v>1</v>
      </c>
      <c r="H18" s="48"/>
      <c r="I18" s="183">
        <v>45.36</v>
      </c>
      <c r="J18" s="94"/>
      <c r="K18" s="297">
        <f t="shared" si="0"/>
        <v>45.36</v>
      </c>
      <c r="L18" s="95"/>
      <c r="M18" s="53"/>
      <c r="O18" s="102"/>
      <c r="P18" s="102"/>
    </row>
    <row r="19" spans="1:16" s="101" customFormat="1" ht="11.25" customHeight="1">
      <c r="A19" s="37" t="s">
        <v>294</v>
      </c>
      <c r="B19" s="38" t="s">
        <v>1089</v>
      </c>
      <c r="C19" s="39"/>
      <c r="D19" s="39"/>
      <c r="E19" s="98"/>
      <c r="F19" s="40" t="s">
        <v>1019</v>
      </c>
      <c r="G19" s="41">
        <v>4</v>
      </c>
      <c r="H19" s="48"/>
      <c r="I19" s="183">
        <v>49.85</v>
      </c>
      <c r="J19" s="94"/>
      <c r="K19" s="297">
        <f t="shared" si="0"/>
        <v>199.4</v>
      </c>
      <c r="L19" s="95"/>
      <c r="M19" s="53"/>
      <c r="O19" s="102"/>
      <c r="P19" s="102"/>
    </row>
    <row r="20" spans="1:16" s="101" customFormat="1" ht="11.25" customHeight="1">
      <c r="A20" s="37" t="s">
        <v>295</v>
      </c>
      <c r="B20" s="38" t="s">
        <v>1093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37"/>
      <c r="B21" s="38" t="s">
        <v>1094</v>
      </c>
      <c r="C21" s="39"/>
      <c r="D21" s="39"/>
      <c r="E21" s="98"/>
      <c r="F21" s="40" t="s">
        <v>1019</v>
      </c>
      <c r="G21" s="41">
        <v>2</v>
      </c>
      <c r="H21" s="48"/>
      <c r="I21" s="183">
        <v>130.58</v>
      </c>
      <c r="J21" s="94"/>
      <c r="K21" s="297">
        <f t="shared" si="0"/>
        <v>261.16</v>
      </c>
      <c r="L21" s="95"/>
      <c r="M21" s="53">
        <f>SUM(K17:K21)</f>
        <v>956.48</v>
      </c>
      <c r="O21" s="102"/>
      <c r="P21" s="102"/>
    </row>
    <row r="22" spans="1:16" s="101" customFormat="1" ht="11.25" customHeight="1">
      <c r="A22" s="78" t="s">
        <v>296</v>
      </c>
      <c r="B22" s="79" t="s">
        <v>1134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297</v>
      </c>
      <c r="B23" s="38" t="s">
        <v>1154</v>
      </c>
      <c r="C23" s="39"/>
      <c r="D23" s="39"/>
      <c r="E23" s="98"/>
      <c r="F23" s="40" t="s">
        <v>1019</v>
      </c>
      <c r="G23" s="41">
        <v>1</v>
      </c>
      <c r="H23" s="48"/>
      <c r="I23" s="183">
        <v>43.2</v>
      </c>
      <c r="J23" s="94"/>
      <c r="K23" s="297">
        <f t="shared" si="0"/>
        <v>43.2</v>
      </c>
      <c r="L23" s="95"/>
      <c r="M23" s="53">
        <f>K23</f>
        <v>43.2</v>
      </c>
      <c r="O23" s="102"/>
      <c r="P23" s="102"/>
    </row>
    <row r="24" spans="1:16" s="101" customFormat="1" ht="11.25" customHeight="1">
      <c r="A24" s="141" t="s">
        <v>298</v>
      </c>
      <c r="B24" s="79" t="s">
        <v>1045</v>
      </c>
      <c r="C24" s="39"/>
      <c r="D24" s="39"/>
      <c r="E24" s="98"/>
      <c r="F24" s="40"/>
      <c r="G24" s="140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142" t="s">
        <v>299</v>
      </c>
      <c r="B25" s="38" t="s">
        <v>1046</v>
      </c>
      <c r="C25" s="39"/>
      <c r="D25" s="39"/>
      <c r="E25" s="98"/>
      <c r="F25" s="40"/>
      <c r="G25" s="140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142"/>
      <c r="B26" s="38" t="s">
        <v>1047</v>
      </c>
      <c r="C26" s="39"/>
      <c r="D26" s="39"/>
      <c r="E26" s="98"/>
      <c r="F26" s="40" t="s">
        <v>1018</v>
      </c>
      <c r="G26" s="41">
        <v>22.36</v>
      </c>
      <c r="H26" s="48"/>
      <c r="I26" s="183">
        <v>18.99</v>
      </c>
      <c r="J26" s="94"/>
      <c r="K26" s="297">
        <f t="shared" si="0"/>
        <v>424.62</v>
      </c>
      <c r="L26" s="95"/>
      <c r="M26" s="53">
        <f>K26</f>
        <v>424.62</v>
      </c>
      <c r="O26" s="102"/>
      <c r="P26" s="102"/>
    </row>
    <row r="27" spans="1:16" s="101" customFormat="1" ht="11.25" customHeight="1">
      <c r="A27" s="78" t="s">
        <v>300</v>
      </c>
      <c r="B27" s="79" t="s">
        <v>1029</v>
      </c>
      <c r="C27" s="28"/>
      <c r="D27" s="28"/>
      <c r="E27" s="29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 t="s">
        <v>301</v>
      </c>
      <c r="B28" s="38" t="s">
        <v>1030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/>
      <c r="B29" s="38" t="s">
        <v>1031</v>
      </c>
      <c r="C29" s="39"/>
      <c r="D29" s="39"/>
      <c r="E29" s="98"/>
      <c r="F29" s="40" t="s">
        <v>1018</v>
      </c>
      <c r="G29" s="41">
        <v>40.6</v>
      </c>
      <c r="H29" s="48"/>
      <c r="I29" s="183">
        <v>2.39</v>
      </c>
      <c r="J29" s="94"/>
      <c r="K29" s="297">
        <f t="shared" si="0"/>
        <v>97.03</v>
      </c>
      <c r="L29" s="95"/>
      <c r="M29" s="53"/>
      <c r="O29" s="102"/>
      <c r="P29" s="102"/>
    </row>
    <row r="30" spans="1:16" s="101" customFormat="1" ht="11.25" customHeight="1">
      <c r="A30" s="37" t="s">
        <v>302</v>
      </c>
      <c r="B30" s="84" t="s">
        <v>1033</v>
      </c>
      <c r="C30" s="39"/>
      <c r="D30" s="39"/>
      <c r="E30" s="98"/>
      <c r="F30" s="40" t="s">
        <v>1018</v>
      </c>
      <c r="G30" s="41">
        <v>40.6</v>
      </c>
      <c r="H30" s="48"/>
      <c r="I30" s="183">
        <v>16.43</v>
      </c>
      <c r="J30" s="94"/>
      <c r="K30" s="297">
        <f t="shared" si="0"/>
        <v>667.06</v>
      </c>
      <c r="L30" s="95"/>
      <c r="M30" s="53"/>
      <c r="O30" s="102"/>
      <c r="P30" s="102"/>
    </row>
    <row r="31" spans="1:16" s="101" customFormat="1" ht="11.25" customHeight="1">
      <c r="A31" s="37" t="s">
        <v>303</v>
      </c>
      <c r="B31" s="38" t="s">
        <v>1034</v>
      </c>
      <c r="C31" s="39"/>
      <c r="D31" s="67"/>
      <c r="E31" s="68"/>
      <c r="F31" s="40"/>
      <c r="G31" s="99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1.25" customHeight="1">
      <c r="A32" s="37"/>
      <c r="B32" s="84" t="s">
        <v>1035</v>
      </c>
      <c r="C32" s="39"/>
      <c r="D32" s="67"/>
      <c r="E32" s="68"/>
      <c r="F32" s="40" t="s">
        <v>1018</v>
      </c>
      <c r="G32" s="41">
        <v>36.1</v>
      </c>
      <c r="H32" s="48"/>
      <c r="I32" s="45">
        <v>28.36</v>
      </c>
      <c r="J32" s="94"/>
      <c r="K32" s="297">
        <f t="shared" si="0"/>
        <v>1023.8</v>
      </c>
      <c r="L32" s="91"/>
      <c r="M32" s="53"/>
      <c r="O32" s="86"/>
      <c r="P32" s="86"/>
    </row>
    <row r="33" spans="1:16" s="85" customFormat="1" ht="11.25" customHeight="1">
      <c r="A33" s="37" t="s">
        <v>304</v>
      </c>
      <c r="B33" s="38" t="s">
        <v>1053</v>
      </c>
      <c r="C33" s="137"/>
      <c r="D33" s="137"/>
      <c r="E33" s="138"/>
      <c r="F33" s="139" t="s">
        <v>1020</v>
      </c>
      <c r="G33" s="41">
        <v>21.4</v>
      </c>
      <c r="H33" s="48"/>
      <c r="I33" s="45">
        <v>18.2</v>
      </c>
      <c r="J33" s="94"/>
      <c r="K33" s="297">
        <f t="shared" si="0"/>
        <v>389.48</v>
      </c>
      <c r="L33" s="91"/>
      <c r="M33" s="53"/>
      <c r="O33" s="86"/>
      <c r="P33" s="86"/>
    </row>
    <row r="34" spans="1:16" s="85" customFormat="1" ht="11.25" customHeight="1">
      <c r="A34" s="37" t="s">
        <v>305</v>
      </c>
      <c r="B34" s="84" t="s">
        <v>1161</v>
      </c>
      <c r="C34" s="39"/>
      <c r="D34" s="67"/>
      <c r="E34" s="68"/>
      <c r="F34" s="40" t="s">
        <v>1020</v>
      </c>
      <c r="G34" s="41">
        <v>7</v>
      </c>
      <c r="H34" s="48"/>
      <c r="I34" s="45">
        <v>22.88</v>
      </c>
      <c r="J34" s="94"/>
      <c r="K34" s="297">
        <f t="shared" si="0"/>
        <v>160.16</v>
      </c>
      <c r="L34" s="91"/>
      <c r="M34" s="53">
        <f>SUM(K29:K34)</f>
        <v>2337.5299999999997</v>
      </c>
      <c r="O34" s="86"/>
      <c r="P34" s="86"/>
    </row>
    <row r="35" spans="1:16" s="85" customFormat="1" ht="11.25" customHeight="1">
      <c r="A35" s="141" t="s">
        <v>306</v>
      </c>
      <c r="B35" s="77" t="s">
        <v>1032</v>
      </c>
      <c r="C35" s="39"/>
      <c r="D35" s="39"/>
      <c r="E35" s="98"/>
      <c r="F35" s="40"/>
      <c r="G35" s="41"/>
      <c r="H35" s="48"/>
      <c r="I35" s="45"/>
      <c r="J35" s="94"/>
      <c r="K35" s="297"/>
      <c r="L35" s="95"/>
      <c r="M35" s="53"/>
      <c r="O35" s="86"/>
      <c r="P35" s="86"/>
    </row>
    <row r="36" spans="1:16" s="85" customFormat="1" ht="11.25" customHeight="1">
      <c r="A36" s="142" t="s">
        <v>307</v>
      </c>
      <c r="B36" s="38" t="s">
        <v>1083</v>
      </c>
      <c r="C36" s="39"/>
      <c r="D36" s="39"/>
      <c r="E36" s="98"/>
      <c r="F36" s="40" t="s">
        <v>1018</v>
      </c>
      <c r="G36" s="41">
        <v>42.6</v>
      </c>
      <c r="H36" s="48"/>
      <c r="I36" s="45">
        <v>17.04</v>
      </c>
      <c r="J36" s="94"/>
      <c r="K36" s="297">
        <f t="shared" si="0"/>
        <v>725.9</v>
      </c>
      <c r="L36" s="95"/>
      <c r="M36" s="53"/>
      <c r="O36" s="86"/>
      <c r="P36" s="86"/>
    </row>
    <row r="37" spans="1:16" s="85" customFormat="1" ht="11.25" customHeight="1">
      <c r="A37" s="142" t="s">
        <v>308</v>
      </c>
      <c r="B37" s="38" t="s">
        <v>1027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86"/>
      <c r="P37" s="86"/>
    </row>
    <row r="38" spans="1:16" s="85" customFormat="1" ht="11.25" customHeight="1">
      <c r="A38" s="37"/>
      <c r="B38" s="84" t="s">
        <v>1082</v>
      </c>
      <c r="C38" s="39"/>
      <c r="D38" s="39"/>
      <c r="E38" s="98"/>
      <c r="F38" s="40" t="s">
        <v>1018</v>
      </c>
      <c r="G38" s="41">
        <v>42.6</v>
      </c>
      <c r="H38" s="48"/>
      <c r="I38" s="103">
        <v>34.46</v>
      </c>
      <c r="J38" s="94"/>
      <c r="K38" s="297">
        <f t="shared" si="0"/>
        <v>1468</v>
      </c>
      <c r="L38" s="95"/>
      <c r="M38" s="53"/>
      <c r="O38" s="86"/>
      <c r="P38" s="86"/>
    </row>
    <row r="39" spans="1:16" s="85" customFormat="1" ht="11.25" customHeight="1">
      <c r="A39" s="37" t="s">
        <v>309</v>
      </c>
      <c r="B39" s="27" t="s">
        <v>1084</v>
      </c>
      <c r="C39" s="39"/>
      <c r="D39" s="39"/>
      <c r="E39" s="98"/>
      <c r="F39" s="40" t="s">
        <v>1020</v>
      </c>
      <c r="G39" s="41">
        <v>25.4</v>
      </c>
      <c r="H39" s="48"/>
      <c r="I39" s="103">
        <v>13.13</v>
      </c>
      <c r="J39" s="94"/>
      <c r="K39" s="297">
        <f t="shared" si="0"/>
        <v>333.5</v>
      </c>
      <c r="L39" s="95"/>
      <c r="M39" s="53">
        <f>SUM(K36:K39)</f>
        <v>2527.4</v>
      </c>
      <c r="O39" s="86"/>
      <c r="P39" s="86"/>
    </row>
    <row r="40" spans="1:16" s="85" customFormat="1" ht="11.25" customHeight="1">
      <c r="A40" s="78" t="s">
        <v>310</v>
      </c>
      <c r="B40" s="77" t="s">
        <v>1040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311</v>
      </c>
      <c r="B41" s="100" t="s">
        <v>1041</v>
      </c>
      <c r="C41" s="28"/>
      <c r="D41" s="28"/>
      <c r="E41" s="29"/>
      <c r="F41" s="40"/>
      <c r="G41" s="41"/>
      <c r="H41" s="48"/>
      <c r="I41" s="45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1173</v>
      </c>
      <c r="C42" s="28"/>
      <c r="D42" s="28"/>
      <c r="E42" s="29"/>
      <c r="F42" s="40" t="s">
        <v>1018</v>
      </c>
      <c r="G42" s="41">
        <v>4.4</v>
      </c>
      <c r="H42" s="48"/>
      <c r="I42" s="183">
        <v>456.64</v>
      </c>
      <c r="J42" s="94"/>
      <c r="K42" s="297">
        <f t="shared" si="0"/>
        <v>2009.22</v>
      </c>
      <c r="L42" s="95"/>
      <c r="M42" s="53"/>
      <c r="O42" s="86"/>
      <c r="P42" s="86"/>
    </row>
    <row r="43" spans="1:16" s="85" customFormat="1" ht="11.25" customHeight="1">
      <c r="A43" s="37" t="s">
        <v>312</v>
      </c>
      <c r="B43" s="27" t="s">
        <v>1158</v>
      </c>
      <c r="C43" s="28"/>
      <c r="D43" s="28"/>
      <c r="E43" s="29"/>
      <c r="F43" s="40" t="s">
        <v>1018</v>
      </c>
      <c r="G43" s="140">
        <v>1.8</v>
      </c>
      <c r="H43" s="48"/>
      <c r="I43" s="183">
        <v>248.31</v>
      </c>
      <c r="J43" s="94"/>
      <c r="K43" s="297">
        <f t="shared" si="0"/>
        <v>446.96</v>
      </c>
      <c r="L43" s="95"/>
      <c r="M43" s="53"/>
      <c r="O43" s="86"/>
      <c r="P43" s="86"/>
    </row>
    <row r="44" spans="1:16" s="85" customFormat="1" ht="11.25" customHeight="1">
      <c r="A44" s="37" t="s">
        <v>313</v>
      </c>
      <c r="B44" s="115" t="s">
        <v>1155</v>
      </c>
      <c r="C44" s="113"/>
      <c r="D44" s="113"/>
      <c r="E44" s="106"/>
      <c r="F44" s="40"/>
      <c r="G44" s="41"/>
      <c r="H44" s="48"/>
      <c r="I44" s="183"/>
      <c r="J44" s="94"/>
      <c r="K44" s="297"/>
      <c r="L44" s="95"/>
      <c r="M44" s="53"/>
      <c r="O44" s="86"/>
      <c r="P44" s="86"/>
    </row>
    <row r="45" spans="1:16" s="85" customFormat="1" ht="11.25" customHeight="1" thickBot="1">
      <c r="A45" s="37"/>
      <c r="B45" s="115" t="s">
        <v>1048</v>
      </c>
      <c r="C45" s="113"/>
      <c r="D45" s="113"/>
      <c r="E45" s="106"/>
      <c r="F45" s="40" t="s">
        <v>1019</v>
      </c>
      <c r="G45" s="41">
        <v>1</v>
      </c>
      <c r="H45" s="48"/>
      <c r="I45" s="183">
        <v>255.64</v>
      </c>
      <c r="J45" s="94"/>
      <c r="K45" s="297">
        <f t="shared" si="0"/>
        <v>255.64</v>
      </c>
      <c r="L45" s="95"/>
      <c r="M45" s="53">
        <f>SUM(K42:K45)</f>
        <v>2711.8199999999997</v>
      </c>
      <c r="O45" s="86"/>
      <c r="P45" s="86"/>
    </row>
    <row r="46" spans="1:13" ht="19.5" customHeight="1" thickTop="1">
      <c r="A46" s="69" t="str">
        <f>Plan1!A52</f>
        <v>DATA:   03/03/2005   </v>
      </c>
      <c r="B46" s="70"/>
      <c r="C46" s="71" t="s">
        <v>1022</v>
      </c>
      <c r="D46" s="70"/>
      <c r="E46" s="72"/>
      <c r="F46" s="70" t="s">
        <v>1009</v>
      </c>
      <c r="G46" s="72"/>
      <c r="H46" s="70" t="s">
        <v>1016</v>
      </c>
      <c r="I46" s="72"/>
      <c r="J46" s="70"/>
      <c r="K46" s="104">
        <f>SUM(K5:K45)</f>
        <v>102117.40999999993</v>
      </c>
      <c r="L46" s="97"/>
      <c r="M46" s="345">
        <f>SUM(M5:M45)</f>
        <v>102117.40999999995</v>
      </c>
    </row>
    <row r="47" spans="1:13" ht="19.5" customHeight="1" thickBot="1">
      <c r="A47" s="24"/>
      <c r="B47" s="25"/>
      <c r="C47" s="56"/>
      <c r="D47" s="23"/>
      <c r="E47" s="57"/>
      <c r="F47" s="23"/>
      <c r="G47" s="57"/>
      <c r="H47" s="23" t="s">
        <v>1017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892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Plan10!K46</f>
        <v>102117.40999999993</v>
      </c>
      <c r="L5" s="66"/>
      <c r="M5" s="339">
        <f>Plan10!M46</f>
        <v>102117.40999999995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314</v>
      </c>
      <c r="B9" s="116" t="s">
        <v>1042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315</v>
      </c>
      <c r="B10" s="27" t="s">
        <v>1043</v>
      </c>
      <c r="C10" s="28"/>
      <c r="D10" s="28"/>
      <c r="E10" s="29"/>
      <c r="F10" s="30" t="s">
        <v>1018</v>
      </c>
      <c r="G10" s="36">
        <v>4.34</v>
      </c>
      <c r="H10" s="113"/>
      <c r="I10" s="183">
        <v>59.8</v>
      </c>
      <c r="J10" s="105"/>
      <c r="K10" s="297">
        <f>ROUND(G10*I10,2)</f>
        <v>259.53</v>
      </c>
      <c r="L10" s="113"/>
      <c r="M10" s="344">
        <f>K10</f>
        <v>259.53</v>
      </c>
    </row>
    <row r="11" spans="1:13" ht="11.25" customHeight="1">
      <c r="A11" s="76" t="s">
        <v>316</v>
      </c>
      <c r="B11" s="79" t="s">
        <v>1021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1.25" customHeight="1">
      <c r="A12" s="35" t="s">
        <v>317</v>
      </c>
      <c r="B12" s="27" t="s">
        <v>1036</v>
      </c>
      <c r="C12" s="28"/>
      <c r="D12" s="28"/>
      <c r="E12" s="29"/>
      <c r="F12" s="40"/>
      <c r="G12" s="36"/>
      <c r="H12" s="113"/>
      <c r="I12" s="183"/>
      <c r="J12" s="105"/>
      <c r="K12" s="297"/>
      <c r="L12" s="113"/>
      <c r="M12" s="344"/>
    </row>
    <row r="13" spans="1:13" ht="11.25" customHeight="1">
      <c r="A13" s="35"/>
      <c r="B13" s="27" t="s">
        <v>1037</v>
      </c>
      <c r="C13" s="28"/>
      <c r="D13" s="28"/>
      <c r="E13" s="29"/>
      <c r="F13" s="40" t="s">
        <v>1018</v>
      </c>
      <c r="G13" s="36">
        <v>77.95</v>
      </c>
      <c r="H13" s="47"/>
      <c r="I13" s="183">
        <v>5.62</v>
      </c>
      <c r="J13" s="47"/>
      <c r="K13" s="297">
        <f aca="true" t="shared" si="0" ref="K13:K44">ROUND(G13*I13,2)</f>
        <v>438.08</v>
      </c>
      <c r="L13" s="46"/>
      <c r="M13" s="52"/>
    </row>
    <row r="14" spans="1:13" ht="11.25" customHeight="1">
      <c r="A14" s="35" t="s">
        <v>318</v>
      </c>
      <c r="B14" s="38" t="s">
        <v>1038</v>
      </c>
      <c r="C14" s="28"/>
      <c r="D14" s="28"/>
      <c r="E14" s="29"/>
      <c r="F14" s="30" t="s">
        <v>1018</v>
      </c>
      <c r="G14" s="36">
        <v>77.95</v>
      </c>
      <c r="H14" s="47"/>
      <c r="I14" s="183">
        <v>9.34</v>
      </c>
      <c r="J14" s="47"/>
      <c r="K14" s="297">
        <f t="shared" si="0"/>
        <v>728.05</v>
      </c>
      <c r="L14" s="46"/>
      <c r="M14" s="52"/>
    </row>
    <row r="15" spans="1:13" ht="11.25" customHeight="1">
      <c r="A15" s="35" t="s">
        <v>319</v>
      </c>
      <c r="B15" s="160" t="s">
        <v>1159</v>
      </c>
      <c r="C15" s="137"/>
      <c r="D15" s="137"/>
      <c r="E15" s="138"/>
      <c r="F15" s="139" t="s">
        <v>1018</v>
      </c>
      <c r="G15" s="118">
        <v>3.36</v>
      </c>
      <c r="H15" s="47"/>
      <c r="I15" s="183">
        <v>8.65</v>
      </c>
      <c r="J15" s="47"/>
      <c r="K15" s="297">
        <f t="shared" si="0"/>
        <v>29.06</v>
      </c>
      <c r="L15" s="46"/>
      <c r="M15" s="52">
        <f>SUM(K13:K15)</f>
        <v>1195.1899999999998</v>
      </c>
    </row>
    <row r="16" spans="1:16" s="101" customFormat="1" ht="11.25" customHeight="1">
      <c r="A16" s="76" t="s">
        <v>320</v>
      </c>
      <c r="B16" s="80" t="s">
        <v>1058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52"/>
      <c r="O16" s="102"/>
      <c r="P16" s="102"/>
    </row>
    <row r="17" spans="1:16" s="101" customFormat="1" ht="11.25" customHeight="1">
      <c r="A17" s="35" t="s">
        <v>321</v>
      </c>
      <c r="B17" s="38" t="s">
        <v>1059</v>
      </c>
      <c r="C17" s="39"/>
      <c r="D17" s="67"/>
      <c r="E17" s="68"/>
      <c r="F17" s="40" t="s">
        <v>1018</v>
      </c>
      <c r="G17" s="36">
        <v>6</v>
      </c>
      <c r="H17" s="47"/>
      <c r="I17" s="183">
        <v>78.25</v>
      </c>
      <c r="J17" s="88"/>
      <c r="K17" s="297">
        <f t="shared" si="0"/>
        <v>469.5</v>
      </c>
      <c r="L17" s="89"/>
      <c r="M17" s="52"/>
      <c r="O17" s="102"/>
      <c r="P17" s="102"/>
    </row>
    <row r="18" spans="1:16" s="101" customFormat="1" ht="11.25" customHeight="1">
      <c r="A18" s="37" t="s">
        <v>322</v>
      </c>
      <c r="B18" s="38" t="s">
        <v>3</v>
      </c>
      <c r="C18" s="39"/>
      <c r="D18" s="67"/>
      <c r="E18" s="68"/>
      <c r="F18" s="40" t="s">
        <v>1018</v>
      </c>
      <c r="G18" s="41">
        <v>1.35</v>
      </c>
      <c r="H18" s="48"/>
      <c r="I18" s="183">
        <v>149.92</v>
      </c>
      <c r="J18" s="94"/>
      <c r="K18" s="297">
        <f t="shared" si="0"/>
        <v>202.39</v>
      </c>
      <c r="L18" s="95"/>
      <c r="M18" s="53">
        <f>SUM(K17:K18)</f>
        <v>671.89</v>
      </c>
      <c r="O18" s="102"/>
      <c r="P18" s="102"/>
    </row>
    <row r="19" spans="1:16" s="101" customFormat="1" ht="11.25" customHeight="1">
      <c r="A19" s="117" t="s">
        <v>323</v>
      </c>
      <c r="B19" s="136" t="s">
        <v>1050</v>
      </c>
      <c r="C19" s="137"/>
      <c r="D19" s="137"/>
      <c r="E19" s="138"/>
      <c r="F19" s="139"/>
      <c r="G19" s="140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141" t="s">
        <v>324</v>
      </c>
      <c r="B20" s="79" t="s">
        <v>1024</v>
      </c>
      <c r="C20" s="39"/>
      <c r="D20" s="39"/>
      <c r="E20" s="98"/>
      <c r="F20" s="40"/>
      <c r="G20" s="140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1.25" customHeight="1">
      <c r="A21" s="142" t="s">
        <v>325</v>
      </c>
      <c r="B21" s="38" t="s">
        <v>1081</v>
      </c>
      <c r="C21" s="39"/>
      <c r="D21" s="39"/>
      <c r="E21" s="98"/>
      <c r="F21" s="40" t="s">
        <v>1018</v>
      </c>
      <c r="G21" s="140">
        <v>42.6</v>
      </c>
      <c r="H21" s="48"/>
      <c r="I21" s="183">
        <v>6.21</v>
      </c>
      <c r="J21" s="94"/>
      <c r="K21" s="297">
        <f t="shared" si="0"/>
        <v>264.55</v>
      </c>
      <c r="L21" s="95"/>
      <c r="M21" s="53"/>
      <c r="O21" s="102"/>
      <c r="P21" s="102"/>
    </row>
    <row r="22" spans="1:16" s="101" customFormat="1" ht="11.25" customHeight="1">
      <c r="A22" s="142" t="s">
        <v>326</v>
      </c>
      <c r="B22" s="38" t="s">
        <v>1028</v>
      </c>
      <c r="C22" s="39"/>
      <c r="D22" s="39"/>
      <c r="E22" s="98"/>
      <c r="F22" s="40" t="s">
        <v>1018</v>
      </c>
      <c r="G22" s="140">
        <v>40.6</v>
      </c>
      <c r="H22" s="48"/>
      <c r="I22" s="183">
        <v>2.39</v>
      </c>
      <c r="J22" s="94"/>
      <c r="K22" s="297">
        <f t="shared" si="0"/>
        <v>97.03</v>
      </c>
      <c r="L22" s="95"/>
      <c r="M22" s="53"/>
      <c r="O22" s="102"/>
      <c r="P22" s="102"/>
    </row>
    <row r="23" spans="1:16" s="101" customFormat="1" ht="11.25" customHeight="1">
      <c r="A23" s="142" t="s">
        <v>327</v>
      </c>
      <c r="B23" s="38" t="s">
        <v>1074</v>
      </c>
      <c r="C23" s="39"/>
      <c r="D23" s="39"/>
      <c r="E23" s="98"/>
      <c r="F23" s="40" t="s">
        <v>1075</v>
      </c>
      <c r="G23" s="140">
        <v>0.27</v>
      </c>
      <c r="H23" s="48"/>
      <c r="I23" s="183">
        <v>14.33</v>
      </c>
      <c r="J23" s="94"/>
      <c r="K23" s="297">
        <f t="shared" si="0"/>
        <v>3.87</v>
      </c>
      <c r="L23" s="95"/>
      <c r="M23" s="53"/>
      <c r="O23" s="102"/>
      <c r="P23" s="102"/>
    </row>
    <row r="24" spans="1:16" s="101" customFormat="1" ht="11.25" customHeight="1">
      <c r="A24" s="142" t="s">
        <v>328</v>
      </c>
      <c r="B24" s="38" t="s">
        <v>1044</v>
      </c>
      <c r="C24" s="28"/>
      <c r="D24" s="28"/>
      <c r="E24" s="29"/>
      <c r="F24" s="40" t="s">
        <v>1018</v>
      </c>
      <c r="G24" s="41">
        <v>6.08</v>
      </c>
      <c r="H24" s="48"/>
      <c r="I24" s="183">
        <v>7.47</v>
      </c>
      <c r="J24" s="94"/>
      <c r="K24" s="297">
        <f t="shared" si="0"/>
        <v>45.42</v>
      </c>
      <c r="L24" s="95"/>
      <c r="M24" s="53">
        <f>SUM(K21:K24)</f>
        <v>410.87000000000006</v>
      </c>
      <c r="O24" s="102"/>
      <c r="P24" s="102"/>
    </row>
    <row r="25" spans="1:16" s="101" customFormat="1" ht="11.25" customHeight="1">
      <c r="A25" s="78" t="s">
        <v>329</v>
      </c>
      <c r="B25" s="79" t="s">
        <v>1056</v>
      </c>
      <c r="C25" s="39"/>
      <c r="D25" s="39"/>
      <c r="E25" s="98"/>
      <c r="F25" s="40"/>
      <c r="G25" s="41"/>
      <c r="H25" s="48"/>
      <c r="I25" s="183"/>
      <c r="J25" s="94"/>
      <c r="K25" s="297"/>
      <c r="L25" s="95"/>
      <c r="M25" s="53"/>
      <c r="O25" s="102"/>
      <c r="P25" s="102"/>
    </row>
    <row r="26" spans="1:16" s="101" customFormat="1" ht="11.25" customHeight="1">
      <c r="A26" s="37" t="s">
        <v>330</v>
      </c>
      <c r="B26" s="38" t="s">
        <v>1086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38" t="s">
        <v>1085</v>
      </c>
      <c r="C27" s="39"/>
      <c r="D27" s="39"/>
      <c r="E27" s="98"/>
      <c r="F27" s="40" t="s">
        <v>1019</v>
      </c>
      <c r="G27" s="41">
        <v>4</v>
      </c>
      <c r="H27" s="48"/>
      <c r="I27" s="183">
        <v>112.64</v>
      </c>
      <c r="J27" s="94"/>
      <c r="K27" s="297">
        <f t="shared" si="0"/>
        <v>450.56</v>
      </c>
      <c r="L27" s="95"/>
      <c r="M27" s="53"/>
      <c r="O27" s="102"/>
      <c r="P27" s="102"/>
    </row>
    <row r="28" spans="1:16" s="101" customFormat="1" ht="11.25" customHeight="1">
      <c r="A28" s="37" t="s">
        <v>331</v>
      </c>
      <c r="B28" s="38" t="s">
        <v>1088</v>
      </c>
      <c r="C28" s="39"/>
      <c r="D28" s="39"/>
      <c r="E28" s="98"/>
      <c r="F28" s="40" t="s">
        <v>1019</v>
      </c>
      <c r="G28" s="41">
        <v>1</v>
      </c>
      <c r="H28" s="48"/>
      <c r="I28" s="183">
        <v>45.36</v>
      </c>
      <c r="J28" s="94"/>
      <c r="K28" s="297">
        <f t="shared" si="0"/>
        <v>45.36</v>
      </c>
      <c r="L28" s="95"/>
      <c r="M28" s="53"/>
      <c r="O28" s="102"/>
      <c r="P28" s="102"/>
    </row>
    <row r="29" spans="1:16" s="85" customFormat="1" ht="11.25" customHeight="1">
      <c r="A29" s="37" t="s">
        <v>332</v>
      </c>
      <c r="B29" s="38" t="s">
        <v>1089</v>
      </c>
      <c r="C29" s="39"/>
      <c r="D29" s="39"/>
      <c r="E29" s="98"/>
      <c r="F29" s="40" t="s">
        <v>1019</v>
      </c>
      <c r="G29" s="41">
        <v>4</v>
      </c>
      <c r="H29" s="48"/>
      <c r="I29" s="185">
        <v>49.85</v>
      </c>
      <c r="J29" s="94"/>
      <c r="K29" s="297">
        <f t="shared" si="0"/>
        <v>199.4</v>
      </c>
      <c r="L29" s="91"/>
      <c r="M29" s="53"/>
      <c r="O29" s="86"/>
      <c r="P29" s="86"/>
    </row>
    <row r="30" spans="1:16" s="85" customFormat="1" ht="11.25" customHeight="1">
      <c r="A30" s="37" t="s">
        <v>333</v>
      </c>
      <c r="B30" s="38" t="s">
        <v>1093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/>
      <c r="B31" s="27" t="s">
        <v>1094</v>
      </c>
      <c r="C31" s="39"/>
      <c r="D31" s="39"/>
      <c r="E31" s="98"/>
      <c r="F31" s="40" t="s">
        <v>1019</v>
      </c>
      <c r="G31" s="41">
        <v>2</v>
      </c>
      <c r="H31" s="48"/>
      <c r="I31" s="183">
        <v>130.58</v>
      </c>
      <c r="J31" s="94"/>
      <c r="K31" s="297">
        <f t="shared" si="0"/>
        <v>261.16</v>
      </c>
      <c r="L31" s="91"/>
      <c r="M31" s="53">
        <f>SUM(K27:K31)</f>
        <v>956.48</v>
      </c>
      <c r="O31" s="86"/>
      <c r="P31" s="86"/>
    </row>
    <row r="32" spans="1:16" s="85" customFormat="1" ht="11.25" customHeight="1">
      <c r="A32" s="78" t="s">
        <v>334</v>
      </c>
      <c r="B32" s="79" t="s">
        <v>1134</v>
      </c>
      <c r="C32" s="39"/>
      <c r="D32" s="39"/>
      <c r="E32" s="98"/>
      <c r="F32" s="40"/>
      <c r="G32" s="41"/>
      <c r="H32" s="48"/>
      <c r="I32" s="183"/>
      <c r="J32" s="94"/>
      <c r="K32" s="297"/>
      <c r="L32" s="91"/>
      <c r="M32" s="53"/>
      <c r="O32" s="86"/>
      <c r="P32" s="86"/>
    </row>
    <row r="33" spans="1:16" s="85" customFormat="1" ht="11.25" customHeight="1">
      <c r="A33" s="37" t="s">
        <v>335</v>
      </c>
      <c r="B33" s="38" t="s">
        <v>1154</v>
      </c>
      <c r="C33" s="39"/>
      <c r="D33" s="39"/>
      <c r="E33" s="98"/>
      <c r="F33" s="40" t="s">
        <v>1019</v>
      </c>
      <c r="G33" s="41">
        <v>1</v>
      </c>
      <c r="H33" s="48"/>
      <c r="I33" s="45">
        <v>43.2</v>
      </c>
      <c r="J33" s="94"/>
      <c r="K33" s="297">
        <f t="shared" si="0"/>
        <v>43.2</v>
      </c>
      <c r="L33" s="91"/>
      <c r="M33" s="53">
        <f>K33</f>
        <v>43.2</v>
      </c>
      <c r="O33" s="86"/>
      <c r="P33" s="86"/>
    </row>
    <row r="34" spans="1:16" s="85" customFormat="1" ht="11.25" customHeight="1">
      <c r="A34" s="141" t="s">
        <v>336</v>
      </c>
      <c r="B34" s="79" t="s">
        <v>1045</v>
      </c>
      <c r="C34" s="39"/>
      <c r="D34" s="39"/>
      <c r="E34" s="98"/>
      <c r="F34" s="40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2" t="s">
        <v>337</v>
      </c>
      <c r="B35" s="38" t="s">
        <v>1046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/>
      <c r="B36" s="38" t="s">
        <v>1047</v>
      </c>
      <c r="C36" s="39"/>
      <c r="D36" s="39"/>
      <c r="E36" s="98"/>
      <c r="F36" s="40" t="s">
        <v>1018</v>
      </c>
      <c r="G36" s="41">
        <v>22.36</v>
      </c>
      <c r="H36" s="48"/>
      <c r="I36" s="45">
        <v>18.99</v>
      </c>
      <c r="J36" s="94"/>
      <c r="K36" s="297">
        <f t="shared" si="0"/>
        <v>424.62</v>
      </c>
      <c r="L36" s="91"/>
      <c r="M36" s="53">
        <f>K36</f>
        <v>424.62</v>
      </c>
      <c r="O36" s="86"/>
      <c r="P36" s="86"/>
    </row>
    <row r="37" spans="1:16" s="85" customFormat="1" ht="11.25" customHeight="1">
      <c r="A37" s="78" t="s">
        <v>338</v>
      </c>
      <c r="B37" s="79" t="s">
        <v>1029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1.25" customHeight="1">
      <c r="A38" s="37" t="s">
        <v>339</v>
      </c>
      <c r="B38" s="38" t="s">
        <v>1030</v>
      </c>
      <c r="C38" s="39"/>
      <c r="D38" s="39"/>
      <c r="E38" s="98"/>
      <c r="F38" s="40"/>
      <c r="G38" s="41"/>
      <c r="H38" s="48"/>
      <c r="I38" s="103"/>
      <c r="J38" s="94"/>
      <c r="K38" s="297"/>
      <c r="L38" s="91"/>
      <c r="M38" s="53"/>
      <c r="O38" s="86"/>
      <c r="P38" s="86"/>
    </row>
    <row r="39" spans="1:16" s="85" customFormat="1" ht="11.25" customHeight="1">
      <c r="A39" s="37"/>
      <c r="B39" s="27" t="s">
        <v>1031</v>
      </c>
      <c r="C39" s="39"/>
      <c r="D39" s="39"/>
      <c r="E39" s="98"/>
      <c r="F39" s="40" t="s">
        <v>1018</v>
      </c>
      <c r="G39" s="41">
        <v>40.6</v>
      </c>
      <c r="H39" s="48"/>
      <c r="I39" s="103">
        <v>2.39</v>
      </c>
      <c r="J39" s="94"/>
      <c r="K39" s="297">
        <f t="shared" si="0"/>
        <v>97.03</v>
      </c>
      <c r="L39" s="95"/>
      <c r="M39" s="53"/>
      <c r="O39" s="86"/>
      <c r="P39" s="86"/>
    </row>
    <row r="40" spans="1:16" s="85" customFormat="1" ht="11.25" customHeight="1">
      <c r="A40" s="37" t="s">
        <v>340</v>
      </c>
      <c r="B40" s="84" t="s">
        <v>1033</v>
      </c>
      <c r="C40" s="39"/>
      <c r="D40" s="39"/>
      <c r="E40" s="98"/>
      <c r="F40" s="40" t="s">
        <v>1018</v>
      </c>
      <c r="G40" s="41">
        <v>40.6</v>
      </c>
      <c r="H40" s="48"/>
      <c r="I40" s="103">
        <v>16.43</v>
      </c>
      <c r="J40" s="94"/>
      <c r="K40" s="297">
        <f t="shared" si="0"/>
        <v>667.06</v>
      </c>
      <c r="L40" s="95"/>
      <c r="M40" s="53"/>
      <c r="O40" s="86"/>
      <c r="P40" s="86"/>
    </row>
    <row r="41" spans="1:16" s="85" customFormat="1" ht="11.25" customHeight="1">
      <c r="A41" s="37" t="s">
        <v>341</v>
      </c>
      <c r="B41" s="27" t="s">
        <v>1034</v>
      </c>
      <c r="C41" s="39"/>
      <c r="D41" s="67"/>
      <c r="E41" s="68"/>
      <c r="F41" s="40"/>
      <c r="G41" s="99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100" t="s">
        <v>1035</v>
      </c>
      <c r="C42" s="39"/>
      <c r="D42" s="67"/>
      <c r="E42" s="68"/>
      <c r="F42" s="40" t="s">
        <v>1018</v>
      </c>
      <c r="G42" s="41">
        <v>36.1</v>
      </c>
      <c r="H42" s="48"/>
      <c r="I42" s="45">
        <v>28.36</v>
      </c>
      <c r="J42" s="94"/>
      <c r="K42" s="297">
        <f t="shared" si="0"/>
        <v>1023.8</v>
      </c>
      <c r="L42" s="95"/>
      <c r="M42" s="53"/>
      <c r="O42" s="86"/>
      <c r="P42" s="86"/>
    </row>
    <row r="43" spans="1:16" s="85" customFormat="1" ht="11.25" customHeight="1">
      <c r="A43" s="37" t="s">
        <v>342</v>
      </c>
      <c r="B43" s="27" t="s">
        <v>1053</v>
      </c>
      <c r="C43" s="137"/>
      <c r="D43" s="137"/>
      <c r="E43" s="138"/>
      <c r="F43" s="139" t="s">
        <v>1020</v>
      </c>
      <c r="G43" s="41">
        <v>21.4</v>
      </c>
      <c r="H43" s="48"/>
      <c r="I43" s="45">
        <v>18.2</v>
      </c>
      <c r="J43" s="94"/>
      <c r="K43" s="297">
        <f t="shared" si="0"/>
        <v>389.48</v>
      </c>
      <c r="L43" s="95"/>
      <c r="M43" s="53"/>
      <c r="O43" s="86"/>
      <c r="P43" s="86"/>
    </row>
    <row r="44" spans="1:16" s="85" customFormat="1" ht="11.25" customHeight="1" thickBot="1">
      <c r="A44" s="37" t="s">
        <v>343</v>
      </c>
      <c r="B44" s="100" t="s">
        <v>1161</v>
      </c>
      <c r="C44" s="28"/>
      <c r="D44" s="147"/>
      <c r="E44" s="148"/>
      <c r="F44" s="40" t="s">
        <v>1020</v>
      </c>
      <c r="G44" s="41">
        <v>7</v>
      </c>
      <c r="H44" s="48"/>
      <c r="I44" s="183">
        <v>22.88</v>
      </c>
      <c r="J44" s="94"/>
      <c r="K44" s="297">
        <f t="shared" si="0"/>
        <v>160.16</v>
      </c>
      <c r="L44" s="95"/>
      <c r="M44" s="53">
        <f>SUM(K39:K44)</f>
        <v>2337.5299999999997</v>
      </c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1022</v>
      </c>
      <c r="D45" s="70"/>
      <c r="E45" s="72"/>
      <c r="F45" s="70" t="s">
        <v>1009</v>
      </c>
      <c r="G45" s="72"/>
      <c r="H45" s="70" t="s">
        <v>1016</v>
      </c>
      <c r="I45" s="72"/>
      <c r="J45" s="70"/>
      <c r="K45" s="104">
        <f>SUM(K5:K44)</f>
        <v>108416.71999999991</v>
      </c>
      <c r="L45" s="97"/>
      <c r="M45" s="345">
        <f>SUM(M5:M44)</f>
        <v>108416.71999999993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1017</v>
      </c>
      <c r="I46" s="57"/>
      <c r="J46" s="23"/>
      <c r="K46" s="73"/>
      <c r="L46" s="23"/>
      <c r="M46" s="346"/>
    </row>
    <row r="47" spans="3:13" ht="15" customHeight="1" thickTop="1">
      <c r="C47" s="55"/>
      <c r="M47" s="7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893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Plan11!K45</f>
        <v>108416.71999999991</v>
      </c>
      <c r="L5" s="66"/>
      <c r="M5" s="339">
        <f>Plan11!M45</f>
        <v>108416.71999999993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20" t="s">
        <v>344</v>
      </c>
      <c r="B9" s="77" t="s">
        <v>1032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0.5" customHeight="1">
      <c r="A10" s="35" t="s">
        <v>345</v>
      </c>
      <c r="B10" s="27" t="s">
        <v>1083</v>
      </c>
      <c r="C10" s="28"/>
      <c r="D10" s="28"/>
      <c r="E10" s="29"/>
      <c r="F10" s="30" t="s">
        <v>1018</v>
      </c>
      <c r="G10" s="36">
        <v>42.6</v>
      </c>
      <c r="H10" s="113"/>
      <c r="I10" s="183">
        <v>17.04</v>
      </c>
      <c r="J10" s="105"/>
      <c r="K10" s="297">
        <f>ROUND(G10*I10,2)</f>
        <v>725.9</v>
      </c>
      <c r="L10" s="113"/>
      <c r="M10" s="344"/>
    </row>
    <row r="11" spans="1:13" ht="10.5" customHeight="1">
      <c r="A11" s="35" t="s">
        <v>346</v>
      </c>
      <c r="B11" s="38" t="s">
        <v>1027</v>
      </c>
      <c r="C11" s="39"/>
      <c r="D11" s="39"/>
      <c r="E11" s="98"/>
      <c r="F11" s="30"/>
      <c r="G11" s="36"/>
      <c r="H11" s="113"/>
      <c r="I11" s="183"/>
      <c r="J11" s="105"/>
      <c r="K11" s="297"/>
      <c r="L11" s="113"/>
      <c r="M11" s="344"/>
    </row>
    <row r="12" spans="1:13" ht="10.5" customHeight="1">
      <c r="A12" s="35"/>
      <c r="B12" s="84" t="s">
        <v>1082</v>
      </c>
      <c r="C12" s="39"/>
      <c r="D12" s="39"/>
      <c r="E12" s="98"/>
      <c r="F12" s="30" t="s">
        <v>1018</v>
      </c>
      <c r="G12" s="36">
        <v>42.6</v>
      </c>
      <c r="H12" s="113"/>
      <c r="I12" s="183">
        <v>34.46</v>
      </c>
      <c r="J12" s="105"/>
      <c r="K12" s="297">
        <f aca="true" t="shared" si="0" ref="K12:K47">ROUND(G12*I12,2)</f>
        <v>1468</v>
      </c>
      <c r="L12" s="113"/>
      <c r="M12" s="344"/>
    </row>
    <row r="13" spans="1:13" ht="10.5" customHeight="1">
      <c r="A13" s="35" t="s">
        <v>347</v>
      </c>
      <c r="B13" s="38" t="s">
        <v>1084</v>
      </c>
      <c r="C13" s="39"/>
      <c r="D13" s="39"/>
      <c r="E13" s="98"/>
      <c r="F13" s="30" t="s">
        <v>1020</v>
      </c>
      <c r="G13" s="36">
        <v>25.4</v>
      </c>
      <c r="H13" s="113"/>
      <c r="I13" s="183">
        <v>13.13</v>
      </c>
      <c r="J13" s="105"/>
      <c r="K13" s="297">
        <f t="shared" si="0"/>
        <v>333.5</v>
      </c>
      <c r="L13" s="113"/>
      <c r="M13" s="344">
        <f>SUM(K10:K13)</f>
        <v>2527.4</v>
      </c>
    </row>
    <row r="14" spans="1:13" ht="10.5" customHeight="1">
      <c r="A14" s="76" t="s">
        <v>348</v>
      </c>
      <c r="B14" s="77" t="s">
        <v>1040</v>
      </c>
      <c r="C14" s="28"/>
      <c r="D14" s="28"/>
      <c r="E14" s="29"/>
      <c r="F14" s="40"/>
      <c r="G14" s="36"/>
      <c r="H14" s="113"/>
      <c r="I14" s="183"/>
      <c r="J14" s="105"/>
      <c r="K14" s="297"/>
      <c r="L14" s="113"/>
      <c r="M14" s="344"/>
    </row>
    <row r="15" spans="1:13" ht="10.5" customHeight="1">
      <c r="A15" s="35" t="s">
        <v>349</v>
      </c>
      <c r="B15" s="100" t="s">
        <v>1041</v>
      </c>
      <c r="C15" s="28"/>
      <c r="D15" s="28"/>
      <c r="E15" s="29"/>
      <c r="F15" s="40"/>
      <c r="G15" s="36"/>
      <c r="H15" s="47"/>
      <c r="I15" s="183"/>
      <c r="J15" s="47"/>
      <c r="K15" s="297"/>
      <c r="L15" s="46"/>
      <c r="M15" s="52"/>
    </row>
    <row r="16" spans="1:13" ht="10.5" customHeight="1">
      <c r="A16" s="35"/>
      <c r="B16" s="100" t="s">
        <v>1173</v>
      </c>
      <c r="C16" s="28"/>
      <c r="D16" s="28"/>
      <c r="E16" s="29"/>
      <c r="F16" s="30" t="s">
        <v>1018</v>
      </c>
      <c r="G16" s="36">
        <v>4.4</v>
      </c>
      <c r="H16" s="47"/>
      <c r="I16" s="183">
        <v>456.64</v>
      </c>
      <c r="J16" s="47"/>
      <c r="K16" s="297">
        <f t="shared" si="0"/>
        <v>2009.22</v>
      </c>
      <c r="L16" s="46"/>
      <c r="M16" s="52"/>
    </row>
    <row r="17" spans="1:13" ht="10.5" customHeight="1">
      <c r="A17" s="35" t="s">
        <v>350</v>
      </c>
      <c r="B17" s="38" t="s">
        <v>1158</v>
      </c>
      <c r="C17" s="39"/>
      <c r="D17" s="39"/>
      <c r="E17" s="98"/>
      <c r="F17" s="40" t="s">
        <v>1018</v>
      </c>
      <c r="G17" s="118">
        <v>1.8</v>
      </c>
      <c r="H17" s="47"/>
      <c r="I17" s="183">
        <v>248.31</v>
      </c>
      <c r="J17" s="47"/>
      <c r="K17" s="297">
        <f t="shared" si="0"/>
        <v>446.96</v>
      </c>
      <c r="L17" s="46"/>
      <c r="M17" s="52"/>
    </row>
    <row r="18" spans="1:16" s="101" customFormat="1" ht="10.5" customHeight="1">
      <c r="A18" s="35" t="s">
        <v>351</v>
      </c>
      <c r="B18" s="160" t="s">
        <v>1155</v>
      </c>
      <c r="C18" s="137"/>
      <c r="D18" s="137"/>
      <c r="E18" s="138"/>
      <c r="F18" s="40"/>
      <c r="G18" s="36"/>
      <c r="H18" s="47"/>
      <c r="I18" s="183"/>
      <c r="J18" s="88"/>
      <c r="K18" s="297"/>
      <c r="L18" s="89"/>
      <c r="M18" s="52"/>
      <c r="O18" s="102"/>
      <c r="P18" s="102"/>
    </row>
    <row r="19" spans="1:16" s="101" customFormat="1" ht="10.5" customHeight="1">
      <c r="A19" s="35"/>
      <c r="B19" s="160" t="s">
        <v>1048</v>
      </c>
      <c r="C19" s="137"/>
      <c r="D19" s="137"/>
      <c r="E19" s="138"/>
      <c r="F19" s="40" t="s">
        <v>1019</v>
      </c>
      <c r="G19" s="36">
        <v>1</v>
      </c>
      <c r="H19" s="47"/>
      <c r="I19" s="183">
        <v>255.64</v>
      </c>
      <c r="J19" s="88"/>
      <c r="K19" s="297">
        <f t="shared" si="0"/>
        <v>255.64</v>
      </c>
      <c r="L19" s="89"/>
      <c r="M19" s="52">
        <f>SUM(K16:K19)</f>
        <v>2711.8199999999997</v>
      </c>
      <c r="O19" s="102"/>
      <c r="P19" s="102"/>
    </row>
    <row r="20" spans="1:16" s="101" customFormat="1" ht="10.5" customHeight="1">
      <c r="A20" s="78" t="s">
        <v>352</v>
      </c>
      <c r="B20" s="80" t="s">
        <v>1042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53"/>
      <c r="O20" s="102"/>
      <c r="P20" s="102"/>
    </row>
    <row r="21" spans="1:16" s="101" customFormat="1" ht="10.5" customHeight="1">
      <c r="A21" s="37" t="s">
        <v>353</v>
      </c>
      <c r="B21" s="38" t="s">
        <v>1043</v>
      </c>
      <c r="C21" s="39"/>
      <c r="D21" s="39"/>
      <c r="E21" s="98"/>
      <c r="F21" s="40" t="s">
        <v>1018</v>
      </c>
      <c r="G21" s="41">
        <v>4.34</v>
      </c>
      <c r="H21" s="48"/>
      <c r="I21" s="183">
        <v>59.8</v>
      </c>
      <c r="J21" s="94"/>
      <c r="K21" s="297">
        <f t="shared" si="0"/>
        <v>259.53</v>
      </c>
      <c r="L21" s="95"/>
      <c r="M21" s="53">
        <f>K21</f>
        <v>259.53</v>
      </c>
      <c r="O21" s="102"/>
      <c r="P21" s="102"/>
    </row>
    <row r="22" spans="1:16" s="101" customFormat="1" ht="10.5" customHeight="1">
      <c r="A22" s="78" t="s">
        <v>354</v>
      </c>
      <c r="B22" s="79" t="s">
        <v>1021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0.5" customHeight="1">
      <c r="A23" s="37" t="s">
        <v>355</v>
      </c>
      <c r="B23" s="38" t="s">
        <v>1036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0.5" customHeight="1">
      <c r="A24" s="37"/>
      <c r="B24" s="38" t="s">
        <v>1037</v>
      </c>
      <c r="C24" s="28"/>
      <c r="D24" s="28"/>
      <c r="E24" s="29"/>
      <c r="F24" s="40" t="s">
        <v>1018</v>
      </c>
      <c r="G24" s="41">
        <v>77.95</v>
      </c>
      <c r="H24" s="48"/>
      <c r="I24" s="183">
        <v>5.62</v>
      </c>
      <c r="J24" s="94"/>
      <c r="K24" s="297">
        <f t="shared" si="0"/>
        <v>438.08</v>
      </c>
      <c r="L24" s="95"/>
      <c r="M24" s="53"/>
      <c r="O24" s="102"/>
      <c r="P24" s="102"/>
    </row>
    <row r="25" spans="1:16" s="101" customFormat="1" ht="10.5" customHeight="1">
      <c r="A25" s="37" t="s">
        <v>356</v>
      </c>
      <c r="B25" s="38" t="s">
        <v>1038</v>
      </c>
      <c r="C25" s="39"/>
      <c r="D25" s="39"/>
      <c r="E25" s="98"/>
      <c r="F25" s="40" t="s">
        <v>1018</v>
      </c>
      <c r="G25" s="41">
        <v>77.95</v>
      </c>
      <c r="H25" s="48"/>
      <c r="I25" s="183">
        <v>9.34</v>
      </c>
      <c r="J25" s="94"/>
      <c r="K25" s="297">
        <f t="shared" si="0"/>
        <v>728.05</v>
      </c>
      <c r="L25" s="95"/>
      <c r="M25" s="53"/>
      <c r="O25" s="102"/>
      <c r="P25" s="102"/>
    </row>
    <row r="26" spans="1:16" s="101" customFormat="1" ht="10.5" customHeight="1">
      <c r="A26" s="37" t="s">
        <v>357</v>
      </c>
      <c r="B26" s="160" t="s">
        <v>1159</v>
      </c>
      <c r="C26" s="137"/>
      <c r="D26" s="137"/>
      <c r="E26" s="138"/>
      <c r="F26" s="139" t="s">
        <v>1018</v>
      </c>
      <c r="G26" s="140">
        <v>3.36</v>
      </c>
      <c r="H26" s="48"/>
      <c r="I26" s="183">
        <v>8.65</v>
      </c>
      <c r="J26" s="94"/>
      <c r="K26" s="297">
        <f t="shared" si="0"/>
        <v>29.06</v>
      </c>
      <c r="L26" s="95"/>
      <c r="M26" s="53">
        <f>SUM(K24:K26)</f>
        <v>1195.1899999999998</v>
      </c>
      <c r="O26" s="102"/>
      <c r="P26" s="102"/>
    </row>
    <row r="27" spans="1:16" s="101" customFormat="1" ht="10.5" customHeight="1">
      <c r="A27" s="78" t="s">
        <v>358</v>
      </c>
      <c r="B27" s="80" t="s">
        <v>1058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0.5" customHeight="1">
      <c r="A28" s="37" t="s">
        <v>359</v>
      </c>
      <c r="B28" s="38" t="s">
        <v>1059</v>
      </c>
      <c r="C28" s="39"/>
      <c r="D28" s="67"/>
      <c r="E28" s="68"/>
      <c r="F28" s="40" t="s">
        <v>1018</v>
      </c>
      <c r="G28" s="41">
        <v>6</v>
      </c>
      <c r="H28" s="48"/>
      <c r="I28" s="185">
        <v>78.25</v>
      </c>
      <c r="J28" s="94"/>
      <c r="K28" s="297">
        <f t="shared" si="0"/>
        <v>469.5</v>
      </c>
      <c r="L28" s="95"/>
      <c r="M28" s="53"/>
      <c r="O28" s="102"/>
      <c r="P28" s="102"/>
    </row>
    <row r="29" spans="1:16" s="101" customFormat="1" ht="10.5" customHeight="1">
      <c r="A29" s="37" t="s">
        <v>360</v>
      </c>
      <c r="B29" s="38" t="s">
        <v>3</v>
      </c>
      <c r="C29" s="39"/>
      <c r="D29" s="67"/>
      <c r="E29" s="68"/>
      <c r="F29" s="40" t="s">
        <v>1018</v>
      </c>
      <c r="G29" s="41">
        <v>1.35</v>
      </c>
      <c r="H29" s="48"/>
      <c r="I29" s="185">
        <v>149.92</v>
      </c>
      <c r="J29" s="94"/>
      <c r="K29" s="297">
        <f t="shared" si="0"/>
        <v>202.39</v>
      </c>
      <c r="L29" s="95"/>
      <c r="M29" s="53">
        <f>SUM(K28:K29)</f>
        <v>671.89</v>
      </c>
      <c r="O29" s="102"/>
      <c r="P29" s="102"/>
    </row>
    <row r="30" spans="1:16" s="101" customFormat="1" ht="10.5" customHeight="1">
      <c r="A30" s="117" t="s">
        <v>361</v>
      </c>
      <c r="B30" s="136" t="s">
        <v>1051</v>
      </c>
      <c r="C30" s="137"/>
      <c r="D30" s="137"/>
      <c r="E30" s="138"/>
      <c r="F30" s="139"/>
      <c r="G30" s="140"/>
      <c r="H30" s="48"/>
      <c r="I30" s="183"/>
      <c r="J30" s="94"/>
      <c r="K30" s="297"/>
      <c r="L30" s="95"/>
      <c r="M30" s="53"/>
      <c r="O30" s="102"/>
      <c r="P30" s="102"/>
    </row>
    <row r="31" spans="1:16" s="85" customFormat="1" ht="10.5" customHeight="1">
      <c r="A31" s="141" t="s">
        <v>362</v>
      </c>
      <c r="B31" s="79" t="s">
        <v>1024</v>
      </c>
      <c r="C31" s="39"/>
      <c r="D31" s="39"/>
      <c r="E31" s="98"/>
      <c r="F31" s="40"/>
      <c r="G31" s="140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0.5" customHeight="1">
      <c r="A32" s="142" t="s">
        <v>363</v>
      </c>
      <c r="B32" s="38" t="s">
        <v>1081</v>
      </c>
      <c r="C32" s="39"/>
      <c r="D32" s="39"/>
      <c r="E32" s="98"/>
      <c r="F32" s="40" t="s">
        <v>1018</v>
      </c>
      <c r="G32" s="140">
        <v>42.6</v>
      </c>
      <c r="H32" s="48"/>
      <c r="I32" s="183">
        <v>6.21</v>
      </c>
      <c r="J32" s="94"/>
      <c r="K32" s="297">
        <f t="shared" si="0"/>
        <v>264.55</v>
      </c>
      <c r="L32" s="91"/>
      <c r="M32" s="53"/>
      <c r="O32" s="86"/>
      <c r="P32" s="86"/>
    </row>
    <row r="33" spans="1:16" s="85" customFormat="1" ht="10.5" customHeight="1">
      <c r="A33" s="142" t="s">
        <v>364</v>
      </c>
      <c r="B33" s="38" t="s">
        <v>1028</v>
      </c>
      <c r="C33" s="39"/>
      <c r="D33" s="39"/>
      <c r="E33" s="98"/>
      <c r="F33" s="40" t="s">
        <v>1018</v>
      </c>
      <c r="G33" s="140">
        <v>40.6</v>
      </c>
      <c r="H33" s="48"/>
      <c r="I33" s="45">
        <v>2.39</v>
      </c>
      <c r="J33" s="94"/>
      <c r="K33" s="297">
        <f t="shared" si="0"/>
        <v>97.03</v>
      </c>
      <c r="L33" s="91"/>
      <c r="M33" s="53"/>
      <c r="O33" s="86"/>
      <c r="P33" s="86"/>
    </row>
    <row r="34" spans="1:16" s="85" customFormat="1" ht="10.5" customHeight="1">
      <c r="A34" s="142" t="s">
        <v>365</v>
      </c>
      <c r="B34" s="38" t="s">
        <v>1074</v>
      </c>
      <c r="C34" s="39"/>
      <c r="D34" s="39"/>
      <c r="E34" s="98"/>
      <c r="F34" s="40" t="s">
        <v>1075</v>
      </c>
      <c r="G34" s="140">
        <v>0.27</v>
      </c>
      <c r="H34" s="48"/>
      <c r="I34" s="45">
        <v>14.33</v>
      </c>
      <c r="J34" s="94"/>
      <c r="K34" s="297">
        <f t="shared" si="0"/>
        <v>3.87</v>
      </c>
      <c r="L34" s="91"/>
      <c r="M34" s="53"/>
      <c r="O34" s="86"/>
      <c r="P34" s="86"/>
    </row>
    <row r="35" spans="1:16" s="85" customFormat="1" ht="10.5" customHeight="1">
      <c r="A35" s="142" t="s">
        <v>366</v>
      </c>
      <c r="B35" s="27" t="s">
        <v>1044</v>
      </c>
      <c r="C35" s="39"/>
      <c r="D35" s="39"/>
      <c r="E35" s="98"/>
      <c r="F35" s="40" t="s">
        <v>1018</v>
      </c>
      <c r="G35" s="41">
        <v>6.08</v>
      </c>
      <c r="H35" s="48"/>
      <c r="I35" s="45">
        <v>7.47</v>
      </c>
      <c r="J35" s="94"/>
      <c r="K35" s="297">
        <f t="shared" si="0"/>
        <v>45.42</v>
      </c>
      <c r="L35" s="91"/>
      <c r="M35" s="53">
        <f>SUM(K32:K35)</f>
        <v>410.87000000000006</v>
      </c>
      <c r="O35" s="86"/>
      <c r="P35" s="86"/>
    </row>
    <row r="36" spans="1:16" s="85" customFormat="1" ht="10.5" customHeight="1">
      <c r="A36" s="78" t="s">
        <v>367</v>
      </c>
      <c r="B36" s="79" t="s">
        <v>1056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0.5" customHeight="1">
      <c r="A37" s="37" t="s">
        <v>368</v>
      </c>
      <c r="B37" s="38" t="s">
        <v>1086</v>
      </c>
      <c r="C37" s="39"/>
      <c r="D37" s="39"/>
      <c r="E37" s="98"/>
      <c r="F37" s="40"/>
      <c r="G37" s="41"/>
      <c r="H37" s="48"/>
      <c r="I37" s="45"/>
      <c r="J37" s="94"/>
      <c r="K37" s="297"/>
      <c r="L37" s="91"/>
      <c r="M37" s="53"/>
      <c r="O37" s="86"/>
      <c r="P37" s="86"/>
    </row>
    <row r="38" spans="1:16" s="85" customFormat="1" ht="10.5" customHeight="1">
      <c r="A38" s="37"/>
      <c r="B38" s="27" t="s">
        <v>1085</v>
      </c>
      <c r="C38" s="39"/>
      <c r="D38" s="39"/>
      <c r="E38" s="98"/>
      <c r="F38" s="40" t="s">
        <v>1019</v>
      </c>
      <c r="G38" s="41">
        <v>4</v>
      </c>
      <c r="H38" s="48"/>
      <c r="I38" s="103">
        <v>112.64</v>
      </c>
      <c r="J38" s="94"/>
      <c r="K38" s="297">
        <f t="shared" si="0"/>
        <v>450.56</v>
      </c>
      <c r="L38" s="95"/>
      <c r="M38" s="53"/>
      <c r="O38" s="86"/>
      <c r="P38" s="86"/>
    </row>
    <row r="39" spans="1:16" s="85" customFormat="1" ht="10.5" customHeight="1">
      <c r="A39" s="37" t="s">
        <v>369</v>
      </c>
      <c r="B39" s="38" t="s">
        <v>1088</v>
      </c>
      <c r="C39" s="39"/>
      <c r="D39" s="39"/>
      <c r="E39" s="98"/>
      <c r="F39" s="40" t="s">
        <v>1019</v>
      </c>
      <c r="G39" s="41">
        <v>1</v>
      </c>
      <c r="H39" s="48"/>
      <c r="I39" s="103">
        <v>45.36</v>
      </c>
      <c r="J39" s="94"/>
      <c r="K39" s="297">
        <f t="shared" si="0"/>
        <v>45.36</v>
      </c>
      <c r="L39" s="95"/>
      <c r="M39" s="53"/>
      <c r="O39" s="86"/>
      <c r="P39" s="86"/>
    </row>
    <row r="40" spans="1:16" s="85" customFormat="1" ht="10.5" customHeight="1">
      <c r="A40" s="37" t="s">
        <v>370</v>
      </c>
      <c r="B40" s="27" t="s">
        <v>1089</v>
      </c>
      <c r="C40" s="39"/>
      <c r="D40" s="39"/>
      <c r="E40" s="98"/>
      <c r="F40" s="40" t="s">
        <v>1019</v>
      </c>
      <c r="G40" s="41">
        <v>4</v>
      </c>
      <c r="H40" s="48"/>
      <c r="I40" s="103">
        <v>49.85</v>
      </c>
      <c r="J40" s="94"/>
      <c r="K40" s="297">
        <f t="shared" si="0"/>
        <v>199.4</v>
      </c>
      <c r="L40" s="95"/>
      <c r="M40" s="53"/>
      <c r="O40" s="86"/>
      <c r="P40" s="86"/>
    </row>
    <row r="41" spans="1:16" s="85" customFormat="1" ht="10.5" customHeight="1">
      <c r="A41" s="37" t="s">
        <v>371</v>
      </c>
      <c r="B41" s="27" t="s">
        <v>1093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0.5" customHeight="1">
      <c r="A42" s="37"/>
      <c r="B42" s="27" t="s">
        <v>1094</v>
      </c>
      <c r="C42" s="28"/>
      <c r="D42" s="28"/>
      <c r="E42" s="29"/>
      <c r="F42" s="40" t="s">
        <v>1019</v>
      </c>
      <c r="G42" s="41">
        <v>2</v>
      </c>
      <c r="H42" s="48"/>
      <c r="I42" s="45">
        <v>130.58</v>
      </c>
      <c r="J42" s="94"/>
      <c r="K42" s="297">
        <f t="shared" si="0"/>
        <v>261.16</v>
      </c>
      <c r="L42" s="95"/>
      <c r="M42" s="53">
        <f>SUM(K38:K42)</f>
        <v>956.48</v>
      </c>
      <c r="O42" s="86"/>
      <c r="P42" s="86"/>
    </row>
    <row r="43" spans="1:16" s="85" customFormat="1" ht="10.5" customHeight="1">
      <c r="A43" s="78" t="s">
        <v>372</v>
      </c>
      <c r="B43" s="77" t="s">
        <v>1134</v>
      </c>
      <c r="C43" s="28"/>
      <c r="D43" s="28"/>
      <c r="E43" s="29"/>
      <c r="F43" s="40"/>
      <c r="G43" s="41"/>
      <c r="H43" s="48"/>
      <c r="I43" s="14"/>
      <c r="J43" s="94"/>
      <c r="K43" s="297"/>
      <c r="L43" s="95"/>
      <c r="M43" s="53"/>
      <c r="O43" s="86"/>
      <c r="P43" s="86"/>
    </row>
    <row r="44" spans="1:16" s="85" customFormat="1" ht="10.5" customHeight="1">
      <c r="A44" s="37" t="s">
        <v>373</v>
      </c>
      <c r="B44" s="27" t="s">
        <v>1154</v>
      </c>
      <c r="C44" s="28"/>
      <c r="D44" s="28"/>
      <c r="E44" s="29"/>
      <c r="F44" s="40" t="s">
        <v>1019</v>
      </c>
      <c r="G44" s="41">
        <v>1</v>
      </c>
      <c r="H44" s="48"/>
      <c r="I44" s="297">
        <v>43.2</v>
      </c>
      <c r="J44" s="94"/>
      <c r="K44" s="297">
        <f t="shared" si="0"/>
        <v>43.2</v>
      </c>
      <c r="L44" s="95"/>
      <c r="M44" s="53">
        <f>K44</f>
        <v>43.2</v>
      </c>
      <c r="O44" s="86"/>
      <c r="P44" s="86"/>
    </row>
    <row r="45" spans="1:16" s="85" customFormat="1" ht="10.5" customHeight="1">
      <c r="A45" s="141" t="s">
        <v>374</v>
      </c>
      <c r="B45" s="77" t="s">
        <v>1045</v>
      </c>
      <c r="C45" s="28"/>
      <c r="D45" s="28"/>
      <c r="E45" s="29"/>
      <c r="F45" s="40"/>
      <c r="G45" s="140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0.5" customHeight="1">
      <c r="A46" s="142" t="s">
        <v>375</v>
      </c>
      <c r="B46" s="27" t="s">
        <v>1046</v>
      </c>
      <c r="C46" s="28"/>
      <c r="D46" s="28"/>
      <c r="E46" s="29"/>
      <c r="F46" s="40"/>
      <c r="G46" s="140"/>
      <c r="H46" s="48"/>
      <c r="I46" s="183"/>
      <c r="J46" s="94"/>
      <c r="K46" s="297"/>
      <c r="L46" s="95"/>
      <c r="M46" s="53"/>
      <c r="O46" s="86"/>
      <c r="P46" s="86"/>
    </row>
    <row r="47" spans="1:16" s="85" customFormat="1" ht="10.5" customHeight="1" thickBot="1">
      <c r="A47" s="142"/>
      <c r="B47" s="27" t="s">
        <v>1047</v>
      </c>
      <c r="C47" s="28"/>
      <c r="D47" s="28"/>
      <c r="E47" s="29"/>
      <c r="F47" s="40" t="s">
        <v>1018</v>
      </c>
      <c r="G47" s="41">
        <v>22.36</v>
      </c>
      <c r="H47" s="48"/>
      <c r="I47" s="183">
        <v>18.99</v>
      </c>
      <c r="J47" s="94"/>
      <c r="K47" s="297">
        <f t="shared" si="0"/>
        <v>424.62</v>
      </c>
      <c r="L47" s="95"/>
      <c r="M47" s="53">
        <f>K47</f>
        <v>424.62</v>
      </c>
      <c r="O47" s="86"/>
      <c r="P47" s="86"/>
    </row>
    <row r="48" spans="1:13" ht="19.5" customHeight="1" thickTop="1">
      <c r="A48" s="69" t="str">
        <f>Plan1!A52</f>
        <v>DATA:   03/03/2005   </v>
      </c>
      <c r="B48" s="70"/>
      <c r="C48" s="71" t="s">
        <v>1022</v>
      </c>
      <c r="D48" s="70"/>
      <c r="E48" s="72"/>
      <c r="F48" s="70" t="s">
        <v>1009</v>
      </c>
      <c r="G48" s="72"/>
      <c r="H48" s="70" t="s">
        <v>1016</v>
      </c>
      <c r="I48" s="72"/>
      <c r="J48" s="70"/>
      <c r="K48" s="104">
        <f>SUM(K5:K47)</f>
        <v>117617.7199999999</v>
      </c>
      <c r="L48" s="97"/>
      <c r="M48" s="345">
        <f>SUM(M5:M47)</f>
        <v>117617.7199999999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1017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K46" sqref="K4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894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Plan12!K48</f>
        <v>117617.7199999999</v>
      </c>
      <c r="L5" s="66"/>
      <c r="M5" s="339">
        <f>Plan12!M48</f>
        <v>117617.7199999999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376</v>
      </c>
      <c r="B9" s="77" t="s">
        <v>1029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1.25" customHeight="1">
      <c r="A10" s="35" t="s">
        <v>377</v>
      </c>
      <c r="B10" s="27" t="s">
        <v>1030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1.25" customHeight="1">
      <c r="A11" s="35"/>
      <c r="B11" s="38" t="s">
        <v>1031</v>
      </c>
      <c r="C11" s="39"/>
      <c r="D11" s="39"/>
      <c r="E11" s="98"/>
      <c r="F11" s="30" t="s">
        <v>1018</v>
      </c>
      <c r="G11" s="36">
        <v>40.6</v>
      </c>
      <c r="H11" s="113"/>
      <c r="I11" s="183">
        <v>2.39</v>
      </c>
      <c r="J11" s="105"/>
      <c r="K11" s="297">
        <f>ROUND(G11*I11,2)</f>
        <v>97.03</v>
      </c>
      <c r="L11" s="113"/>
      <c r="M11" s="344"/>
    </row>
    <row r="12" spans="1:13" ht="11.25" customHeight="1">
      <c r="A12" s="35" t="s">
        <v>378</v>
      </c>
      <c r="B12" s="100" t="s">
        <v>1033</v>
      </c>
      <c r="C12" s="28"/>
      <c r="D12" s="28"/>
      <c r="E12" s="29"/>
      <c r="F12" s="40" t="s">
        <v>1018</v>
      </c>
      <c r="G12" s="36">
        <v>40.6</v>
      </c>
      <c r="H12" s="113"/>
      <c r="I12" s="183">
        <v>16.43</v>
      </c>
      <c r="J12" s="105"/>
      <c r="K12" s="297">
        <f aca="true" t="shared" si="0" ref="K12:K46">ROUND(G12*I12,2)</f>
        <v>667.06</v>
      </c>
      <c r="L12" s="113"/>
      <c r="M12" s="344"/>
    </row>
    <row r="13" spans="1:13" ht="11.25" customHeight="1">
      <c r="A13" s="35" t="s">
        <v>379</v>
      </c>
      <c r="B13" s="27" t="s">
        <v>1034</v>
      </c>
      <c r="C13" s="28"/>
      <c r="D13" s="147"/>
      <c r="E13" s="148"/>
      <c r="F13" s="40"/>
      <c r="G13" s="149"/>
      <c r="H13" s="47"/>
      <c r="I13" s="183"/>
      <c r="J13" s="47"/>
      <c r="K13" s="297"/>
      <c r="L13" s="46"/>
      <c r="M13" s="52"/>
    </row>
    <row r="14" spans="1:13" ht="11.25" customHeight="1">
      <c r="A14" s="35"/>
      <c r="B14" s="84" t="s">
        <v>1035</v>
      </c>
      <c r="C14" s="28"/>
      <c r="D14" s="147"/>
      <c r="E14" s="148"/>
      <c r="F14" s="30" t="s">
        <v>1018</v>
      </c>
      <c r="G14" s="36">
        <v>36.1</v>
      </c>
      <c r="H14" s="47"/>
      <c r="I14" s="183">
        <v>28.36</v>
      </c>
      <c r="J14" s="47"/>
      <c r="K14" s="297">
        <f t="shared" si="0"/>
        <v>1023.8</v>
      </c>
      <c r="L14" s="46"/>
      <c r="M14" s="52"/>
    </row>
    <row r="15" spans="1:16" s="101" customFormat="1" ht="11.25" customHeight="1">
      <c r="A15" s="35" t="s">
        <v>380</v>
      </c>
      <c r="B15" s="38" t="s">
        <v>1053</v>
      </c>
      <c r="C15" s="137"/>
      <c r="D15" s="137"/>
      <c r="E15" s="138"/>
      <c r="F15" s="139" t="s">
        <v>1020</v>
      </c>
      <c r="G15" s="36">
        <v>21.4</v>
      </c>
      <c r="H15" s="47"/>
      <c r="I15" s="183">
        <v>18.2</v>
      </c>
      <c r="J15" s="88"/>
      <c r="K15" s="297">
        <f t="shared" si="0"/>
        <v>389.48</v>
      </c>
      <c r="L15" s="89"/>
      <c r="M15" s="52"/>
      <c r="O15" s="102"/>
      <c r="P15" s="102"/>
    </row>
    <row r="16" spans="1:16" s="101" customFormat="1" ht="11.25" customHeight="1">
      <c r="A16" s="35" t="s">
        <v>381</v>
      </c>
      <c r="B16" s="84" t="s">
        <v>1161</v>
      </c>
      <c r="C16" s="39"/>
      <c r="D16" s="67"/>
      <c r="E16" s="68"/>
      <c r="F16" s="40" t="s">
        <v>1020</v>
      </c>
      <c r="G16" s="36">
        <v>7</v>
      </c>
      <c r="H16" s="47"/>
      <c r="I16" s="183">
        <v>22.88</v>
      </c>
      <c r="J16" s="88"/>
      <c r="K16" s="297">
        <f t="shared" si="0"/>
        <v>160.16</v>
      </c>
      <c r="L16" s="89"/>
      <c r="M16" s="52">
        <f>SUM(K11:K16)</f>
        <v>2337.5299999999997</v>
      </c>
      <c r="O16" s="102"/>
      <c r="P16" s="102"/>
    </row>
    <row r="17" spans="1:16" s="101" customFormat="1" ht="11.25" customHeight="1">
      <c r="A17" s="120" t="s">
        <v>382</v>
      </c>
      <c r="B17" s="79" t="s">
        <v>1032</v>
      </c>
      <c r="C17" s="39"/>
      <c r="D17" s="39"/>
      <c r="E17" s="98"/>
      <c r="F17" s="40"/>
      <c r="G17" s="36"/>
      <c r="H17" s="47"/>
      <c r="I17" s="183"/>
      <c r="J17" s="88"/>
      <c r="K17" s="297"/>
      <c r="L17" s="89"/>
      <c r="M17" s="52"/>
      <c r="O17" s="102"/>
      <c r="P17" s="102"/>
    </row>
    <row r="18" spans="1:16" s="101" customFormat="1" ht="11.25" customHeight="1">
      <c r="A18" s="142" t="s">
        <v>383</v>
      </c>
      <c r="B18" s="38" t="s">
        <v>1083</v>
      </c>
      <c r="C18" s="39"/>
      <c r="D18" s="39"/>
      <c r="E18" s="98"/>
      <c r="F18" s="40" t="s">
        <v>1018</v>
      </c>
      <c r="G18" s="41">
        <v>42.6</v>
      </c>
      <c r="H18" s="48"/>
      <c r="I18" s="183">
        <v>17.04</v>
      </c>
      <c r="J18" s="94"/>
      <c r="K18" s="297">
        <f t="shared" si="0"/>
        <v>725.9</v>
      </c>
      <c r="L18" s="95"/>
      <c r="M18" s="53"/>
      <c r="O18" s="102"/>
      <c r="P18" s="102"/>
    </row>
    <row r="19" spans="1:16" s="101" customFormat="1" ht="11.25" customHeight="1">
      <c r="A19" s="142" t="s">
        <v>384</v>
      </c>
      <c r="B19" s="38" t="s">
        <v>1027</v>
      </c>
      <c r="C19" s="39"/>
      <c r="D19" s="39"/>
      <c r="E19" s="98"/>
      <c r="F19" s="40"/>
      <c r="G19" s="41"/>
      <c r="H19" s="48"/>
      <c r="I19" s="183"/>
      <c r="J19" s="94"/>
      <c r="K19" s="297"/>
      <c r="L19" s="95"/>
      <c r="M19" s="53"/>
      <c r="O19" s="102"/>
      <c r="P19" s="102"/>
    </row>
    <row r="20" spans="1:16" s="101" customFormat="1" ht="11.25" customHeight="1">
      <c r="A20" s="37"/>
      <c r="B20" s="84" t="s">
        <v>1082</v>
      </c>
      <c r="C20" s="39"/>
      <c r="D20" s="39"/>
      <c r="E20" s="98"/>
      <c r="F20" s="40" t="s">
        <v>1018</v>
      </c>
      <c r="G20" s="41">
        <v>42.6</v>
      </c>
      <c r="H20" s="48"/>
      <c r="I20" s="183">
        <v>34.46</v>
      </c>
      <c r="J20" s="94"/>
      <c r="K20" s="297">
        <f t="shared" si="0"/>
        <v>1468</v>
      </c>
      <c r="L20" s="95"/>
      <c r="M20" s="53"/>
      <c r="O20" s="102"/>
      <c r="P20" s="102"/>
    </row>
    <row r="21" spans="1:16" s="101" customFormat="1" ht="11.25" customHeight="1">
      <c r="A21" s="37" t="s">
        <v>385</v>
      </c>
      <c r="B21" s="38" t="s">
        <v>1084</v>
      </c>
      <c r="C21" s="39"/>
      <c r="D21" s="39"/>
      <c r="E21" s="98"/>
      <c r="F21" s="40" t="s">
        <v>1020</v>
      </c>
      <c r="G21" s="41">
        <v>25.4</v>
      </c>
      <c r="H21" s="48"/>
      <c r="I21" s="183">
        <v>13.13</v>
      </c>
      <c r="J21" s="94"/>
      <c r="K21" s="297">
        <f t="shared" si="0"/>
        <v>333.5</v>
      </c>
      <c r="L21" s="95"/>
      <c r="M21" s="53">
        <f>SUM(K18:K21)</f>
        <v>2527.4</v>
      </c>
      <c r="O21" s="102"/>
      <c r="P21" s="102"/>
    </row>
    <row r="22" spans="1:16" s="101" customFormat="1" ht="11.25" customHeight="1">
      <c r="A22" s="78" t="s">
        <v>386</v>
      </c>
      <c r="B22" s="79" t="s">
        <v>1040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 t="s">
        <v>387</v>
      </c>
      <c r="B23" s="100" t="s">
        <v>1041</v>
      </c>
      <c r="C23" s="39"/>
      <c r="D23" s="39"/>
      <c r="E23" s="98"/>
      <c r="F23" s="40"/>
      <c r="G23" s="41"/>
      <c r="H23" s="48"/>
      <c r="I23" s="183"/>
      <c r="J23" s="94"/>
      <c r="K23" s="297"/>
      <c r="L23" s="95"/>
      <c r="M23" s="53"/>
      <c r="O23" s="102"/>
      <c r="P23" s="102"/>
    </row>
    <row r="24" spans="1:16" s="101" customFormat="1" ht="11.25" customHeight="1">
      <c r="A24" s="37"/>
      <c r="B24" s="100" t="s">
        <v>1173</v>
      </c>
      <c r="C24" s="28"/>
      <c r="D24" s="28"/>
      <c r="E24" s="29"/>
      <c r="F24" s="40" t="s">
        <v>1018</v>
      </c>
      <c r="G24" s="41">
        <v>4.4</v>
      </c>
      <c r="H24" s="48"/>
      <c r="I24" s="183">
        <v>456.64</v>
      </c>
      <c r="J24" s="94"/>
      <c r="K24" s="297">
        <f t="shared" si="0"/>
        <v>2009.22</v>
      </c>
      <c r="L24" s="95"/>
      <c r="M24" s="53"/>
      <c r="O24" s="102"/>
      <c r="P24" s="102"/>
    </row>
    <row r="25" spans="1:16" s="101" customFormat="1" ht="11.25" customHeight="1">
      <c r="A25" s="37" t="s">
        <v>388</v>
      </c>
      <c r="B25" s="38" t="s">
        <v>1158</v>
      </c>
      <c r="C25" s="39"/>
      <c r="D25" s="39"/>
      <c r="E25" s="98"/>
      <c r="F25" s="40" t="s">
        <v>1018</v>
      </c>
      <c r="G25" s="140">
        <v>1.8</v>
      </c>
      <c r="H25" s="48"/>
      <c r="I25" s="183">
        <v>248.31</v>
      </c>
      <c r="J25" s="94"/>
      <c r="K25" s="297">
        <f t="shared" si="0"/>
        <v>446.96</v>
      </c>
      <c r="L25" s="95"/>
      <c r="M25" s="53"/>
      <c r="O25" s="102"/>
      <c r="P25" s="102"/>
    </row>
    <row r="26" spans="1:16" s="101" customFormat="1" ht="11.25" customHeight="1">
      <c r="A26" s="37" t="s">
        <v>389</v>
      </c>
      <c r="B26" s="160" t="s">
        <v>1155</v>
      </c>
      <c r="C26" s="137"/>
      <c r="D26" s="137"/>
      <c r="E26" s="13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/>
      <c r="B27" s="160" t="s">
        <v>1048</v>
      </c>
      <c r="C27" s="137"/>
      <c r="D27" s="137"/>
      <c r="E27" s="138"/>
      <c r="F27" s="40" t="s">
        <v>1019</v>
      </c>
      <c r="G27" s="41">
        <v>1</v>
      </c>
      <c r="H27" s="48"/>
      <c r="I27" s="183">
        <v>255.64</v>
      </c>
      <c r="J27" s="94"/>
      <c r="K27" s="297">
        <f t="shared" si="0"/>
        <v>255.64</v>
      </c>
      <c r="L27" s="95"/>
      <c r="M27" s="53">
        <f>SUM(K24:K27)</f>
        <v>2711.8199999999997</v>
      </c>
      <c r="O27" s="102"/>
      <c r="P27" s="102"/>
    </row>
    <row r="28" spans="1:16" s="101" customFormat="1" ht="11.25" customHeight="1">
      <c r="A28" s="78" t="s">
        <v>390</v>
      </c>
      <c r="B28" s="80" t="s">
        <v>1042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1.25" customHeight="1">
      <c r="A29" s="37" t="s">
        <v>391</v>
      </c>
      <c r="B29" s="38" t="s">
        <v>1043</v>
      </c>
      <c r="C29" s="39"/>
      <c r="D29" s="39"/>
      <c r="E29" s="98"/>
      <c r="F29" s="40" t="s">
        <v>1018</v>
      </c>
      <c r="G29" s="41">
        <v>4.34</v>
      </c>
      <c r="H29" s="48"/>
      <c r="I29" s="183">
        <v>59.8</v>
      </c>
      <c r="J29" s="94"/>
      <c r="K29" s="297">
        <f t="shared" si="0"/>
        <v>259.53</v>
      </c>
      <c r="L29" s="95"/>
      <c r="M29" s="53">
        <f>K29</f>
        <v>259.53</v>
      </c>
      <c r="O29" s="102"/>
      <c r="P29" s="102"/>
    </row>
    <row r="30" spans="1:16" s="85" customFormat="1" ht="11.25" customHeight="1">
      <c r="A30" s="78" t="s">
        <v>392</v>
      </c>
      <c r="B30" s="79" t="s">
        <v>1021</v>
      </c>
      <c r="C30" s="39"/>
      <c r="D30" s="39"/>
      <c r="E30" s="98"/>
      <c r="F30" s="40"/>
      <c r="G30" s="41"/>
      <c r="H30" s="48"/>
      <c r="I30" s="183"/>
      <c r="J30" s="94"/>
      <c r="K30" s="297"/>
      <c r="L30" s="91"/>
      <c r="M30" s="53"/>
      <c r="O30" s="86"/>
      <c r="P30" s="86"/>
    </row>
    <row r="31" spans="1:16" s="85" customFormat="1" ht="11.25" customHeight="1">
      <c r="A31" s="37" t="s">
        <v>393</v>
      </c>
      <c r="B31" s="38" t="s">
        <v>1036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/>
      <c r="B32" s="38" t="s">
        <v>1037</v>
      </c>
      <c r="C32" s="39"/>
      <c r="D32" s="39"/>
      <c r="E32" s="98"/>
      <c r="F32" s="40" t="s">
        <v>1018</v>
      </c>
      <c r="G32" s="41">
        <v>77.95</v>
      </c>
      <c r="H32" s="48"/>
      <c r="I32" s="45">
        <v>5.62</v>
      </c>
      <c r="J32" s="94"/>
      <c r="K32" s="297">
        <f t="shared" si="0"/>
        <v>438.08</v>
      </c>
      <c r="L32" s="91"/>
      <c r="M32" s="53"/>
      <c r="O32" s="86"/>
      <c r="P32" s="86"/>
    </row>
    <row r="33" spans="1:16" s="85" customFormat="1" ht="11.25" customHeight="1">
      <c r="A33" s="37" t="s">
        <v>394</v>
      </c>
      <c r="B33" s="27" t="s">
        <v>1038</v>
      </c>
      <c r="C33" s="39"/>
      <c r="D33" s="39"/>
      <c r="E33" s="98"/>
      <c r="F33" s="40" t="s">
        <v>1018</v>
      </c>
      <c r="G33" s="41">
        <v>77.95</v>
      </c>
      <c r="H33" s="48"/>
      <c r="I33" s="45">
        <v>9.34</v>
      </c>
      <c r="J33" s="94"/>
      <c r="K33" s="297">
        <f t="shared" si="0"/>
        <v>728.05</v>
      </c>
      <c r="L33" s="91"/>
      <c r="M33" s="53"/>
      <c r="O33" s="86"/>
      <c r="P33" s="86"/>
    </row>
    <row r="34" spans="1:16" s="85" customFormat="1" ht="11.25" customHeight="1">
      <c r="A34" s="37" t="s">
        <v>395</v>
      </c>
      <c r="B34" s="160" t="s">
        <v>1159</v>
      </c>
      <c r="C34" s="137"/>
      <c r="D34" s="137"/>
      <c r="E34" s="138"/>
      <c r="F34" s="139" t="s">
        <v>1018</v>
      </c>
      <c r="G34" s="140">
        <v>3.36</v>
      </c>
      <c r="H34" s="48"/>
      <c r="I34" s="45">
        <v>8.65</v>
      </c>
      <c r="J34" s="94"/>
      <c r="K34" s="297">
        <f t="shared" si="0"/>
        <v>29.06</v>
      </c>
      <c r="L34" s="91"/>
      <c r="M34" s="53">
        <f>SUM(K32:K34)</f>
        <v>1195.1899999999998</v>
      </c>
      <c r="O34" s="86"/>
      <c r="P34" s="86"/>
    </row>
    <row r="35" spans="1:16" s="85" customFormat="1" ht="11.25" customHeight="1">
      <c r="A35" s="78" t="s">
        <v>396</v>
      </c>
      <c r="B35" s="80" t="s">
        <v>1058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37" t="s">
        <v>397</v>
      </c>
      <c r="B36" s="38" t="s">
        <v>1059</v>
      </c>
      <c r="C36" s="39"/>
      <c r="D36" s="67"/>
      <c r="E36" s="68"/>
      <c r="F36" s="40" t="s">
        <v>1018</v>
      </c>
      <c r="G36" s="41">
        <v>6</v>
      </c>
      <c r="H36" s="48"/>
      <c r="I36" s="45">
        <v>78.25</v>
      </c>
      <c r="J36" s="94"/>
      <c r="K36" s="297">
        <f t="shared" si="0"/>
        <v>469.5</v>
      </c>
      <c r="L36" s="91"/>
      <c r="M36" s="53"/>
      <c r="O36" s="86"/>
      <c r="P36" s="86"/>
    </row>
    <row r="37" spans="1:16" s="85" customFormat="1" ht="11.25" customHeight="1">
      <c r="A37" s="37" t="s">
        <v>398</v>
      </c>
      <c r="B37" s="38" t="s">
        <v>3</v>
      </c>
      <c r="C37" s="39"/>
      <c r="D37" s="67"/>
      <c r="E37" s="68"/>
      <c r="F37" s="40" t="s">
        <v>1018</v>
      </c>
      <c r="G37" s="41">
        <v>1.35</v>
      </c>
      <c r="H37" s="48"/>
      <c r="I37" s="103">
        <v>149.92</v>
      </c>
      <c r="J37" s="94"/>
      <c r="K37" s="297">
        <f t="shared" si="0"/>
        <v>202.39</v>
      </c>
      <c r="L37" s="91"/>
      <c r="M37" s="53">
        <f>SUM(K36:K37)</f>
        <v>671.89</v>
      </c>
      <c r="O37" s="86"/>
      <c r="P37" s="86"/>
    </row>
    <row r="38" spans="1:16" s="85" customFormat="1" ht="11.25" customHeight="1">
      <c r="A38" s="117" t="s">
        <v>399</v>
      </c>
      <c r="B38" s="108" t="s">
        <v>1052</v>
      </c>
      <c r="C38" s="137"/>
      <c r="D38" s="137"/>
      <c r="E38" s="138"/>
      <c r="F38" s="139"/>
      <c r="G38" s="140"/>
      <c r="H38" s="48"/>
      <c r="I38" s="103"/>
      <c r="J38" s="94"/>
      <c r="K38" s="297"/>
      <c r="L38" s="95"/>
      <c r="M38" s="53"/>
      <c r="O38" s="86"/>
      <c r="P38" s="86"/>
    </row>
    <row r="39" spans="1:16" s="85" customFormat="1" ht="11.25" customHeight="1">
      <c r="A39" s="141" t="s">
        <v>400</v>
      </c>
      <c r="B39" s="79" t="s">
        <v>1024</v>
      </c>
      <c r="C39" s="39"/>
      <c r="D39" s="39"/>
      <c r="E39" s="98"/>
      <c r="F39" s="40"/>
      <c r="G39" s="140"/>
      <c r="H39" s="48"/>
      <c r="I39" s="103"/>
      <c r="J39" s="94"/>
      <c r="K39" s="297"/>
      <c r="L39" s="95"/>
      <c r="M39" s="53"/>
      <c r="O39" s="86"/>
      <c r="P39" s="86"/>
    </row>
    <row r="40" spans="1:16" s="85" customFormat="1" ht="11.25" customHeight="1">
      <c r="A40" s="142" t="s">
        <v>401</v>
      </c>
      <c r="B40" s="27" t="s">
        <v>1081</v>
      </c>
      <c r="C40" s="39"/>
      <c r="D40" s="39"/>
      <c r="E40" s="98"/>
      <c r="F40" s="40" t="s">
        <v>1018</v>
      </c>
      <c r="G40" s="140">
        <v>42.6</v>
      </c>
      <c r="H40" s="48"/>
      <c r="I40" s="103">
        <v>6.21</v>
      </c>
      <c r="J40" s="94"/>
      <c r="K40" s="297">
        <f t="shared" si="0"/>
        <v>264.55</v>
      </c>
      <c r="L40" s="95"/>
      <c r="M40" s="53"/>
      <c r="O40" s="86"/>
      <c r="P40" s="86"/>
    </row>
    <row r="41" spans="1:16" s="85" customFormat="1" ht="11.25" customHeight="1">
      <c r="A41" s="142" t="s">
        <v>402</v>
      </c>
      <c r="B41" s="27" t="s">
        <v>1028</v>
      </c>
      <c r="C41" s="39"/>
      <c r="D41" s="39"/>
      <c r="E41" s="98"/>
      <c r="F41" s="40" t="s">
        <v>1018</v>
      </c>
      <c r="G41" s="140">
        <v>40.6</v>
      </c>
      <c r="H41" s="48"/>
      <c r="I41" s="103">
        <v>2.39</v>
      </c>
      <c r="J41" s="94"/>
      <c r="K41" s="297">
        <f t="shared" si="0"/>
        <v>97.03</v>
      </c>
      <c r="L41" s="95"/>
      <c r="M41" s="53"/>
      <c r="O41" s="86"/>
      <c r="P41" s="86"/>
    </row>
    <row r="42" spans="1:16" s="85" customFormat="1" ht="11.25" customHeight="1">
      <c r="A42" s="142" t="s">
        <v>403</v>
      </c>
      <c r="B42" s="27" t="s">
        <v>1074</v>
      </c>
      <c r="C42" s="39"/>
      <c r="D42" s="39"/>
      <c r="E42" s="98"/>
      <c r="F42" s="40" t="s">
        <v>1075</v>
      </c>
      <c r="G42" s="140">
        <v>0.27</v>
      </c>
      <c r="H42" s="48"/>
      <c r="I42" s="45">
        <v>14.33</v>
      </c>
      <c r="J42" s="94"/>
      <c r="K42" s="297">
        <f t="shared" si="0"/>
        <v>3.87</v>
      </c>
      <c r="L42" s="95"/>
      <c r="M42" s="53"/>
      <c r="O42" s="86"/>
      <c r="P42" s="86"/>
    </row>
    <row r="43" spans="1:16" s="85" customFormat="1" ht="11.25" customHeight="1">
      <c r="A43" s="142" t="s">
        <v>404</v>
      </c>
      <c r="B43" s="27" t="s">
        <v>1044</v>
      </c>
      <c r="C43" s="28"/>
      <c r="D43" s="28"/>
      <c r="E43" s="29"/>
      <c r="F43" s="40" t="s">
        <v>1018</v>
      </c>
      <c r="G43" s="41">
        <v>6.08</v>
      </c>
      <c r="H43" s="48"/>
      <c r="I43" s="296">
        <v>7.47</v>
      </c>
      <c r="J43" s="94"/>
      <c r="K43" s="297">
        <f t="shared" si="0"/>
        <v>45.42</v>
      </c>
      <c r="L43" s="95"/>
      <c r="M43" s="53">
        <f>SUM(K40:K43)</f>
        <v>410.87000000000006</v>
      </c>
      <c r="O43" s="86"/>
      <c r="P43" s="86"/>
    </row>
    <row r="44" spans="1:16" s="85" customFormat="1" ht="11.25" customHeight="1">
      <c r="A44" s="78" t="s">
        <v>405</v>
      </c>
      <c r="B44" s="77" t="s">
        <v>1056</v>
      </c>
      <c r="C44" s="28"/>
      <c r="D44" s="28"/>
      <c r="E44" s="29"/>
      <c r="F44" s="40"/>
      <c r="G44" s="41"/>
      <c r="H44" s="48"/>
      <c r="I44" s="297"/>
      <c r="J44" s="94"/>
      <c r="K44" s="297"/>
      <c r="L44" s="95"/>
      <c r="M44" s="53"/>
      <c r="O44" s="86"/>
      <c r="P44" s="86"/>
    </row>
    <row r="45" spans="1:16" s="85" customFormat="1" ht="11.25" customHeight="1">
      <c r="A45" s="37" t="s">
        <v>406</v>
      </c>
      <c r="B45" s="27" t="s">
        <v>1086</v>
      </c>
      <c r="C45" s="28"/>
      <c r="D45" s="28"/>
      <c r="E45" s="29"/>
      <c r="F45" s="40"/>
      <c r="G45" s="41"/>
      <c r="H45" s="48"/>
      <c r="I45" s="14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1085</v>
      </c>
      <c r="C46" s="28"/>
      <c r="D46" s="28"/>
      <c r="E46" s="29"/>
      <c r="F46" s="40" t="s">
        <v>1019</v>
      </c>
      <c r="G46" s="41">
        <v>4</v>
      </c>
      <c r="H46" s="48"/>
      <c r="I46" s="183">
        <v>112.64</v>
      </c>
      <c r="J46" s="94"/>
      <c r="K46" s="297">
        <f t="shared" si="0"/>
        <v>450.56</v>
      </c>
      <c r="L46" s="95"/>
      <c r="M46" s="53"/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1022</v>
      </c>
      <c r="D47" s="70"/>
      <c r="E47" s="72"/>
      <c r="F47" s="70" t="s">
        <v>1009</v>
      </c>
      <c r="G47" s="72"/>
      <c r="H47" s="70" t="s">
        <v>1016</v>
      </c>
      <c r="I47" s="72"/>
      <c r="J47" s="70"/>
      <c r="K47" s="104">
        <f>SUM(K5:K46)</f>
        <v>128182.5099999999</v>
      </c>
      <c r="L47" s="97"/>
      <c r="M47" s="345">
        <f>SUM(M5:M46)</f>
        <v>127731.94999999988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1017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895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Plan13!K47</f>
        <v>128182.5099999999</v>
      </c>
      <c r="L5" s="66"/>
      <c r="M5" s="339">
        <f>Plan13!M47</f>
        <v>127731.94999999988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1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407</v>
      </c>
      <c r="B9" s="27" t="s">
        <v>1088</v>
      </c>
      <c r="C9" s="143"/>
      <c r="D9" s="143"/>
      <c r="E9" s="144"/>
      <c r="F9" s="145" t="s">
        <v>1019</v>
      </c>
      <c r="G9" s="146">
        <v>1</v>
      </c>
      <c r="H9" s="111"/>
      <c r="I9" s="298">
        <v>45.36</v>
      </c>
      <c r="J9" s="110"/>
      <c r="K9" s="297">
        <f>ROUND(G9*I9,2)</f>
        <v>45.36</v>
      </c>
      <c r="L9" s="111"/>
      <c r="M9" s="340"/>
    </row>
    <row r="10" spans="1:13" ht="11.25" customHeight="1">
      <c r="A10" s="35" t="s">
        <v>408</v>
      </c>
      <c r="B10" s="27" t="s">
        <v>1089</v>
      </c>
      <c r="C10" s="28"/>
      <c r="D10" s="28"/>
      <c r="E10" s="29"/>
      <c r="F10" s="30" t="s">
        <v>1019</v>
      </c>
      <c r="G10" s="36">
        <v>4</v>
      </c>
      <c r="H10" s="113"/>
      <c r="I10" s="183">
        <v>49.85</v>
      </c>
      <c r="J10" s="105"/>
      <c r="K10" s="297">
        <f>ROUND(G10*I10,2)</f>
        <v>199.4</v>
      </c>
      <c r="L10" s="113"/>
      <c r="M10" s="343"/>
    </row>
    <row r="11" spans="1:13" ht="11.25" customHeight="1">
      <c r="A11" s="35" t="s">
        <v>409</v>
      </c>
      <c r="B11" s="38" t="s">
        <v>1093</v>
      </c>
      <c r="C11" s="39"/>
      <c r="D11" s="39"/>
      <c r="E11" s="98"/>
      <c r="F11" s="30"/>
      <c r="G11" s="36"/>
      <c r="H11" s="113"/>
      <c r="I11" s="183"/>
      <c r="J11" s="105"/>
      <c r="K11" s="106"/>
      <c r="L11" s="113"/>
      <c r="M11" s="343"/>
    </row>
    <row r="12" spans="1:13" ht="11.25" customHeight="1">
      <c r="A12" s="35"/>
      <c r="B12" s="27" t="s">
        <v>1094</v>
      </c>
      <c r="C12" s="28"/>
      <c r="D12" s="28"/>
      <c r="E12" s="29"/>
      <c r="F12" s="40" t="s">
        <v>1019</v>
      </c>
      <c r="G12" s="36">
        <v>2</v>
      </c>
      <c r="H12" s="113"/>
      <c r="I12" s="183">
        <v>130.58</v>
      </c>
      <c r="J12" s="105"/>
      <c r="K12" s="297">
        <f>ROUND(G12*I12,2)</f>
        <v>261.16</v>
      </c>
      <c r="L12" s="113"/>
      <c r="M12" s="344">
        <f>SUM(Plan13!K46)+SUM(Plan14!K9:K12)</f>
        <v>956.48</v>
      </c>
    </row>
    <row r="13" spans="1:13" ht="11.25" customHeight="1">
      <c r="A13" s="76" t="s">
        <v>410</v>
      </c>
      <c r="B13" s="77" t="s">
        <v>1134</v>
      </c>
      <c r="C13" s="28"/>
      <c r="D13" s="28"/>
      <c r="E13" s="29"/>
      <c r="F13" s="40"/>
      <c r="G13" s="36"/>
      <c r="H13" s="113"/>
      <c r="I13" s="183"/>
      <c r="J13" s="105"/>
      <c r="K13" s="106"/>
      <c r="L13" s="113"/>
      <c r="M13" s="343"/>
    </row>
    <row r="14" spans="1:13" ht="11.25" customHeight="1">
      <c r="A14" s="35" t="s">
        <v>411</v>
      </c>
      <c r="B14" s="27" t="s">
        <v>1154</v>
      </c>
      <c r="C14" s="28"/>
      <c r="D14" s="28"/>
      <c r="E14" s="29"/>
      <c r="F14" s="40" t="s">
        <v>1019</v>
      </c>
      <c r="G14" s="36">
        <v>1</v>
      </c>
      <c r="H14" s="113"/>
      <c r="I14" s="183">
        <v>43.2</v>
      </c>
      <c r="J14" s="105"/>
      <c r="K14" s="297">
        <f>ROUND(G14*I14,2)</f>
        <v>43.2</v>
      </c>
      <c r="L14" s="113"/>
      <c r="M14" s="344">
        <f>K14</f>
        <v>43.2</v>
      </c>
    </row>
    <row r="15" spans="1:13" ht="11.25" customHeight="1">
      <c r="A15" s="120" t="s">
        <v>412</v>
      </c>
      <c r="B15" s="77" t="s">
        <v>1045</v>
      </c>
      <c r="C15" s="28"/>
      <c r="D15" s="28"/>
      <c r="E15" s="29"/>
      <c r="F15" s="40"/>
      <c r="G15" s="118"/>
      <c r="H15" s="113"/>
      <c r="I15" s="183"/>
      <c r="J15" s="105"/>
      <c r="K15" s="106"/>
      <c r="L15" s="113"/>
      <c r="M15" s="343"/>
    </row>
    <row r="16" spans="1:13" ht="11.25" customHeight="1">
      <c r="A16" s="109" t="s">
        <v>413</v>
      </c>
      <c r="B16" s="27" t="s">
        <v>1046</v>
      </c>
      <c r="C16" s="28"/>
      <c r="D16" s="28"/>
      <c r="E16" s="29"/>
      <c r="F16" s="40"/>
      <c r="G16" s="118"/>
      <c r="H16" s="113"/>
      <c r="I16" s="183"/>
      <c r="J16" s="105"/>
      <c r="K16" s="106"/>
      <c r="L16" s="113"/>
      <c r="M16" s="343"/>
    </row>
    <row r="17" spans="1:13" ht="11.25" customHeight="1">
      <c r="A17" s="109"/>
      <c r="B17" s="27" t="s">
        <v>1047</v>
      </c>
      <c r="C17" s="28"/>
      <c r="D17" s="28"/>
      <c r="E17" s="29"/>
      <c r="F17" s="40" t="s">
        <v>1018</v>
      </c>
      <c r="G17" s="36">
        <v>22.36</v>
      </c>
      <c r="H17" s="113"/>
      <c r="I17" s="183">
        <v>18.99</v>
      </c>
      <c r="J17" s="105"/>
      <c r="K17" s="297">
        <f>ROUND(G17*I17,2)</f>
        <v>424.62</v>
      </c>
      <c r="L17" s="113"/>
      <c r="M17" s="344">
        <f>K17</f>
        <v>424.62</v>
      </c>
    </row>
    <row r="18" spans="1:13" ht="11.25" customHeight="1">
      <c r="A18" s="76" t="s">
        <v>414</v>
      </c>
      <c r="B18" s="77" t="s">
        <v>1029</v>
      </c>
      <c r="C18" s="28"/>
      <c r="D18" s="28"/>
      <c r="E18" s="29"/>
      <c r="F18" s="40"/>
      <c r="G18" s="36"/>
      <c r="H18" s="47"/>
      <c r="I18" s="183"/>
      <c r="J18" s="47"/>
      <c r="K18" s="45"/>
      <c r="L18" s="46"/>
      <c r="M18" s="52"/>
    </row>
    <row r="19" spans="1:13" ht="11.25" customHeight="1">
      <c r="A19" s="35" t="s">
        <v>415</v>
      </c>
      <c r="B19" s="38" t="s">
        <v>1030</v>
      </c>
      <c r="C19" s="28"/>
      <c r="D19" s="28"/>
      <c r="E19" s="29"/>
      <c r="F19" s="30"/>
      <c r="G19" s="36"/>
      <c r="H19" s="47"/>
      <c r="I19" s="183"/>
      <c r="J19" s="47"/>
      <c r="K19" s="45"/>
      <c r="L19" s="46"/>
      <c r="M19" s="52"/>
    </row>
    <row r="20" spans="1:16" s="101" customFormat="1" ht="11.25" customHeight="1">
      <c r="A20" s="35"/>
      <c r="B20" s="38" t="s">
        <v>1031</v>
      </c>
      <c r="C20" s="39"/>
      <c r="D20" s="39"/>
      <c r="E20" s="98"/>
      <c r="F20" s="40" t="s">
        <v>1018</v>
      </c>
      <c r="G20" s="36">
        <v>40.6</v>
      </c>
      <c r="H20" s="47"/>
      <c r="I20" s="183">
        <v>2.39</v>
      </c>
      <c r="J20" s="88"/>
      <c r="K20" s="297">
        <f>ROUND(G20*I20,2)</f>
        <v>97.03</v>
      </c>
      <c r="L20" s="89"/>
      <c r="M20" s="52"/>
      <c r="O20" s="102"/>
      <c r="P20" s="102"/>
    </row>
    <row r="21" spans="1:16" s="101" customFormat="1" ht="11.25" customHeight="1">
      <c r="A21" s="35" t="s">
        <v>416</v>
      </c>
      <c r="B21" s="84" t="s">
        <v>1033</v>
      </c>
      <c r="C21" s="39"/>
      <c r="D21" s="39"/>
      <c r="E21" s="98"/>
      <c r="F21" s="40" t="s">
        <v>1018</v>
      </c>
      <c r="G21" s="36">
        <v>40.6</v>
      </c>
      <c r="H21" s="47"/>
      <c r="I21" s="183">
        <v>16.43</v>
      </c>
      <c r="J21" s="88"/>
      <c r="K21" s="297">
        <f>ROUND(G21*I21,2)</f>
        <v>667.06</v>
      </c>
      <c r="L21" s="89"/>
      <c r="M21" s="52"/>
      <c r="O21" s="102"/>
      <c r="P21" s="102"/>
    </row>
    <row r="22" spans="1:16" s="101" customFormat="1" ht="11.25" customHeight="1">
      <c r="A22" s="37" t="s">
        <v>417</v>
      </c>
      <c r="B22" s="38" t="s">
        <v>1034</v>
      </c>
      <c r="C22" s="39"/>
      <c r="D22" s="67"/>
      <c r="E22" s="68"/>
      <c r="F22" s="40"/>
      <c r="G22" s="99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1.25" customHeight="1">
      <c r="A23" s="37"/>
      <c r="B23" s="84" t="s">
        <v>1035</v>
      </c>
      <c r="C23" s="39"/>
      <c r="D23" s="67"/>
      <c r="E23" s="68"/>
      <c r="F23" s="40" t="s">
        <v>1018</v>
      </c>
      <c r="G23" s="41">
        <v>36.1</v>
      </c>
      <c r="H23" s="48"/>
      <c r="I23" s="183">
        <v>28.36</v>
      </c>
      <c r="J23" s="94"/>
      <c r="K23" s="297">
        <f>ROUND(G23*I23,2)</f>
        <v>1023.8</v>
      </c>
      <c r="L23" s="95"/>
      <c r="M23" s="53"/>
      <c r="O23" s="102"/>
      <c r="P23" s="102"/>
    </row>
    <row r="24" spans="1:16" s="101" customFormat="1" ht="11.25" customHeight="1">
      <c r="A24" s="37" t="s">
        <v>418</v>
      </c>
      <c r="B24" s="38" t="s">
        <v>1053</v>
      </c>
      <c r="C24" s="137"/>
      <c r="D24" s="137"/>
      <c r="E24" s="138"/>
      <c r="F24" s="139" t="s">
        <v>1020</v>
      </c>
      <c r="G24" s="41">
        <v>21.4</v>
      </c>
      <c r="H24" s="48"/>
      <c r="I24" s="183">
        <v>18.2</v>
      </c>
      <c r="J24" s="94"/>
      <c r="K24" s="297">
        <f>ROUND(G24*I24,2)</f>
        <v>389.48</v>
      </c>
      <c r="L24" s="95"/>
      <c r="M24" s="53"/>
      <c r="O24" s="102"/>
      <c r="P24" s="102"/>
    </row>
    <row r="25" spans="1:16" s="101" customFormat="1" ht="11.25" customHeight="1">
      <c r="A25" s="37" t="s">
        <v>419</v>
      </c>
      <c r="B25" s="84" t="s">
        <v>1161</v>
      </c>
      <c r="C25" s="39"/>
      <c r="D25" s="67"/>
      <c r="E25" s="68"/>
      <c r="F25" s="40" t="s">
        <v>1020</v>
      </c>
      <c r="G25" s="41">
        <v>7</v>
      </c>
      <c r="H25" s="48"/>
      <c r="I25" s="183">
        <v>22.88</v>
      </c>
      <c r="J25" s="94"/>
      <c r="K25" s="297">
        <f>ROUND(G25*I25,2)</f>
        <v>160.16</v>
      </c>
      <c r="L25" s="95"/>
      <c r="M25" s="53">
        <f>SUM(K20:K25)</f>
        <v>2337.5299999999997</v>
      </c>
      <c r="O25" s="102"/>
      <c r="P25" s="102"/>
    </row>
    <row r="26" spans="1:16" s="101" customFormat="1" ht="11.25" customHeight="1">
      <c r="A26" s="141" t="s">
        <v>420</v>
      </c>
      <c r="B26" s="79" t="s">
        <v>1032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1.25" customHeight="1">
      <c r="A27" s="142" t="s">
        <v>421</v>
      </c>
      <c r="B27" s="38" t="s">
        <v>1083</v>
      </c>
      <c r="C27" s="39"/>
      <c r="D27" s="39"/>
      <c r="E27" s="98"/>
      <c r="F27" s="40" t="s">
        <v>1018</v>
      </c>
      <c r="G27" s="41">
        <v>42.6</v>
      </c>
      <c r="H27" s="48"/>
      <c r="I27" s="183">
        <v>17.04</v>
      </c>
      <c r="J27" s="94"/>
      <c r="K27" s="297">
        <f>ROUND(G27*I27,2)</f>
        <v>725.9</v>
      </c>
      <c r="L27" s="95"/>
      <c r="M27" s="53"/>
      <c r="O27" s="102"/>
      <c r="P27" s="102"/>
    </row>
    <row r="28" spans="1:16" s="101" customFormat="1" ht="11.25" customHeight="1">
      <c r="A28" s="142" t="s">
        <v>422</v>
      </c>
      <c r="B28" s="38" t="s">
        <v>1027</v>
      </c>
      <c r="C28" s="39"/>
      <c r="D28" s="39"/>
      <c r="E28" s="98"/>
      <c r="F28" s="40"/>
      <c r="G28" s="41"/>
      <c r="H28" s="48"/>
      <c r="I28" s="185"/>
      <c r="J28" s="94"/>
      <c r="K28" s="45"/>
      <c r="L28" s="95"/>
      <c r="M28" s="53"/>
      <c r="O28" s="102"/>
      <c r="P28" s="102"/>
    </row>
    <row r="29" spans="1:16" s="101" customFormat="1" ht="11.25" customHeight="1">
      <c r="A29" s="37"/>
      <c r="B29" s="84" t="s">
        <v>1082</v>
      </c>
      <c r="C29" s="39"/>
      <c r="D29" s="39"/>
      <c r="E29" s="98"/>
      <c r="F29" s="40" t="s">
        <v>1018</v>
      </c>
      <c r="G29" s="41">
        <v>42.6</v>
      </c>
      <c r="H29" s="48"/>
      <c r="I29" s="183">
        <v>34.46</v>
      </c>
      <c r="J29" s="94"/>
      <c r="K29" s="297">
        <f>ROUND(G29*I29,2)</f>
        <v>1468</v>
      </c>
      <c r="L29" s="95"/>
      <c r="M29" s="53"/>
      <c r="O29" s="102"/>
      <c r="P29" s="102"/>
    </row>
    <row r="30" spans="1:16" s="101" customFormat="1" ht="11.25" customHeight="1">
      <c r="A30" s="37" t="s">
        <v>423</v>
      </c>
      <c r="B30" s="38" t="s">
        <v>1084</v>
      </c>
      <c r="C30" s="39"/>
      <c r="D30" s="39"/>
      <c r="E30" s="98"/>
      <c r="F30" s="40" t="s">
        <v>1020</v>
      </c>
      <c r="G30" s="41">
        <v>25.4</v>
      </c>
      <c r="H30" s="48"/>
      <c r="I30" s="183">
        <v>13.13</v>
      </c>
      <c r="J30" s="94"/>
      <c r="K30" s="297">
        <f>ROUND(G30*I30,2)</f>
        <v>333.5</v>
      </c>
      <c r="L30" s="95"/>
      <c r="M30" s="53">
        <f>SUM(K27:K30)</f>
        <v>2527.4</v>
      </c>
      <c r="O30" s="102"/>
      <c r="P30" s="102"/>
    </row>
    <row r="31" spans="1:16" s="85" customFormat="1" ht="11.25" customHeight="1">
      <c r="A31" s="78" t="s">
        <v>424</v>
      </c>
      <c r="B31" s="79" t="s">
        <v>1040</v>
      </c>
      <c r="C31" s="39"/>
      <c r="D31" s="39"/>
      <c r="E31" s="98"/>
      <c r="F31" s="40"/>
      <c r="G31" s="41"/>
      <c r="H31" s="48"/>
      <c r="I31" s="183"/>
      <c r="J31" s="94"/>
      <c r="K31" s="87"/>
      <c r="L31" s="91"/>
      <c r="M31" s="53"/>
      <c r="O31" s="86"/>
      <c r="P31" s="86"/>
    </row>
    <row r="32" spans="1:16" s="85" customFormat="1" ht="11.25" customHeight="1">
      <c r="A32" s="37" t="s">
        <v>425</v>
      </c>
      <c r="B32" s="100" t="s">
        <v>1041</v>
      </c>
      <c r="C32" s="39"/>
      <c r="D32" s="39"/>
      <c r="E32" s="98"/>
      <c r="F32" s="40"/>
      <c r="G32" s="41"/>
      <c r="H32" s="48"/>
      <c r="I32" s="45"/>
      <c r="J32" s="94"/>
      <c r="K32" s="87"/>
      <c r="L32" s="91"/>
      <c r="M32" s="53"/>
      <c r="O32" s="86"/>
      <c r="P32" s="86"/>
    </row>
    <row r="33" spans="1:16" s="85" customFormat="1" ht="11.25" customHeight="1">
      <c r="A33" s="37"/>
      <c r="B33" s="100" t="s">
        <v>1173</v>
      </c>
      <c r="C33" s="39"/>
      <c r="D33" s="39"/>
      <c r="E33" s="98"/>
      <c r="F33" s="40" t="s">
        <v>1018</v>
      </c>
      <c r="G33" s="41">
        <v>4.4</v>
      </c>
      <c r="H33" s="48"/>
      <c r="I33" s="183">
        <v>456.64</v>
      </c>
      <c r="J33" s="94"/>
      <c r="K33" s="297">
        <f>ROUND(G33*I33,2)</f>
        <v>2009.22</v>
      </c>
      <c r="L33" s="91"/>
      <c r="M33" s="53"/>
      <c r="O33" s="86"/>
      <c r="P33" s="86"/>
    </row>
    <row r="34" spans="1:16" s="85" customFormat="1" ht="11.25" customHeight="1">
      <c r="A34" s="37" t="s">
        <v>426</v>
      </c>
      <c r="B34" s="38" t="s">
        <v>1158</v>
      </c>
      <c r="C34" s="39"/>
      <c r="D34" s="39"/>
      <c r="E34" s="98"/>
      <c r="F34" s="40" t="s">
        <v>1018</v>
      </c>
      <c r="G34" s="140">
        <v>1.8</v>
      </c>
      <c r="H34" s="48"/>
      <c r="I34" s="45">
        <v>248.31</v>
      </c>
      <c r="J34" s="94"/>
      <c r="K34" s="297">
        <f>ROUND(G34*I34,2)</f>
        <v>446.96</v>
      </c>
      <c r="L34" s="91"/>
      <c r="M34" s="53"/>
      <c r="O34" s="86"/>
      <c r="P34" s="86"/>
    </row>
    <row r="35" spans="1:16" s="85" customFormat="1" ht="11.25" customHeight="1">
      <c r="A35" s="37" t="s">
        <v>427</v>
      </c>
      <c r="B35" s="115" t="s">
        <v>1155</v>
      </c>
      <c r="C35" s="137"/>
      <c r="D35" s="137"/>
      <c r="E35" s="138"/>
      <c r="F35" s="40"/>
      <c r="G35" s="41"/>
      <c r="H35" s="48"/>
      <c r="I35" s="45"/>
      <c r="J35" s="94"/>
      <c r="K35" s="45"/>
      <c r="L35" s="91"/>
      <c r="M35" s="53"/>
      <c r="O35" s="86"/>
      <c r="P35" s="86"/>
    </row>
    <row r="36" spans="1:16" s="85" customFormat="1" ht="11.25" customHeight="1">
      <c r="A36" s="37"/>
      <c r="B36" s="160" t="s">
        <v>1048</v>
      </c>
      <c r="C36" s="137"/>
      <c r="D36" s="137"/>
      <c r="E36" s="138"/>
      <c r="F36" s="40" t="s">
        <v>1019</v>
      </c>
      <c r="G36" s="41">
        <v>1</v>
      </c>
      <c r="H36" s="48"/>
      <c r="I36" s="45">
        <v>255.64</v>
      </c>
      <c r="J36" s="94"/>
      <c r="K36" s="297">
        <f>ROUND(G36*I36,2)</f>
        <v>255.64</v>
      </c>
      <c r="L36" s="91"/>
      <c r="M36" s="53">
        <f>SUM(K33:K36)</f>
        <v>2711.8199999999997</v>
      </c>
      <c r="O36" s="86"/>
      <c r="P36" s="86"/>
    </row>
    <row r="37" spans="1:16" s="85" customFormat="1" ht="11.25" customHeight="1">
      <c r="A37" s="78" t="s">
        <v>428</v>
      </c>
      <c r="B37" s="80" t="s">
        <v>1042</v>
      </c>
      <c r="C37" s="39"/>
      <c r="D37" s="39"/>
      <c r="E37" s="98"/>
      <c r="F37" s="40"/>
      <c r="G37" s="41"/>
      <c r="H37" s="48"/>
      <c r="I37" s="103"/>
      <c r="J37" s="94"/>
      <c r="K37" s="103"/>
      <c r="L37" s="91"/>
      <c r="M37" s="53"/>
      <c r="O37" s="86"/>
      <c r="P37" s="86"/>
    </row>
    <row r="38" spans="1:16" s="85" customFormat="1" ht="11.25" customHeight="1">
      <c r="A38" s="37" t="s">
        <v>429</v>
      </c>
      <c r="B38" s="27" t="s">
        <v>1043</v>
      </c>
      <c r="C38" s="39"/>
      <c r="D38" s="39"/>
      <c r="E38" s="98"/>
      <c r="F38" s="40" t="s">
        <v>1018</v>
      </c>
      <c r="G38" s="41">
        <v>4.34</v>
      </c>
      <c r="H38" s="48"/>
      <c r="I38" s="103">
        <v>59.8</v>
      </c>
      <c r="J38" s="94"/>
      <c r="K38" s="297">
        <f>ROUND(G38*I38,2)</f>
        <v>259.53</v>
      </c>
      <c r="L38" s="95"/>
      <c r="M38" s="53">
        <f>K38</f>
        <v>259.53</v>
      </c>
      <c r="O38" s="86"/>
      <c r="P38" s="86"/>
    </row>
    <row r="39" spans="1:16" s="85" customFormat="1" ht="11.25" customHeight="1">
      <c r="A39" s="78" t="s">
        <v>430</v>
      </c>
      <c r="B39" s="79" t="s">
        <v>1021</v>
      </c>
      <c r="C39" s="39"/>
      <c r="D39" s="39"/>
      <c r="E39" s="98"/>
      <c r="F39" s="40"/>
      <c r="G39" s="41"/>
      <c r="H39" s="48"/>
      <c r="I39" s="103"/>
      <c r="J39" s="94"/>
      <c r="K39" s="45"/>
      <c r="L39" s="95"/>
      <c r="M39" s="53"/>
      <c r="O39" s="86"/>
      <c r="P39" s="86"/>
    </row>
    <row r="40" spans="1:16" s="85" customFormat="1" ht="11.25" customHeight="1">
      <c r="A40" s="37" t="s">
        <v>431</v>
      </c>
      <c r="B40" s="27" t="s">
        <v>1036</v>
      </c>
      <c r="C40" s="39"/>
      <c r="D40" s="39"/>
      <c r="E40" s="98"/>
      <c r="F40" s="40"/>
      <c r="G40" s="41"/>
      <c r="H40" s="48"/>
      <c r="I40" s="103"/>
      <c r="J40" s="94"/>
      <c r="K40" s="45"/>
      <c r="L40" s="95"/>
      <c r="M40" s="53"/>
      <c r="O40" s="86"/>
      <c r="P40" s="86"/>
    </row>
    <row r="41" spans="1:16" s="85" customFormat="1" ht="11.25" customHeight="1">
      <c r="A41" s="37"/>
      <c r="B41" s="27" t="s">
        <v>1037</v>
      </c>
      <c r="C41" s="39"/>
      <c r="D41" s="39"/>
      <c r="E41" s="98"/>
      <c r="F41" s="40" t="s">
        <v>1018</v>
      </c>
      <c r="G41" s="41">
        <v>77.95</v>
      </c>
      <c r="H41" s="48"/>
      <c r="I41" s="45">
        <v>5.62</v>
      </c>
      <c r="J41" s="94"/>
      <c r="K41" s="297">
        <f>ROUND(G41*I41,2)</f>
        <v>438.08</v>
      </c>
      <c r="L41" s="95"/>
      <c r="M41" s="53"/>
      <c r="O41" s="86"/>
      <c r="P41" s="86"/>
    </row>
    <row r="42" spans="1:16" s="85" customFormat="1" ht="11.25" customHeight="1">
      <c r="A42" s="37" t="s">
        <v>432</v>
      </c>
      <c r="B42" s="27" t="s">
        <v>1038</v>
      </c>
      <c r="C42" s="28"/>
      <c r="D42" s="28"/>
      <c r="E42" s="29"/>
      <c r="F42" s="40" t="s">
        <v>1018</v>
      </c>
      <c r="G42" s="41">
        <v>77.95</v>
      </c>
      <c r="H42" s="48"/>
      <c r="I42" s="296">
        <v>9.34</v>
      </c>
      <c r="J42" s="94"/>
      <c r="K42" s="297">
        <f>ROUND(G42*I42,2)</f>
        <v>728.05</v>
      </c>
      <c r="L42" s="95"/>
      <c r="M42" s="53"/>
      <c r="O42" s="86"/>
      <c r="P42" s="86"/>
    </row>
    <row r="43" spans="1:16" s="85" customFormat="1" ht="11.25" customHeight="1">
      <c r="A43" s="37" t="s">
        <v>433</v>
      </c>
      <c r="B43" s="115" t="s">
        <v>1159</v>
      </c>
      <c r="C43" s="113"/>
      <c r="D43" s="113"/>
      <c r="E43" s="106"/>
      <c r="F43" s="139" t="s">
        <v>1018</v>
      </c>
      <c r="G43" s="140">
        <v>3.36</v>
      </c>
      <c r="H43" s="48"/>
      <c r="I43" s="297">
        <v>8.65</v>
      </c>
      <c r="J43" s="94"/>
      <c r="K43" s="297">
        <f>ROUND(G43*I43,2)</f>
        <v>29.06</v>
      </c>
      <c r="L43" s="95"/>
      <c r="M43" s="53">
        <f>SUM(K41:K43)</f>
        <v>1195.1899999999998</v>
      </c>
      <c r="O43" s="86"/>
      <c r="P43" s="86"/>
    </row>
    <row r="44" spans="1:16" s="85" customFormat="1" ht="11.25" customHeight="1">
      <c r="A44" s="78" t="s">
        <v>434</v>
      </c>
      <c r="B44" s="116" t="s">
        <v>1058</v>
      </c>
      <c r="C44" s="28"/>
      <c r="D44" s="28"/>
      <c r="E44" s="29"/>
      <c r="F44" s="40"/>
      <c r="G44" s="41"/>
      <c r="H44" s="48"/>
      <c r="I44" s="14"/>
      <c r="J44" s="94"/>
      <c r="K44" s="45"/>
      <c r="L44" s="95"/>
      <c r="M44" s="53"/>
      <c r="O44" s="86"/>
      <c r="P44" s="86"/>
    </row>
    <row r="45" spans="1:16" s="85" customFormat="1" ht="11.25" customHeight="1">
      <c r="A45" s="37" t="s">
        <v>435</v>
      </c>
      <c r="B45" s="100" t="s">
        <v>1059</v>
      </c>
      <c r="C45" s="28"/>
      <c r="D45" s="28"/>
      <c r="E45" s="29"/>
      <c r="F45" s="40" t="s">
        <v>1018</v>
      </c>
      <c r="G45" s="41">
        <v>6</v>
      </c>
      <c r="H45" s="48"/>
      <c r="I45" s="297">
        <v>78.25</v>
      </c>
      <c r="J45" s="94"/>
      <c r="K45" s="297">
        <f>ROUND(G45*I45,2)</f>
        <v>469.5</v>
      </c>
      <c r="L45" s="95"/>
      <c r="M45" s="53"/>
      <c r="O45" s="86"/>
      <c r="P45" s="86"/>
    </row>
    <row r="46" spans="1:16" s="85" customFormat="1" ht="11.25" customHeight="1" thickBot="1">
      <c r="A46" s="37" t="s">
        <v>436</v>
      </c>
      <c r="B46" s="27" t="s">
        <v>3</v>
      </c>
      <c r="C46" s="28"/>
      <c r="D46" s="147"/>
      <c r="E46" s="148"/>
      <c r="F46" s="40" t="s">
        <v>1018</v>
      </c>
      <c r="G46" s="41">
        <v>1.35</v>
      </c>
      <c r="H46" s="48"/>
      <c r="I46" s="183">
        <v>149.92</v>
      </c>
      <c r="J46" s="94"/>
      <c r="K46" s="297">
        <f>ROUND(G46*I46,2)</f>
        <v>202.39</v>
      </c>
      <c r="L46" s="95"/>
      <c r="M46" s="53">
        <f>SUM(K45:K46)</f>
        <v>671.89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1022</v>
      </c>
      <c r="D47" s="70"/>
      <c r="E47" s="72"/>
      <c r="F47" s="70" t="s">
        <v>1009</v>
      </c>
      <c r="G47" s="72"/>
      <c r="H47" s="70" t="s">
        <v>1016</v>
      </c>
      <c r="I47" s="72"/>
      <c r="J47" s="70"/>
      <c r="K47" s="104">
        <f>SUM(K5:K46)</f>
        <v>138859.60999999987</v>
      </c>
      <c r="L47" s="97"/>
      <c r="M47" s="345">
        <f>SUM(M5:M46)</f>
        <v>138859.6099999999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1017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896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Plan14!K47</f>
        <v>138859.60999999987</v>
      </c>
      <c r="L5" s="66"/>
      <c r="M5" s="339">
        <f>Plan14!M47</f>
        <v>138859.6099999999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.75" customHeight="1" thickTop="1">
      <c r="A9" s="107" t="s">
        <v>437</v>
      </c>
      <c r="B9" s="108" t="s">
        <v>1104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5.75" customHeight="1">
      <c r="A10" s="76" t="s">
        <v>438</v>
      </c>
      <c r="B10" s="77" t="s">
        <v>1024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5.75" customHeight="1">
      <c r="A11" s="35" t="s">
        <v>439</v>
      </c>
      <c r="B11" s="38" t="s">
        <v>1105</v>
      </c>
      <c r="C11" s="39"/>
      <c r="D11" s="39"/>
      <c r="E11" s="98"/>
      <c r="F11" s="30" t="s">
        <v>1018</v>
      </c>
      <c r="G11" s="36">
        <v>2.88</v>
      </c>
      <c r="H11" s="113"/>
      <c r="I11" s="183">
        <v>6.21</v>
      </c>
      <c r="J11" s="105"/>
      <c r="K11" s="297">
        <f>ROUND(G11*I11,2)</f>
        <v>17.88</v>
      </c>
      <c r="L11" s="113"/>
      <c r="M11" s="344"/>
    </row>
    <row r="12" spans="1:13" ht="15.75" customHeight="1">
      <c r="A12" s="35" t="s">
        <v>440</v>
      </c>
      <c r="B12" s="27" t="s">
        <v>1061</v>
      </c>
      <c r="C12" s="28"/>
      <c r="D12" s="28"/>
      <c r="E12" s="29"/>
      <c r="F12" s="40" t="s">
        <v>1018</v>
      </c>
      <c r="G12" s="36">
        <v>19.26</v>
      </c>
      <c r="H12" s="113"/>
      <c r="I12" s="183">
        <v>11.18</v>
      </c>
      <c r="J12" s="105"/>
      <c r="K12" s="297">
        <f>ROUND(G12*I12,2)</f>
        <v>215.33</v>
      </c>
      <c r="L12" s="113"/>
      <c r="M12" s="344"/>
    </row>
    <row r="13" spans="1:13" ht="15.75" customHeight="1">
      <c r="A13" s="35" t="s">
        <v>441</v>
      </c>
      <c r="B13" s="27" t="s">
        <v>1062</v>
      </c>
      <c r="C13" s="28"/>
      <c r="D13" s="28"/>
      <c r="E13" s="29"/>
      <c r="F13" s="40" t="s">
        <v>1018</v>
      </c>
      <c r="G13" s="36">
        <v>2.16</v>
      </c>
      <c r="H13" s="47"/>
      <c r="I13" s="183">
        <v>7.47</v>
      </c>
      <c r="J13" s="47"/>
      <c r="K13" s="297">
        <f>ROUND(G13*I13,2)</f>
        <v>16.14</v>
      </c>
      <c r="L13" s="46"/>
      <c r="M13" s="52">
        <f>SUM(K11:K13)</f>
        <v>249.35000000000002</v>
      </c>
    </row>
    <row r="14" spans="1:13" ht="15.75" customHeight="1">
      <c r="A14" s="76" t="s">
        <v>442</v>
      </c>
      <c r="B14" s="79" t="s">
        <v>1063</v>
      </c>
      <c r="C14" s="113"/>
      <c r="D14" s="113"/>
      <c r="E14" s="106"/>
      <c r="F14" s="125"/>
      <c r="G14" s="36"/>
      <c r="H14" s="47"/>
      <c r="I14" s="183"/>
      <c r="J14" s="47"/>
      <c r="K14" s="45"/>
      <c r="L14" s="46"/>
      <c r="M14" s="52"/>
    </row>
    <row r="15" spans="1:16" s="101" customFormat="1" ht="15.75" customHeight="1">
      <c r="A15" s="35" t="s">
        <v>443</v>
      </c>
      <c r="B15" s="38" t="s">
        <v>1091</v>
      </c>
      <c r="C15" s="39"/>
      <c r="D15" s="39"/>
      <c r="E15" s="98"/>
      <c r="F15" s="40" t="s">
        <v>1020</v>
      </c>
      <c r="G15" s="118">
        <v>6</v>
      </c>
      <c r="H15" s="47"/>
      <c r="I15" s="183">
        <v>3.58</v>
      </c>
      <c r="J15" s="88"/>
      <c r="K15" s="297">
        <f>ROUND(G15*I15,2)</f>
        <v>21.48</v>
      </c>
      <c r="L15" s="89"/>
      <c r="M15" s="90"/>
      <c r="O15" s="102"/>
      <c r="P15" s="102"/>
    </row>
    <row r="16" spans="1:16" s="101" customFormat="1" ht="15.75" customHeight="1">
      <c r="A16" s="35" t="s">
        <v>444</v>
      </c>
      <c r="B16" s="38" t="s">
        <v>1108</v>
      </c>
      <c r="C16" s="39"/>
      <c r="D16" s="39"/>
      <c r="E16" s="98"/>
      <c r="F16" s="40" t="s">
        <v>1020</v>
      </c>
      <c r="G16" s="118">
        <v>3</v>
      </c>
      <c r="H16" s="47"/>
      <c r="I16" s="183">
        <v>11.81</v>
      </c>
      <c r="J16" s="88"/>
      <c r="K16" s="297">
        <f>ROUND(G16*I16,2)</f>
        <v>35.43</v>
      </c>
      <c r="L16" s="89"/>
      <c r="M16" s="52"/>
      <c r="O16" s="102"/>
      <c r="P16" s="102"/>
    </row>
    <row r="17" spans="1:16" s="101" customFormat="1" ht="15.75" customHeight="1">
      <c r="A17" s="35" t="s">
        <v>445</v>
      </c>
      <c r="B17" s="38" t="s">
        <v>929</v>
      </c>
      <c r="C17" s="39"/>
      <c r="D17" s="39"/>
      <c r="E17" s="98"/>
      <c r="F17" s="40" t="s">
        <v>1019</v>
      </c>
      <c r="G17" s="41">
        <v>1</v>
      </c>
      <c r="H17" s="48"/>
      <c r="I17" s="183">
        <v>69.66</v>
      </c>
      <c r="J17" s="94"/>
      <c r="K17" s="297">
        <f>ROUND(G17*I17,2)</f>
        <v>69.66</v>
      </c>
      <c r="L17" s="95"/>
      <c r="M17" s="53"/>
      <c r="O17" s="102"/>
      <c r="P17" s="102"/>
    </row>
    <row r="18" spans="1:16" s="101" customFormat="1" ht="15.75" customHeight="1">
      <c r="A18" s="35" t="s">
        <v>446</v>
      </c>
      <c r="B18" s="38" t="s">
        <v>490</v>
      </c>
      <c r="C18" s="39"/>
      <c r="D18" s="39"/>
      <c r="E18" s="98"/>
      <c r="F18" s="40" t="s">
        <v>1019</v>
      </c>
      <c r="G18" s="41">
        <v>1</v>
      </c>
      <c r="H18" s="48"/>
      <c r="I18" s="183">
        <v>202.28</v>
      </c>
      <c r="J18" s="94"/>
      <c r="K18" s="297">
        <f>ROUND(G18*I18,2)</f>
        <v>202.28</v>
      </c>
      <c r="L18" s="95"/>
      <c r="M18" s="53"/>
      <c r="O18" s="102"/>
      <c r="P18" s="102"/>
    </row>
    <row r="19" spans="1:16" s="101" customFormat="1" ht="15.75" customHeight="1">
      <c r="A19" s="35" t="s">
        <v>447</v>
      </c>
      <c r="B19" s="38" t="s">
        <v>1065</v>
      </c>
      <c r="C19" s="39"/>
      <c r="D19" s="39"/>
      <c r="E19" s="98"/>
      <c r="F19" s="40" t="s">
        <v>1019</v>
      </c>
      <c r="G19" s="41">
        <v>1</v>
      </c>
      <c r="H19" s="48"/>
      <c r="I19" s="183">
        <v>150.25</v>
      </c>
      <c r="J19" s="94"/>
      <c r="K19" s="297">
        <f aca="true" t="shared" si="0" ref="K19:K27">ROUND(G19*I19,2)</f>
        <v>150.25</v>
      </c>
      <c r="L19" s="95"/>
      <c r="M19" s="53"/>
      <c r="O19" s="102"/>
      <c r="P19" s="102"/>
    </row>
    <row r="20" spans="1:16" s="101" customFormat="1" ht="15.75" customHeight="1">
      <c r="A20" s="35" t="s">
        <v>448</v>
      </c>
      <c r="B20" s="38" t="s">
        <v>1066</v>
      </c>
      <c r="C20" s="39"/>
      <c r="D20" s="39"/>
      <c r="E20" s="98"/>
      <c r="F20" s="40" t="s">
        <v>1019</v>
      </c>
      <c r="G20" s="41">
        <v>1</v>
      </c>
      <c r="H20" s="48"/>
      <c r="I20" s="183">
        <v>21.07</v>
      </c>
      <c r="J20" s="94"/>
      <c r="K20" s="297">
        <f t="shared" si="0"/>
        <v>21.07</v>
      </c>
      <c r="L20" s="95"/>
      <c r="M20" s="53"/>
      <c r="O20" s="102"/>
      <c r="P20" s="102"/>
    </row>
    <row r="21" spans="1:16" s="101" customFormat="1" ht="15.75" customHeight="1">
      <c r="A21" s="35" t="s">
        <v>449</v>
      </c>
      <c r="B21" s="38" t="s">
        <v>1067</v>
      </c>
      <c r="C21" s="39"/>
      <c r="D21" s="39"/>
      <c r="E21" s="98"/>
      <c r="F21" s="40" t="s">
        <v>1019</v>
      </c>
      <c r="G21" s="41">
        <v>1</v>
      </c>
      <c r="H21" s="48"/>
      <c r="I21" s="183">
        <v>20.9</v>
      </c>
      <c r="J21" s="94"/>
      <c r="K21" s="297">
        <f t="shared" si="0"/>
        <v>20.9</v>
      </c>
      <c r="L21" s="95"/>
      <c r="M21" s="53"/>
      <c r="O21" s="102"/>
      <c r="P21" s="102"/>
    </row>
    <row r="22" spans="1:16" s="101" customFormat="1" ht="15.75" customHeight="1">
      <c r="A22" s="35" t="s">
        <v>450</v>
      </c>
      <c r="B22" s="38" t="s">
        <v>1068</v>
      </c>
      <c r="C22" s="39"/>
      <c r="D22" s="39"/>
      <c r="E22" s="98"/>
      <c r="F22" s="40" t="s">
        <v>1019</v>
      </c>
      <c r="G22" s="41">
        <v>1</v>
      </c>
      <c r="H22" s="48"/>
      <c r="I22" s="183">
        <v>22.8</v>
      </c>
      <c r="J22" s="94"/>
      <c r="K22" s="297">
        <f t="shared" si="0"/>
        <v>22.8</v>
      </c>
      <c r="L22" s="95"/>
      <c r="M22" s="53"/>
      <c r="O22" s="102"/>
      <c r="P22" s="102"/>
    </row>
    <row r="23" spans="1:16" s="101" customFormat="1" ht="15.75" customHeight="1">
      <c r="A23" s="35" t="s">
        <v>451</v>
      </c>
      <c r="B23" s="38" t="s">
        <v>1069</v>
      </c>
      <c r="C23" s="39"/>
      <c r="D23" s="39"/>
      <c r="E23" s="98"/>
      <c r="F23" s="40" t="s">
        <v>1019</v>
      </c>
      <c r="G23" s="41">
        <v>1</v>
      </c>
      <c r="H23" s="48"/>
      <c r="I23" s="183">
        <v>111.25</v>
      </c>
      <c r="J23" s="94"/>
      <c r="K23" s="297">
        <f t="shared" si="0"/>
        <v>111.25</v>
      </c>
      <c r="L23" s="95"/>
      <c r="M23" s="53"/>
      <c r="O23" s="102"/>
      <c r="P23" s="102"/>
    </row>
    <row r="24" spans="1:16" s="101" customFormat="1" ht="15.75" customHeight="1">
      <c r="A24" s="35" t="s">
        <v>452</v>
      </c>
      <c r="B24" s="84" t="s">
        <v>1092</v>
      </c>
      <c r="C24" s="39"/>
      <c r="D24" s="39"/>
      <c r="E24" s="98"/>
      <c r="F24" s="40" t="s">
        <v>1020</v>
      </c>
      <c r="G24" s="41">
        <v>2</v>
      </c>
      <c r="H24" s="48"/>
      <c r="I24" s="183">
        <v>6.11</v>
      </c>
      <c r="J24" s="94"/>
      <c r="K24" s="297">
        <f t="shared" si="0"/>
        <v>12.22</v>
      </c>
      <c r="L24" s="95"/>
      <c r="M24" s="53"/>
      <c r="O24" s="102"/>
      <c r="P24" s="102"/>
    </row>
    <row r="25" spans="1:16" s="101" customFormat="1" ht="15.75" customHeight="1">
      <c r="A25" s="35" t="s">
        <v>453</v>
      </c>
      <c r="B25" s="277" t="s">
        <v>1117</v>
      </c>
      <c r="C25" s="266"/>
      <c r="D25" s="266"/>
      <c r="E25" s="267"/>
      <c r="F25" s="268" t="s">
        <v>1020</v>
      </c>
      <c r="G25" s="269">
        <v>12</v>
      </c>
      <c r="H25" s="270"/>
      <c r="I25" s="271">
        <v>9.65</v>
      </c>
      <c r="J25" s="94"/>
      <c r="K25" s="297">
        <f t="shared" si="0"/>
        <v>115.8</v>
      </c>
      <c r="L25" s="95"/>
      <c r="M25" s="53"/>
      <c r="O25" s="102"/>
      <c r="P25" s="102"/>
    </row>
    <row r="26" spans="1:16" s="85" customFormat="1" ht="15.75" customHeight="1">
      <c r="A26" s="35" t="s">
        <v>454</v>
      </c>
      <c r="B26" s="38" t="s">
        <v>1109</v>
      </c>
      <c r="C26" s="39"/>
      <c r="D26" s="39"/>
      <c r="E26" s="98"/>
      <c r="F26" s="40" t="s">
        <v>1020</v>
      </c>
      <c r="G26" s="41">
        <v>6</v>
      </c>
      <c r="H26" s="48"/>
      <c r="I26" s="183">
        <v>13.53</v>
      </c>
      <c r="J26" s="94"/>
      <c r="K26" s="297">
        <f t="shared" si="0"/>
        <v>81.18</v>
      </c>
      <c r="L26" s="91"/>
      <c r="M26" s="53"/>
      <c r="O26" s="86"/>
      <c r="P26" s="86"/>
    </row>
    <row r="27" spans="1:16" s="85" customFormat="1" ht="15.75" customHeight="1">
      <c r="A27" s="35" t="s">
        <v>455</v>
      </c>
      <c r="B27" s="38" t="s">
        <v>1070</v>
      </c>
      <c r="C27" s="39"/>
      <c r="D27" s="39"/>
      <c r="E27" s="98"/>
      <c r="F27" s="40" t="s">
        <v>1019</v>
      </c>
      <c r="G27" s="41">
        <v>1</v>
      </c>
      <c r="H27" s="48"/>
      <c r="I27" s="183">
        <v>26.18</v>
      </c>
      <c r="J27" s="94"/>
      <c r="K27" s="297">
        <f t="shared" si="0"/>
        <v>26.18</v>
      </c>
      <c r="L27" s="91"/>
      <c r="M27" s="53">
        <f>SUM(K15:K27)</f>
        <v>890.4999999999999</v>
      </c>
      <c r="O27" s="86"/>
      <c r="P27" s="86"/>
    </row>
    <row r="28" spans="1:16" s="85" customFormat="1" ht="15.75" customHeight="1">
      <c r="A28" s="78" t="s">
        <v>456</v>
      </c>
      <c r="B28" s="79" t="s">
        <v>1056</v>
      </c>
      <c r="C28" s="39"/>
      <c r="D28" s="39"/>
      <c r="E28" s="98"/>
      <c r="F28" s="40"/>
      <c r="G28" s="41"/>
      <c r="H28" s="48"/>
      <c r="I28" s="185"/>
      <c r="J28" s="94"/>
      <c r="K28" s="45"/>
      <c r="L28" s="91"/>
      <c r="M28" s="53"/>
      <c r="O28" s="86"/>
      <c r="P28" s="86"/>
    </row>
    <row r="29" spans="1:16" s="85" customFormat="1" ht="15.75" customHeight="1">
      <c r="A29" s="37" t="s">
        <v>457</v>
      </c>
      <c r="B29" s="27" t="s">
        <v>1098</v>
      </c>
      <c r="C29" s="39"/>
      <c r="D29" s="39"/>
      <c r="E29" s="98"/>
      <c r="F29" s="40"/>
      <c r="G29" s="41"/>
      <c r="H29" s="48"/>
      <c r="I29" s="183"/>
      <c r="J29" s="94"/>
      <c r="K29" s="45"/>
      <c r="L29" s="91"/>
      <c r="M29" s="53"/>
      <c r="O29" s="86"/>
      <c r="P29" s="86"/>
    </row>
    <row r="30" spans="1:16" s="85" customFormat="1" ht="15.75" customHeight="1">
      <c r="A30" s="37"/>
      <c r="B30" s="38" t="s">
        <v>1085</v>
      </c>
      <c r="C30" s="39"/>
      <c r="D30" s="39"/>
      <c r="E30" s="98"/>
      <c r="F30" s="40" t="s">
        <v>1019</v>
      </c>
      <c r="G30" s="41">
        <v>1</v>
      </c>
      <c r="H30" s="48"/>
      <c r="I30" s="183">
        <v>55.22</v>
      </c>
      <c r="J30" s="94"/>
      <c r="K30" s="297">
        <f>ROUND(G30*I30,2)</f>
        <v>55.22</v>
      </c>
      <c r="L30" s="91"/>
      <c r="M30" s="53"/>
      <c r="O30" s="86"/>
      <c r="P30" s="86"/>
    </row>
    <row r="31" spans="1:16" s="85" customFormat="1" ht="15.75" customHeight="1">
      <c r="A31" s="37" t="s">
        <v>458</v>
      </c>
      <c r="B31" s="27" t="s">
        <v>1107</v>
      </c>
      <c r="C31" s="39"/>
      <c r="D31" s="39"/>
      <c r="E31" s="98"/>
      <c r="F31" s="40"/>
      <c r="G31" s="99"/>
      <c r="H31" s="48"/>
      <c r="I31" s="183"/>
      <c r="J31" s="94"/>
      <c r="K31" s="87"/>
      <c r="L31" s="95"/>
      <c r="M31" s="53"/>
      <c r="O31" s="86"/>
      <c r="P31" s="86"/>
    </row>
    <row r="32" spans="1:16" s="85" customFormat="1" ht="15.75" customHeight="1" thickBot="1">
      <c r="A32" s="37"/>
      <c r="B32" s="27" t="s">
        <v>1106</v>
      </c>
      <c r="C32" s="39"/>
      <c r="D32" s="39"/>
      <c r="E32" s="98"/>
      <c r="F32" s="40" t="s">
        <v>1019</v>
      </c>
      <c r="G32" s="41">
        <v>1</v>
      </c>
      <c r="H32" s="48"/>
      <c r="I32" s="45">
        <v>42.58</v>
      </c>
      <c r="J32" s="94"/>
      <c r="K32" s="297">
        <f>ROUND(G32*I32,2)</f>
        <v>42.58</v>
      </c>
      <c r="L32" s="95"/>
      <c r="M32" s="53">
        <f>SUM(K30:K32)</f>
        <v>97.8</v>
      </c>
      <c r="O32" s="86"/>
      <c r="P32" s="86"/>
    </row>
    <row r="33" spans="1:13" ht="19.5" customHeight="1" thickTop="1">
      <c r="A33" s="69" t="str">
        <f>Plan1!A52</f>
        <v>DATA:   03/03/2005   </v>
      </c>
      <c r="B33" s="70"/>
      <c r="C33" s="71" t="s">
        <v>1022</v>
      </c>
      <c r="D33" s="70"/>
      <c r="E33" s="72"/>
      <c r="F33" s="70" t="s">
        <v>1009</v>
      </c>
      <c r="G33" s="72"/>
      <c r="H33" s="70" t="s">
        <v>1016</v>
      </c>
      <c r="I33" s="72"/>
      <c r="J33" s="70"/>
      <c r="K33" s="104">
        <f>SUM(K5:K32)</f>
        <v>140097.25999999983</v>
      </c>
      <c r="L33" s="97"/>
      <c r="M33" s="345">
        <f>SUM(M5:M32)</f>
        <v>140097.2599999999</v>
      </c>
    </row>
    <row r="34" spans="1:13" ht="19.5" customHeight="1" thickBot="1">
      <c r="A34" s="24"/>
      <c r="B34" s="25"/>
      <c r="C34" s="56"/>
      <c r="D34" s="23"/>
      <c r="E34" s="57"/>
      <c r="F34" s="23"/>
      <c r="G34" s="57"/>
      <c r="H34" s="23" t="s">
        <v>1017</v>
      </c>
      <c r="I34" s="57"/>
      <c r="J34" s="23"/>
      <c r="K34" s="73"/>
      <c r="L34" s="23"/>
      <c r="M34" s="346"/>
    </row>
    <row r="35" spans="3:13" ht="15" customHeight="1" thickTop="1">
      <c r="C35" s="55"/>
      <c r="M35" s="75"/>
    </row>
    <row r="36" spans="2:7" ht="15" customHeight="1">
      <c r="B36" s="174"/>
      <c r="C36" s="164"/>
      <c r="D36" s="164"/>
      <c r="E36" s="164"/>
      <c r="F36" s="166"/>
      <c r="G36" s="172"/>
    </row>
    <row r="37" spans="2:7" ht="15" customHeight="1">
      <c r="B37" s="164"/>
      <c r="C37" s="164"/>
      <c r="D37" s="164"/>
      <c r="E37" s="164"/>
      <c r="F37" s="166"/>
      <c r="G37" s="172"/>
    </row>
    <row r="38" spans="2:7" ht="15" customHeight="1">
      <c r="B38" s="164"/>
      <c r="C38" s="164"/>
      <c r="D38" s="164"/>
      <c r="E38" s="164"/>
      <c r="F38" s="166"/>
      <c r="G38" s="172"/>
    </row>
    <row r="39" spans="2:7" ht="15" customHeight="1">
      <c r="B39" s="164"/>
      <c r="C39" s="164"/>
      <c r="D39" s="164"/>
      <c r="E39" s="164"/>
      <c r="F39" s="166"/>
      <c r="G39" s="175"/>
    </row>
    <row r="40" spans="2:7" ht="15" customHeight="1">
      <c r="B40" s="164"/>
      <c r="C40" s="164"/>
      <c r="D40" s="164"/>
      <c r="E40" s="164"/>
      <c r="F40" s="166"/>
      <c r="G40" s="17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zoomScalePageLayoutView="0" workbookViewId="0" topLeftCell="A2">
      <selection activeCell="B33" sqref="B3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897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Plan15!K33</f>
        <v>140097.25999999983</v>
      </c>
      <c r="L5" s="66"/>
      <c r="M5" s="339">
        <f>Plan15!M33</f>
        <v>140097.2599999999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76" t="s">
        <v>459</v>
      </c>
      <c r="B9" s="77" t="s">
        <v>1029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2.75" customHeight="1">
      <c r="A10" s="35" t="s">
        <v>460</v>
      </c>
      <c r="B10" s="27" t="s">
        <v>1030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38" t="s">
        <v>1031</v>
      </c>
      <c r="C11" s="39"/>
      <c r="D11" s="39"/>
      <c r="E11" s="98"/>
      <c r="F11" s="30" t="s">
        <v>1018</v>
      </c>
      <c r="G11" s="36">
        <v>19.26</v>
      </c>
      <c r="H11" s="113"/>
      <c r="I11" s="183">
        <v>2.39</v>
      </c>
      <c r="J11" s="105"/>
      <c r="K11" s="297">
        <f>ROUND(G11*I11,2)</f>
        <v>46.03</v>
      </c>
      <c r="L11" s="113"/>
      <c r="M11" s="344"/>
    </row>
    <row r="12" spans="1:13" ht="12.75" customHeight="1">
      <c r="A12" s="35" t="s">
        <v>461</v>
      </c>
      <c r="B12" s="100" t="s">
        <v>1033</v>
      </c>
      <c r="C12" s="28"/>
      <c r="D12" s="28"/>
      <c r="E12" s="29"/>
      <c r="F12" s="40" t="s">
        <v>1018</v>
      </c>
      <c r="G12" s="36">
        <v>19.26</v>
      </c>
      <c r="H12" s="113"/>
      <c r="I12" s="183">
        <v>16.43</v>
      </c>
      <c r="J12" s="105"/>
      <c r="K12" s="297">
        <f>ROUND(G12*I12,2)</f>
        <v>316.44</v>
      </c>
      <c r="L12" s="113"/>
      <c r="M12" s="344"/>
    </row>
    <row r="13" spans="1:13" ht="12.75" customHeight="1">
      <c r="A13" s="35" t="s">
        <v>462</v>
      </c>
      <c r="B13" s="27" t="s">
        <v>1071</v>
      </c>
      <c r="C13" s="28"/>
      <c r="D13" s="28"/>
      <c r="E13" s="29"/>
      <c r="F13" s="40"/>
      <c r="G13" s="36"/>
      <c r="H13" s="47"/>
      <c r="I13" s="183"/>
      <c r="J13" s="47"/>
      <c r="K13" s="45"/>
      <c r="L13" s="46"/>
      <c r="M13" s="52"/>
    </row>
    <row r="14" spans="1:13" ht="12.75" customHeight="1">
      <c r="A14" s="35"/>
      <c r="B14" s="38" t="s">
        <v>1072</v>
      </c>
      <c r="C14" s="28"/>
      <c r="D14" s="28"/>
      <c r="E14" s="29"/>
      <c r="F14" s="30" t="s">
        <v>1073</v>
      </c>
      <c r="G14" s="36">
        <v>19.26</v>
      </c>
      <c r="H14" s="47"/>
      <c r="I14" s="183">
        <v>22.88</v>
      </c>
      <c r="J14" s="47"/>
      <c r="K14" s="297">
        <f>ROUND(G14*I14,2)</f>
        <v>440.67</v>
      </c>
      <c r="L14" s="46"/>
      <c r="M14" s="52"/>
    </row>
    <row r="15" spans="1:13" ht="12.75" customHeight="1">
      <c r="A15" s="35" t="s">
        <v>464</v>
      </c>
      <c r="B15" s="84" t="s">
        <v>1161</v>
      </c>
      <c r="C15" s="39"/>
      <c r="D15" s="67"/>
      <c r="E15" s="68"/>
      <c r="F15" s="40" t="s">
        <v>1020</v>
      </c>
      <c r="G15" s="41">
        <v>0.8</v>
      </c>
      <c r="H15" s="48"/>
      <c r="I15" s="183">
        <v>22.88</v>
      </c>
      <c r="J15" s="94"/>
      <c r="K15" s="297">
        <f>ROUND(G15*I15,2)</f>
        <v>18.3</v>
      </c>
      <c r="L15" s="46"/>
      <c r="M15" s="52">
        <f>SUM(K11:K15)</f>
        <v>821.44</v>
      </c>
    </row>
    <row r="16" spans="1:16" s="101" customFormat="1" ht="12.75" customHeight="1">
      <c r="A16" s="120" t="s">
        <v>465</v>
      </c>
      <c r="B16" s="79" t="s">
        <v>1032</v>
      </c>
      <c r="C16" s="39"/>
      <c r="D16" s="39"/>
      <c r="E16" s="98"/>
      <c r="F16" s="40"/>
      <c r="G16" s="36"/>
      <c r="H16" s="47"/>
      <c r="I16" s="183"/>
      <c r="J16" s="88"/>
      <c r="K16" s="45"/>
      <c r="L16" s="89"/>
      <c r="M16" s="52"/>
      <c r="O16" s="102"/>
      <c r="P16" s="102"/>
    </row>
    <row r="17" spans="1:16" s="101" customFormat="1" ht="12.75" customHeight="1">
      <c r="A17" s="109" t="s">
        <v>466</v>
      </c>
      <c r="B17" s="38" t="s">
        <v>1083</v>
      </c>
      <c r="C17" s="39"/>
      <c r="D17" s="39"/>
      <c r="E17" s="98"/>
      <c r="F17" s="40" t="s">
        <v>1018</v>
      </c>
      <c r="G17" s="36">
        <v>2.88</v>
      </c>
      <c r="H17" s="47"/>
      <c r="I17" s="183">
        <v>17.04</v>
      </c>
      <c r="J17" s="88"/>
      <c r="K17" s="297">
        <f>ROUND(G17*I17,2)</f>
        <v>49.08</v>
      </c>
      <c r="L17" s="89"/>
      <c r="M17" s="52"/>
      <c r="O17" s="102"/>
      <c r="P17" s="102"/>
    </row>
    <row r="18" spans="1:16" s="101" customFormat="1" ht="12.75" customHeight="1">
      <c r="A18" s="109" t="s">
        <v>467</v>
      </c>
      <c r="B18" s="38" t="s">
        <v>1110</v>
      </c>
      <c r="C18" s="39"/>
      <c r="D18" s="39"/>
      <c r="E18" s="98"/>
      <c r="F18" s="40" t="s">
        <v>1018</v>
      </c>
      <c r="G18" s="36">
        <v>2.88</v>
      </c>
      <c r="H18" s="47"/>
      <c r="I18" s="183">
        <v>9.25</v>
      </c>
      <c r="J18" s="88"/>
      <c r="K18" s="297">
        <f>ROUND(G18*I18,2)</f>
        <v>26.64</v>
      </c>
      <c r="L18" s="89"/>
      <c r="M18" s="52"/>
      <c r="O18" s="102"/>
      <c r="P18" s="102"/>
    </row>
    <row r="19" spans="1:16" s="101" customFormat="1" ht="12.75" customHeight="1">
      <c r="A19" s="109" t="s">
        <v>468</v>
      </c>
      <c r="B19" s="38" t="s">
        <v>1113</v>
      </c>
      <c r="C19" s="39"/>
      <c r="D19" s="39"/>
      <c r="E19" s="98"/>
      <c r="F19" s="40" t="s">
        <v>1018</v>
      </c>
      <c r="G19" s="36">
        <v>2.88</v>
      </c>
      <c r="H19" s="47"/>
      <c r="I19" s="183">
        <v>24.8</v>
      </c>
      <c r="J19" s="88"/>
      <c r="K19" s="297">
        <f>ROUND(G19*I19,2)</f>
        <v>71.42</v>
      </c>
      <c r="L19" s="89"/>
      <c r="M19" s="52"/>
      <c r="O19" s="102"/>
      <c r="P19" s="102"/>
    </row>
    <row r="20" spans="1:16" s="101" customFormat="1" ht="12.75" customHeight="1">
      <c r="A20" s="109" t="s">
        <v>469</v>
      </c>
      <c r="B20" s="38" t="s">
        <v>1120</v>
      </c>
      <c r="C20" s="39"/>
      <c r="D20" s="39"/>
      <c r="E20" s="98"/>
      <c r="F20" s="40" t="s">
        <v>1020</v>
      </c>
      <c r="G20" s="41">
        <v>0.8</v>
      </c>
      <c r="H20" s="48"/>
      <c r="I20" s="183">
        <v>18.4</v>
      </c>
      <c r="J20" s="94"/>
      <c r="K20" s="297">
        <f>ROUND(G20*I20,2)</f>
        <v>14.72</v>
      </c>
      <c r="L20" s="95"/>
      <c r="M20" s="53">
        <f>SUM(K17:K20)</f>
        <v>161.85999999999999</v>
      </c>
      <c r="O20" s="102"/>
      <c r="P20" s="102"/>
    </row>
    <row r="21" spans="1:16" s="101" customFormat="1" ht="12.75" customHeight="1">
      <c r="A21" s="78" t="s">
        <v>470</v>
      </c>
      <c r="B21" s="79" t="s">
        <v>1040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2.75" customHeight="1">
      <c r="A22" s="37" t="s">
        <v>471</v>
      </c>
      <c r="B22" s="38" t="s">
        <v>0</v>
      </c>
      <c r="C22" s="39"/>
      <c r="D22" s="39"/>
      <c r="E22" s="98"/>
      <c r="F22" s="40" t="s">
        <v>1018</v>
      </c>
      <c r="G22" s="41">
        <v>0.48</v>
      </c>
      <c r="H22" s="48"/>
      <c r="I22" s="183">
        <v>248.31</v>
      </c>
      <c r="J22" s="94"/>
      <c r="K22" s="297">
        <f>ROUND(G22*I22,2)</f>
        <v>119.19</v>
      </c>
      <c r="L22" s="95"/>
      <c r="M22" s="53"/>
      <c r="O22" s="102"/>
      <c r="P22" s="102"/>
    </row>
    <row r="23" spans="1:16" s="101" customFormat="1" ht="12.75" customHeight="1">
      <c r="A23" s="37" t="s">
        <v>472</v>
      </c>
      <c r="B23" s="126" t="s">
        <v>1156</v>
      </c>
      <c r="C23" s="137"/>
      <c r="D23" s="137"/>
      <c r="E23" s="138"/>
      <c r="F23" s="139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2.75" customHeight="1">
      <c r="A24" s="37"/>
      <c r="B24" s="126" t="s">
        <v>1060</v>
      </c>
      <c r="C24" s="137"/>
      <c r="D24" s="137"/>
      <c r="E24" s="138"/>
      <c r="F24" s="139" t="s">
        <v>1019</v>
      </c>
      <c r="G24" s="41">
        <v>1</v>
      </c>
      <c r="H24" s="48"/>
      <c r="I24" s="183">
        <v>230.55</v>
      </c>
      <c r="J24" s="94"/>
      <c r="K24" s="297">
        <f>ROUND(G24*I24,2)</f>
        <v>230.55</v>
      </c>
      <c r="L24" s="95"/>
      <c r="M24" s="53">
        <f>SUM(K22:K24)</f>
        <v>349.74</v>
      </c>
      <c r="O24" s="102"/>
      <c r="P24" s="102"/>
    </row>
    <row r="25" spans="1:16" s="101" customFormat="1" ht="12.75" customHeight="1">
      <c r="A25" s="78" t="s">
        <v>473</v>
      </c>
      <c r="B25" s="80" t="s">
        <v>1042</v>
      </c>
      <c r="C25" s="28"/>
      <c r="D25" s="28"/>
      <c r="E25" s="29"/>
      <c r="F25" s="40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37" t="s">
        <v>474</v>
      </c>
      <c r="B26" s="38" t="s">
        <v>1043</v>
      </c>
      <c r="C26" s="39"/>
      <c r="D26" s="39"/>
      <c r="E26" s="98"/>
      <c r="F26" s="40" t="s">
        <v>1018</v>
      </c>
      <c r="G26" s="140">
        <v>0.34</v>
      </c>
      <c r="H26" s="48"/>
      <c r="I26" s="183">
        <v>59.8</v>
      </c>
      <c r="J26" s="94"/>
      <c r="K26" s="297">
        <f>ROUND(G26*I26,2)</f>
        <v>20.33</v>
      </c>
      <c r="L26" s="95"/>
      <c r="M26" s="53">
        <f>K26</f>
        <v>20.33</v>
      </c>
      <c r="O26" s="102"/>
      <c r="P26" s="102"/>
    </row>
    <row r="27" spans="1:16" s="101" customFormat="1" ht="12.75" customHeight="1">
      <c r="A27" s="78" t="s">
        <v>475</v>
      </c>
      <c r="B27" s="79" t="s">
        <v>1021</v>
      </c>
      <c r="C27" s="39"/>
      <c r="D27" s="39"/>
      <c r="E27" s="98"/>
      <c r="F27" s="40"/>
      <c r="G27" s="41"/>
      <c r="H27" s="48"/>
      <c r="I27" s="183"/>
      <c r="J27" s="94"/>
      <c r="K27" s="45"/>
      <c r="L27" s="95"/>
      <c r="M27" s="53"/>
      <c r="O27" s="102"/>
      <c r="P27" s="102"/>
    </row>
    <row r="28" spans="1:16" s="101" customFormat="1" ht="12.75" customHeight="1">
      <c r="A28" s="37" t="s">
        <v>476</v>
      </c>
      <c r="B28" s="38" t="s">
        <v>1121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/>
      <c r="B29" s="38" t="s">
        <v>1037</v>
      </c>
      <c r="C29" s="39"/>
      <c r="D29" s="39"/>
      <c r="E29" s="98"/>
      <c r="F29" s="40" t="s">
        <v>1018</v>
      </c>
      <c r="G29" s="41">
        <v>2.88</v>
      </c>
      <c r="H29" s="48"/>
      <c r="I29" s="185">
        <v>5.62</v>
      </c>
      <c r="J29" s="94"/>
      <c r="K29" s="297">
        <f>ROUND(G29*I29,2)</f>
        <v>16.19</v>
      </c>
      <c r="L29" s="95"/>
      <c r="M29" s="53"/>
      <c r="O29" s="102"/>
      <c r="P29" s="102"/>
    </row>
    <row r="30" spans="1:16" s="101" customFormat="1" ht="12.75" customHeight="1">
      <c r="A30" s="37" t="s">
        <v>477</v>
      </c>
      <c r="B30" s="38" t="s">
        <v>1038</v>
      </c>
      <c r="C30" s="39"/>
      <c r="D30" s="39"/>
      <c r="E30" s="98"/>
      <c r="F30" s="40" t="s">
        <v>1018</v>
      </c>
      <c r="G30" s="41">
        <v>2.88</v>
      </c>
      <c r="H30" s="48"/>
      <c r="I30" s="183">
        <v>9.34</v>
      </c>
      <c r="J30" s="94"/>
      <c r="K30" s="297">
        <f>ROUND(G30*I30,2)</f>
        <v>26.9</v>
      </c>
      <c r="L30" s="95"/>
      <c r="M30" s="53"/>
      <c r="O30" s="102"/>
      <c r="P30" s="102"/>
    </row>
    <row r="31" spans="1:16" s="101" customFormat="1" ht="12.75" customHeight="1">
      <c r="A31" s="37" t="s">
        <v>478</v>
      </c>
      <c r="B31" s="160" t="s">
        <v>1159</v>
      </c>
      <c r="C31" s="137"/>
      <c r="D31" s="137"/>
      <c r="E31" s="138"/>
      <c r="F31" s="139" t="s">
        <v>1018</v>
      </c>
      <c r="G31" s="140">
        <v>3.36</v>
      </c>
      <c r="H31" s="48"/>
      <c r="I31" s="183">
        <v>8.65</v>
      </c>
      <c r="J31" s="94"/>
      <c r="K31" s="297">
        <f>ROUND(G31*I31,2)</f>
        <v>29.06</v>
      </c>
      <c r="L31" s="95"/>
      <c r="M31" s="53">
        <f>SUM(K29:K31)</f>
        <v>72.15</v>
      </c>
      <c r="O31" s="102"/>
      <c r="P31" s="102"/>
    </row>
    <row r="32" spans="1:16" s="101" customFormat="1" ht="12.75" customHeight="1">
      <c r="A32" s="173" t="s">
        <v>479</v>
      </c>
      <c r="B32" s="136" t="s">
        <v>5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85" customFormat="1" ht="12.75" customHeight="1">
      <c r="A33" s="78" t="s">
        <v>480</v>
      </c>
      <c r="B33" s="79" t="s">
        <v>1024</v>
      </c>
      <c r="C33" s="39"/>
      <c r="D33" s="39"/>
      <c r="E33" s="98"/>
      <c r="F33" s="40"/>
      <c r="G33" s="41"/>
      <c r="H33" s="48"/>
      <c r="I33" s="45"/>
      <c r="J33" s="94"/>
      <c r="K33" s="87"/>
      <c r="L33" s="91"/>
      <c r="M33" s="53"/>
      <c r="O33" s="86"/>
      <c r="P33" s="86"/>
    </row>
    <row r="34" spans="1:16" s="85" customFormat="1" ht="12.75" customHeight="1">
      <c r="A34" s="37" t="s">
        <v>481</v>
      </c>
      <c r="B34" s="38" t="s">
        <v>1081</v>
      </c>
      <c r="C34" s="39"/>
      <c r="D34" s="39"/>
      <c r="E34" s="98"/>
      <c r="F34" s="40" t="s">
        <v>1018</v>
      </c>
      <c r="G34" s="41">
        <v>16.66</v>
      </c>
      <c r="H34" s="48"/>
      <c r="I34" s="103">
        <v>6.21</v>
      </c>
      <c r="J34" s="94"/>
      <c r="K34" s="297">
        <f>ROUND(G34*I34,2)</f>
        <v>103.46</v>
      </c>
      <c r="L34" s="91"/>
      <c r="M34" s="53"/>
      <c r="O34" s="86"/>
      <c r="P34" s="86"/>
    </row>
    <row r="35" spans="1:16" s="85" customFormat="1" ht="12.75" customHeight="1">
      <c r="A35" s="37" t="s">
        <v>482</v>
      </c>
      <c r="B35" s="27" t="s">
        <v>1061</v>
      </c>
      <c r="C35" s="39"/>
      <c r="D35" s="39"/>
      <c r="E35" s="98"/>
      <c r="F35" s="40" t="s">
        <v>1018</v>
      </c>
      <c r="G35" s="41">
        <v>52.45</v>
      </c>
      <c r="H35" s="48"/>
      <c r="I35" s="103">
        <v>11.18</v>
      </c>
      <c r="J35" s="94"/>
      <c r="K35" s="297">
        <f>ROUND(G35*I35,2)</f>
        <v>586.39</v>
      </c>
      <c r="L35" s="91"/>
      <c r="M35" s="53"/>
      <c r="O35" s="86"/>
      <c r="P35" s="86"/>
    </row>
    <row r="36" spans="1:16" s="85" customFormat="1" ht="12.75" customHeight="1">
      <c r="A36" s="37" t="s">
        <v>483</v>
      </c>
      <c r="B36" s="38" t="s">
        <v>1074</v>
      </c>
      <c r="C36" s="39"/>
      <c r="D36" s="39"/>
      <c r="E36" s="98"/>
      <c r="F36" s="40" t="s">
        <v>1075</v>
      </c>
      <c r="G36" s="41">
        <v>7.87</v>
      </c>
      <c r="H36" s="48"/>
      <c r="I36" s="45">
        <v>14.33</v>
      </c>
      <c r="J36" s="94"/>
      <c r="K36" s="297">
        <f>ROUND(G36*I36,2)</f>
        <v>112.78</v>
      </c>
      <c r="L36" s="91"/>
      <c r="M36" s="53"/>
      <c r="O36" s="86"/>
      <c r="P36" s="86"/>
    </row>
    <row r="37" spans="1:16" s="85" customFormat="1" ht="12.75" customHeight="1">
      <c r="A37" s="37" t="s">
        <v>484</v>
      </c>
      <c r="B37" s="38" t="s">
        <v>1062</v>
      </c>
      <c r="C37" s="39"/>
      <c r="D37" s="39"/>
      <c r="E37" s="98"/>
      <c r="F37" s="40" t="s">
        <v>1018</v>
      </c>
      <c r="G37" s="41">
        <v>2.67</v>
      </c>
      <c r="H37" s="48"/>
      <c r="I37" s="296">
        <v>7.47</v>
      </c>
      <c r="J37" s="94"/>
      <c r="K37" s="297">
        <f>ROUND(G37*I37,2)</f>
        <v>19.94</v>
      </c>
      <c r="L37" s="91"/>
      <c r="M37" s="53">
        <f>SUM(K34:K37)</f>
        <v>822.57</v>
      </c>
      <c r="O37" s="86"/>
      <c r="P37" s="86"/>
    </row>
    <row r="38" spans="1:16" s="85" customFormat="1" ht="12.75" customHeight="1">
      <c r="A38" s="177" t="s">
        <v>485</v>
      </c>
      <c r="B38" s="79" t="s">
        <v>1063</v>
      </c>
      <c r="C38" s="137"/>
      <c r="D38" s="137"/>
      <c r="E38" s="138"/>
      <c r="F38" s="139"/>
      <c r="G38" s="41"/>
      <c r="H38" s="48"/>
      <c r="I38" s="183"/>
      <c r="J38" s="94"/>
      <c r="K38" s="103"/>
      <c r="L38" s="91"/>
      <c r="M38" s="53"/>
      <c r="O38" s="86"/>
      <c r="P38" s="86"/>
    </row>
    <row r="39" spans="1:16" s="85" customFormat="1" ht="12.75" customHeight="1">
      <c r="A39" s="37" t="s">
        <v>486</v>
      </c>
      <c r="B39" s="27" t="s">
        <v>1091</v>
      </c>
      <c r="C39" s="39"/>
      <c r="D39" s="39"/>
      <c r="E39" s="98"/>
      <c r="F39" s="40" t="s">
        <v>1020</v>
      </c>
      <c r="G39" s="41">
        <v>12</v>
      </c>
      <c r="H39" s="48"/>
      <c r="I39" s="183">
        <v>3.58</v>
      </c>
      <c r="J39" s="94"/>
      <c r="K39" s="297">
        <f>ROUND(G39*I39,2)</f>
        <v>42.96</v>
      </c>
      <c r="L39" s="95"/>
      <c r="M39" s="53"/>
      <c r="O39" s="86"/>
      <c r="P39" s="86"/>
    </row>
    <row r="40" spans="1:16" s="85" customFormat="1" ht="12.75" customHeight="1" thickBot="1">
      <c r="A40" s="176" t="s">
        <v>487</v>
      </c>
      <c r="B40" s="27" t="s">
        <v>1108</v>
      </c>
      <c r="C40" s="39"/>
      <c r="D40" s="39"/>
      <c r="E40" s="98"/>
      <c r="F40" s="40" t="s">
        <v>1020</v>
      </c>
      <c r="G40" s="41">
        <v>18</v>
      </c>
      <c r="H40" s="48"/>
      <c r="I40" s="183">
        <v>11.81</v>
      </c>
      <c r="J40" s="94"/>
      <c r="K40" s="297">
        <f>ROUND(G40*I40,2)</f>
        <v>212.58</v>
      </c>
      <c r="L40" s="95"/>
      <c r="M40" s="53"/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1022</v>
      </c>
      <c r="D41" s="70"/>
      <c r="E41" s="72"/>
      <c r="F41" s="70" t="s">
        <v>1009</v>
      </c>
      <c r="G41" s="72"/>
      <c r="H41" s="70" t="s">
        <v>1016</v>
      </c>
      <c r="I41" s="72"/>
      <c r="J41" s="70"/>
      <c r="K41" s="104">
        <f>SUM(K5:K40)</f>
        <v>142600.8899999998</v>
      </c>
      <c r="L41" s="97"/>
      <c r="M41" s="345">
        <f>SUM(M5:M40)</f>
        <v>142345.34999999986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1017</v>
      </c>
      <c r="I42" s="57"/>
      <c r="J42" s="23"/>
      <c r="K42" s="73"/>
      <c r="L42" s="23"/>
      <c r="M42" s="346"/>
    </row>
    <row r="43" spans="3:13" ht="15" customHeight="1" thickTop="1">
      <c r="C43" s="55"/>
      <c r="M43" s="7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I19" sqref="I19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898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Plan16!K41</f>
        <v>142600.8899999998</v>
      </c>
      <c r="L5" s="66"/>
      <c r="M5" s="339">
        <f>Plan16!M41</f>
        <v>142345.34999999986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5" customHeight="1" thickTop="1">
      <c r="A9" s="35" t="s">
        <v>488</v>
      </c>
      <c r="B9" s="27" t="s">
        <v>1064</v>
      </c>
      <c r="C9" s="143"/>
      <c r="D9" s="143"/>
      <c r="E9" s="144"/>
      <c r="F9" s="357" t="s">
        <v>1019</v>
      </c>
      <c r="G9" s="146">
        <v>1</v>
      </c>
      <c r="H9" s="111"/>
      <c r="I9" s="183">
        <v>48.76</v>
      </c>
      <c r="J9" s="110"/>
      <c r="K9" s="297">
        <f>ROUND(G9*I9,2)</f>
        <v>48.76</v>
      </c>
      <c r="L9" s="111"/>
      <c r="M9" s="349"/>
    </row>
    <row r="10" spans="1:13" ht="15" customHeight="1">
      <c r="A10" s="35" t="s">
        <v>489</v>
      </c>
      <c r="B10" s="27" t="s">
        <v>13</v>
      </c>
      <c r="C10" s="152"/>
      <c r="D10" s="152"/>
      <c r="E10" s="153"/>
      <c r="F10" s="356" t="s">
        <v>1019</v>
      </c>
      <c r="G10" s="162">
        <v>1</v>
      </c>
      <c r="H10" s="306"/>
      <c r="I10" s="46">
        <v>92.5</v>
      </c>
      <c r="J10" s="13"/>
      <c r="K10" s="297">
        <f>ROUND(G10*I10,2)</f>
        <v>92.5</v>
      </c>
      <c r="L10" s="14"/>
      <c r="M10" s="342"/>
    </row>
    <row r="11" spans="1:13" ht="15" customHeight="1">
      <c r="A11" s="35" t="s">
        <v>491</v>
      </c>
      <c r="B11" s="38" t="s">
        <v>490</v>
      </c>
      <c r="C11" s="28"/>
      <c r="D11" s="28"/>
      <c r="E11" s="29"/>
      <c r="F11" s="30" t="s">
        <v>1019</v>
      </c>
      <c r="G11" s="36">
        <v>4</v>
      </c>
      <c r="H11" s="113"/>
      <c r="I11" s="183">
        <v>202.28</v>
      </c>
      <c r="J11" s="105"/>
      <c r="K11" s="297">
        <f aca="true" t="shared" si="0" ref="K11:K22">ROUND(G11*I11,2)</f>
        <v>809.12</v>
      </c>
      <c r="L11" s="113"/>
      <c r="M11" s="344"/>
    </row>
    <row r="12" spans="1:13" ht="15" customHeight="1">
      <c r="A12" s="35" t="s">
        <v>492</v>
      </c>
      <c r="B12" s="27" t="s">
        <v>1065</v>
      </c>
      <c r="C12" s="28"/>
      <c r="D12" s="28"/>
      <c r="E12" s="29"/>
      <c r="F12" s="40" t="s">
        <v>1019</v>
      </c>
      <c r="G12" s="36">
        <v>4</v>
      </c>
      <c r="H12" s="113"/>
      <c r="I12" s="183">
        <v>150.25</v>
      </c>
      <c r="J12" s="105"/>
      <c r="K12" s="297">
        <f t="shared" si="0"/>
        <v>601</v>
      </c>
      <c r="L12" s="113"/>
      <c r="M12" s="344"/>
    </row>
    <row r="13" spans="1:13" ht="15" customHeight="1">
      <c r="A13" s="35" t="s">
        <v>493</v>
      </c>
      <c r="B13" s="38" t="s">
        <v>7</v>
      </c>
      <c r="C13" s="28"/>
      <c r="D13" s="28"/>
      <c r="E13" s="29"/>
      <c r="F13" s="30" t="s">
        <v>1019</v>
      </c>
      <c r="G13" s="36">
        <v>1</v>
      </c>
      <c r="H13" s="47"/>
      <c r="I13" s="183">
        <v>729.25</v>
      </c>
      <c r="J13" s="105"/>
      <c r="K13" s="297">
        <f t="shared" si="0"/>
        <v>729.25</v>
      </c>
      <c r="L13" s="113"/>
      <c r="M13" s="344"/>
    </row>
    <row r="14" spans="1:13" ht="15" customHeight="1">
      <c r="A14" s="35" t="s">
        <v>494</v>
      </c>
      <c r="B14" s="27" t="s">
        <v>1066</v>
      </c>
      <c r="C14" s="28"/>
      <c r="D14" s="28"/>
      <c r="E14" s="29"/>
      <c r="F14" s="40" t="s">
        <v>1019</v>
      </c>
      <c r="G14" s="36">
        <v>4</v>
      </c>
      <c r="H14" s="47"/>
      <c r="I14" s="183">
        <v>21.07</v>
      </c>
      <c r="J14" s="47"/>
      <c r="K14" s="297">
        <f t="shared" si="0"/>
        <v>84.28</v>
      </c>
      <c r="L14" s="46"/>
      <c r="M14" s="52"/>
    </row>
    <row r="15" spans="1:16" s="101" customFormat="1" ht="15" customHeight="1">
      <c r="A15" s="35" t="s">
        <v>495</v>
      </c>
      <c r="B15" s="38" t="s">
        <v>1067</v>
      </c>
      <c r="C15" s="39"/>
      <c r="D15" s="39"/>
      <c r="E15" s="98"/>
      <c r="F15" s="40" t="s">
        <v>1019</v>
      </c>
      <c r="G15" s="36">
        <v>4</v>
      </c>
      <c r="H15" s="47"/>
      <c r="I15" s="183">
        <v>20.9</v>
      </c>
      <c r="J15" s="88"/>
      <c r="K15" s="297">
        <f t="shared" si="0"/>
        <v>83.6</v>
      </c>
      <c r="L15" s="89"/>
      <c r="M15" s="52"/>
      <c r="O15" s="102"/>
      <c r="P15" s="102"/>
    </row>
    <row r="16" spans="1:16" s="101" customFormat="1" ht="15" customHeight="1">
      <c r="A16" s="35" t="s">
        <v>496</v>
      </c>
      <c r="B16" s="38" t="s">
        <v>1068</v>
      </c>
      <c r="C16" s="39"/>
      <c r="D16" s="39"/>
      <c r="E16" s="98"/>
      <c r="F16" s="40" t="s">
        <v>1019</v>
      </c>
      <c r="G16" s="118">
        <v>4</v>
      </c>
      <c r="H16" s="47"/>
      <c r="I16" s="183">
        <v>22.8</v>
      </c>
      <c r="J16" s="88"/>
      <c r="K16" s="297">
        <f t="shared" si="0"/>
        <v>91.2</v>
      </c>
      <c r="L16" s="89"/>
      <c r="M16" s="52"/>
      <c r="O16" s="102"/>
      <c r="P16" s="102"/>
    </row>
    <row r="17" spans="1:16" s="101" customFormat="1" ht="15" customHeight="1">
      <c r="A17" s="35" t="s">
        <v>497</v>
      </c>
      <c r="B17" s="38" t="s">
        <v>1069</v>
      </c>
      <c r="C17" s="39"/>
      <c r="D17" s="39"/>
      <c r="E17" s="98"/>
      <c r="F17" s="40" t="s">
        <v>1019</v>
      </c>
      <c r="G17" s="140">
        <v>4</v>
      </c>
      <c r="H17" s="48"/>
      <c r="I17" s="183">
        <v>111.25</v>
      </c>
      <c r="J17" s="94"/>
      <c r="K17" s="297">
        <f t="shared" si="0"/>
        <v>445</v>
      </c>
      <c r="L17" s="95"/>
      <c r="M17" s="53"/>
      <c r="O17" s="102"/>
      <c r="P17" s="102"/>
    </row>
    <row r="18" spans="1:16" s="101" customFormat="1" ht="15" customHeight="1">
      <c r="A18" s="35" t="s">
        <v>498</v>
      </c>
      <c r="B18" s="84" t="s">
        <v>1092</v>
      </c>
      <c r="C18" s="39"/>
      <c r="D18" s="39"/>
      <c r="E18" s="98"/>
      <c r="F18" s="40" t="s">
        <v>1020</v>
      </c>
      <c r="G18" s="41">
        <v>6</v>
      </c>
      <c r="H18" s="48"/>
      <c r="I18" s="183">
        <v>6.11</v>
      </c>
      <c r="J18" s="94"/>
      <c r="K18" s="297">
        <f t="shared" si="0"/>
        <v>36.66</v>
      </c>
      <c r="L18" s="95"/>
      <c r="M18" s="53"/>
      <c r="O18" s="102"/>
      <c r="P18" s="102"/>
    </row>
    <row r="19" spans="1:16" s="101" customFormat="1" ht="15" customHeight="1">
      <c r="A19" s="35" t="s">
        <v>499</v>
      </c>
      <c r="B19" s="84" t="s">
        <v>1117</v>
      </c>
      <c r="C19" s="39"/>
      <c r="D19" s="39"/>
      <c r="E19" s="98"/>
      <c r="F19" s="40" t="s">
        <v>1020</v>
      </c>
      <c r="G19" s="41">
        <v>9</v>
      </c>
      <c r="H19" s="48"/>
      <c r="I19" s="183">
        <v>9.65</v>
      </c>
      <c r="J19" s="94"/>
      <c r="K19" s="297">
        <f t="shared" si="0"/>
        <v>86.85</v>
      </c>
      <c r="L19" s="95"/>
      <c r="M19" s="53"/>
      <c r="O19" s="102"/>
      <c r="P19" s="102"/>
    </row>
    <row r="20" spans="1:16" s="101" customFormat="1" ht="15" customHeight="1">
      <c r="A20" s="35" t="s">
        <v>500</v>
      </c>
      <c r="B20" s="84" t="s">
        <v>9</v>
      </c>
      <c r="C20" s="39"/>
      <c r="D20" s="39"/>
      <c r="E20" s="98"/>
      <c r="F20" s="40" t="s">
        <v>1020</v>
      </c>
      <c r="G20" s="41">
        <v>6</v>
      </c>
      <c r="H20" s="48"/>
      <c r="I20" s="183">
        <v>11.25</v>
      </c>
      <c r="J20" s="94"/>
      <c r="K20" s="297">
        <f t="shared" si="0"/>
        <v>67.5</v>
      </c>
      <c r="L20" s="95"/>
      <c r="M20" s="53"/>
      <c r="O20" s="102"/>
      <c r="P20" s="102"/>
    </row>
    <row r="21" spans="1:16" s="101" customFormat="1" ht="15" customHeight="1">
      <c r="A21" s="35" t="s">
        <v>501</v>
      </c>
      <c r="B21" s="38" t="s">
        <v>1109</v>
      </c>
      <c r="C21" s="39"/>
      <c r="D21" s="39"/>
      <c r="E21" s="98"/>
      <c r="F21" s="40" t="s">
        <v>1020</v>
      </c>
      <c r="G21" s="41">
        <v>18</v>
      </c>
      <c r="H21" s="48"/>
      <c r="I21" s="183">
        <v>13.53</v>
      </c>
      <c r="J21" s="94"/>
      <c r="K21" s="297">
        <f t="shared" si="0"/>
        <v>243.54</v>
      </c>
      <c r="L21" s="95"/>
      <c r="M21" s="53"/>
      <c r="O21" s="102"/>
      <c r="P21" s="102"/>
    </row>
    <row r="22" spans="1:16" s="101" customFormat="1" ht="15" customHeight="1">
      <c r="A22" s="35" t="s">
        <v>931</v>
      </c>
      <c r="B22" s="38" t="s">
        <v>1070</v>
      </c>
      <c r="C22" s="39"/>
      <c r="D22" s="39"/>
      <c r="E22" s="98"/>
      <c r="F22" s="40" t="s">
        <v>1019</v>
      </c>
      <c r="G22" s="41">
        <v>1</v>
      </c>
      <c r="H22" s="48"/>
      <c r="I22" s="183">
        <v>26.18</v>
      </c>
      <c r="J22" s="94"/>
      <c r="K22" s="297">
        <f t="shared" si="0"/>
        <v>26.18</v>
      </c>
      <c r="L22" s="95"/>
      <c r="M22" s="53">
        <f>SUM(Plan16!K39:K40)+SUM(Plan17!K9:K22)</f>
        <v>3700.9799999999996</v>
      </c>
      <c r="O22" s="102"/>
      <c r="P22" s="102"/>
    </row>
    <row r="23" spans="1:16" s="101" customFormat="1" ht="15" customHeight="1">
      <c r="A23" s="78" t="s">
        <v>502</v>
      </c>
      <c r="B23" s="79" t="s">
        <v>1056</v>
      </c>
      <c r="C23" s="28"/>
      <c r="D23" s="28"/>
      <c r="E23" s="29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5" customHeight="1">
      <c r="A24" s="37" t="s">
        <v>503</v>
      </c>
      <c r="B24" s="38" t="s">
        <v>1086</v>
      </c>
      <c r="C24" s="39"/>
      <c r="D24" s="39"/>
      <c r="E24" s="98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5" customHeight="1">
      <c r="A25" s="37"/>
      <c r="B25" s="38" t="s">
        <v>1085</v>
      </c>
      <c r="C25" s="39"/>
      <c r="D25" s="39"/>
      <c r="E25" s="98"/>
      <c r="F25" s="40" t="s">
        <v>1019</v>
      </c>
      <c r="G25" s="41">
        <v>3</v>
      </c>
      <c r="H25" s="48"/>
      <c r="I25" s="183">
        <v>112.64</v>
      </c>
      <c r="J25" s="94"/>
      <c r="K25" s="297">
        <f>ROUND(G25*I25,2)</f>
        <v>337.92</v>
      </c>
      <c r="L25" s="95"/>
      <c r="M25" s="53"/>
      <c r="O25" s="102"/>
      <c r="P25" s="102"/>
    </row>
    <row r="26" spans="1:16" s="101" customFormat="1" ht="15" customHeight="1">
      <c r="A26" s="37" t="s">
        <v>504</v>
      </c>
      <c r="B26" s="38" t="s">
        <v>1107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5" customHeight="1">
      <c r="A27" s="37"/>
      <c r="B27" s="38" t="s">
        <v>1106</v>
      </c>
      <c r="C27" s="39"/>
      <c r="D27" s="39"/>
      <c r="E27" s="98"/>
      <c r="F27" s="40" t="s">
        <v>1019</v>
      </c>
      <c r="G27" s="41">
        <v>1</v>
      </c>
      <c r="H27" s="48"/>
      <c r="I27" s="183">
        <v>42.58</v>
      </c>
      <c r="J27" s="94"/>
      <c r="K27" s="297">
        <f>ROUND(G27*I27,2)</f>
        <v>42.58</v>
      </c>
      <c r="L27" s="95"/>
      <c r="M27" s="53">
        <f>SUM(K25:K27)</f>
        <v>380.5</v>
      </c>
      <c r="O27" s="102"/>
      <c r="P27" s="102"/>
    </row>
    <row r="28" spans="1:16" s="85" customFormat="1" ht="15" customHeight="1">
      <c r="A28" s="141" t="s">
        <v>505</v>
      </c>
      <c r="B28" s="79" t="s">
        <v>1045</v>
      </c>
      <c r="C28" s="39"/>
      <c r="D28" s="39"/>
      <c r="E28" s="98"/>
      <c r="F28" s="40"/>
      <c r="G28" s="41"/>
      <c r="H28" s="48"/>
      <c r="I28" s="183"/>
      <c r="J28" s="94"/>
      <c r="K28" s="87"/>
      <c r="L28" s="91"/>
      <c r="M28" s="53"/>
      <c r="O28" s="86"/>
      <c r="P28" s="86"/>
    </row>
    <row r="29" spans="1:16" s="85" customFormat="1" ht="15" customHeight="1">
      <c r="A29" s="37" t="s">
        <v>506</v>
      </c>
      <c r="B29" s="38" t="s">
        <v>1076</v>
      </c>
      <c r="C29" s="39"/>
      <c r="D29" s="39"/>
      <c r="E29" s="98"/>
      <c r="F29" s="40" t="s">
        <v>1018</v>
      </c>
      <c r="G29" s="41">
        <v>13.14</v>
      </c>
      <c r="H29" s="48"/>
      <c r="I29" s="183">
        <v>122.5</v>
      </c>
      <c r="J29" s="94"/>
      <c r="K29" s="297">
        <f>ROUND(G29*I29,2)</f>
        <v>1609.65</v>
      </c>
      <c r="L29" s="91"/>
      <c r="M29" s="53">
        <f>K29</f>
        <v>1609.65</v>
      </c>
      <c r="O29" s="86"/>
      <c r="P29" s="86"/>
    </row>
    <row r="30" spans="1:16" s="85" customFormat="1" ht="15" customHeight="1">
      <c r="A30" s="78" t="s">
        <v>507</v>
      </c>
      <c r="B30" s="77" t="s">
        <v>1029</v>
      </c>
      <c r="C30" s="39"/>
      <c r="D30" s="39"/>
      <c r="E30" s="98"/>
      <c r="F30" s="40"/>
      <c r="G30" s="41"/>
      <c r="H30" s="48"/>
      <c r="I30" s="183"/>
      <c r="J30" s="94"/>
      <c r="K30" s="45"/>
      <c r="L30" s="91"/>
      <c r="M30" s="53"/>
      <c r="O30" s="86"/>
      <c r="P30" s="86"/>
    </row>
    <row r="31" spans="1:16" s="85" customFormat="1" ht="15" customHeight="1">
      <c r="A31" s="37" t="s">
        <v>508</v>
      </c>
      <c r="B31" s="38" t="s">
        <v>1030</v>
      </c>
      <c r="C31" s="39"/>
      <c r="D31" s="39"/>
      <c r="E31" s="98"/>
      <c r="F31" s="40"/>
      <c r="G31" s="41"/>
      <c r="H31" s="48"/>
      <c r="I31" s="185"/>
      <c r="J31" s="94"/>
      <c r="K31" s="45"/>
      <c r="L31" s="91"/>
      <c r="M31" s="53"/>
      <c r="O31" s="86"/>
      <c r="P31" s="86"/>
    </row>
    <row r="32" spans="1:16" s="85" customFormat="1" ht="15" customHeight="1">
      <c r="A32" s="37"/>
      <c r="B32" s="38" t="s">
        <v>1031</v>
      </c>
      <c r="C32" s="39"/>
      <c r="D32" s="39"/>
      <c r="E32" s="98"/>
      <c r="F32" s="40" t="s">
        <v>1018</v>
      </c>
      <c r="G32" s="41">
        <v>52.45</v>
      </c>
      <c r="H32" s="48"/>
      <c r="I32" s="183">
        <v>2.39</v>
      </c>
      <c r="J32" s="94"/>
      <c r="K32" s="297">
        <f>ROUND(G32*I32,2)</f>
        <v>125.36</v>
      </c>
      <c r="L32" s="91"/>
      <c r="M32" s="53"/>
      <c r="O32" s="86"/>
      <c r="P32" s="86"/>
    </row>
    <row r="33" spans="1:16" s="85" customFormat="1" ht="15" customHeight="1">
      <c r="A33" s="37" t="s">
        <v>509</v>
      </c>
      <c r="B33" s="84" t="s">
        <v>1033</v>
      </c>
      <c r="C33" s="39"/>
      <c r="D33" s="39"/>
      <c r="E33" s="98"/>
      <c r="F33" s="40" t="s">
        <v>1018</v>
      </c>
      <c r="G33" s="41">
        <v>52.45</v>
      </c>
      <c r="H33" s="48"/>
      <c r="I33" s="183">
        <v>16.43</v>
      </c>
      <c r="J33" s="94"/>
      <c r="K33" s="297">
        <f>ROUND(G33*I33,2)</f>
        <v>861.75</v>
      </c>
      <c r="L33" s="91"/>
      <c r="M33" s="53"/>
      <c r="O33" s="86"/>
      <c r="P33" s="86"/>
    </row>
    <row r="34" spans="1:16" s="85" customFormat="1" ht="15" customHeight="1">
      <c r="A34" s="37" t="s">
        <v>510</v>
      </c>
      <c r="B34" s="27" t="s">
        <v>1071</v>
      </c>
      <c r="C34" s="39"/>
      <c r="D34" s="39"/>
      <c r="E34" s="98"/>
      <c r="F34" s="40"/>
      <c r="G34" s="41"/>
      <c r="H34" s="48"/>
      <c r="I34" s="183"/>
      <c r="J34" s="94"/>
      <c r="K34" s="87"/>
      <c r="L34" s="95"/>
      <c r="M34" s="53"/>
      <c r="O34" s="86"/>
      <c r="P34" s="86"/>
    </row>
    <row r="35" spans="1:16" s="85" customFormat="1" ht="15" customHeight="1">
      <c r="A35" s="37"/>
      <c r="B35" s="27" t="s">
        <v>1072</v>
      </c>
      <c r="C35" s="39"/>
      <c r="D35" s="39"/>
      <c r="E35" s="98"/>
      <c r="F35" s="40" t="s">
        <v>1073</v>
      </c>
      <c r="G35" s="41">
        <v>52.45</v>
      </c>
      <c r="H35" s="48"/>
      <c r="I35" s="45">
        <v>22.88</v>
      </c>
      <c r="J35" s="94"/>
      <c r="K35" s="297">
        <f>ROUND(G35*I35,2)</f>
        <v>1200.06</v>
      </c>
      <c r="L35" s="95"/>
      <c r="M35" s="53"/>
      <c r="O35" s="86"/>
      <c r="P35" s="86"/>
    </row>
    <row r="36" spans="1:16" s="85" customFormat="1" ht="15" customHeight="1" thickBot="1">
      <c r="A36" s="37" t="s">
        <v>511</v>
      </c>
      <c r="B36" s="84" t="s">
        <v>1161</v>
      </c>
      <c r="C36" s="39"/>
      <c r="D36" s="67"/>
      <c r="E36" s="68"/>
      <c r="F36" s="40" t="s">
        <v>1020</v>
      </c>
      <c r="G36" s="41">
        <v>2</v>
      </c>
      <c r="H36" s="48"/>
      <c r="I36" s="183">
        <v>22.88</v>
      </c>
      <c r="J36" s="94"/>
      <c r="K36" s="297">
        <f>ROUND(G36*I36,2)</f>
        <v>45.76</v>
      </c>
      <c r="L36" s="95"/>
      <c r="M36" s="53">
        <f>SUM(K32:K36)</f>
        <v>2232.9300000000003</v>
      </c>
      <c r="O36" s="86"/>
      <c r="P36" s="86"/>
    </row>
    <row r="37" spans="1:13" ht="19.5" customHeight="1" thickTop="1">
      <c r="A37" s="69" t="str">
        <f>Plan1!A52</f>
        <v>DATA:   03/03/2005   </v>
      </c>
      <c r="B37" s="70"/>
      <c r="C37" s="71" t="s">
        <v>1022</v>
      </c>
      <c r="D37" s="70"/>
      <c r="E37" s="72"/>
      <c r="F37" s="70" t="s">
        <v>1009</v>
      </c>
      <c r="G37" s="72"/>
      <c r="H37" s="70" t="s">
        <v>1016</v>
      </c>
      <c r="I37" s="72"/>
      <c r="J37" s="70"/>
      <c r="K37" s="104">
        <f>SUM(K5:K36)</f>
        <v>150269.40999999983</v>
      </c>
      <c r="L37" s="97"/>
      <c r="M37" s="345">
        <f>SUM(M5:M36)</f>
        <v>150269.40999999986</v>
      </c>
    </row>
    <row r="38" spans="1:13" ht="19.5" customHeight="1" thickBot="1">
      <c r="A38" s="24"/>
      <c r="B38" s="25"/>
      <c r="C38" s="56"/>
      <c r="D38" s="23"/>
      <c r="E38" s="57"/>
      <c r="F38" s="23"/>
      <c r="G38" s="57"/>
      <c r="H38" s="23" t="s">
        <v>1017</v>
      </c>
      <c r="I38" s="57"/>
      <c r="J38" s="23"/>
      <c r="K38" s="73"/>
      <c r="L38" s="23"/>
      <c r="M38" s="346"/>
    </row>
    <row r="39" spans="3:13" ht="15" customHeight="1" thickTop="1">
      <c r="C39" s="55"/>
      <c r="M39" s="75"/>
    </row>
    <row r="40" spans="2:7" ht="15" customHeight="1">
      <c r="B40" s="174"/>
      <c r="C40" s="164"/>
      <c r="D40" s="164"/>
      <c r="E40" s="164"/>
      <c r="F40" s="166"/>
      <c r="G40" s="172"/>
    </row>
    <row r="41" spans="2:7" ht="15" customHeight="1">
      <c r="B41" s="164"/>
      <c r="C41" s="164"/>
      <c r="D41" s="164"/>
      <c r="E41" s="164"/>
      <c r="F41" s="166"/>
      <c r="G41" s="172"/>
    </row>
    <row r="42" spans="2:7" ht="15" customHeight="1">
      <c r="B42" s="164"/>
      <c r="C42" s="164"/>
      <c r="D42" s="164"/>
      <c r="E42" s="164"/>
      <c r="F42" s="166"/>
      <c r="G42" s="172"/>
    </row>
    <row r="43" spans="2:7" ht="15" customHeight="1">
      <c r="B43" s="16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899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Plan17!K37</f>
        <v>150269.40999999983</v>
      </c>
      <c r="L5" s="66"/>
      <c r="M5" s="339">
        <f>Plan17!M37</f>
        <v>150269.40999999986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0" t="s">
        <v>512</v>
      </c>
      <c r="B9" s="77" t="s">
        <v>1032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109" t="s">
        <v>513</v>
      </c>
      <c r="B10" s="27" t="s">
        <v>1083</v>
      </c>
      <c r="C10" s="152"/>
      <c r="D10" s="152"/>
      <c r="E10" s="153"/>
      <c r="F10" s="154" t="s">
        <v>1018</v>
      </c>
      <c r="G10" s="36">
        <v>16.66</v>
      </c>
      <c r="H10" s="14"/>
      <c r="I10" s="183">
        <v>17.04</v>
      </c>
      <c r="J10" s="13"/>
      <c r="K10" s="297">
        <f>ROUND(G10*I10,2)</f>
        <v>283.89</v>
      </c>
      <c r="L10" s="14"/>
      <c r="M10" s="342"/>
    </row>
    <row r="11" spans="1:13" ht="13.5" customHeight="1">
      <c r="A11" s="109" t="s">
        <v>514</v>
      </c>
      <c r="B11" s="27" t="s">
        <v>1110</v>
      </c>
      <c r="C11" s="152"/>
      <c r="D11" s="152"/>
      <c r="E11" s="153"/>
      <c r="F11" s="154" t="s">
        <v>1018</v>
      </c>
      <c r="G11" s="36">
        <v>16.66</v>
      </c>
      <c r="H11" s="14"/>
      <c r="I11" s="183">
        <v>9.25</v>
      </c>
      <c r="J11" s="13"/>
      <c r="K11" s="297">
        <f>ROUND(G11*I11,2)</f>
        <v>154.11</v>
      </c>
      <c r="L11" s="14"/>
      <c r="M11" s="342"/>
    </row>
    <row r="12" spans="1:13" ht="13.5" customHeight="1">
      <c r="A12" s="109" t="s">
        <v>515</v>
      </c>
      <c r="B12" s="27" t="s">
        <v>1113</v>
      </c>
      <c r="C12" s="28"/>
      <c r="D12" s="28"/>
      <c r="E12" s="29"/>
      <c r="F12" s="30" t="s">
        <v>1018</v>
      </c>
      <c r="G12" s="36">
        <v>16.66</v>
      </c>
      <c r="H12" s="113"/>
      <c r="I12" s="183">
        <v>24.8</v>
      </c>
      <c r="J12" s="105"/>
      <c r="K12" s="297">
        <f>ROUND(G12*I12,2)</f>
        <v>413.17</v>
      </c>
      <c r="L12" s="113"/>
      <c r="M12" s="344"/>
    </row>
    <row r="13" spans="1:13" ht="13.5" customHeight="1">
      <c r="A13" s="109" t="s">
        <v>516</v>
      </c>
      <c r="B13" s="27" t="s">
        <v>1120</v>
      </c>
      <c r="C13" s="28"/>
      <c r="D13" s="28"/>
      <c r="E13" s="29"/>
      <c r="F13" s="40" t="s">
        <v>1020</v>
      </c>
      <c r="G13" s="36">
        <v>0.8</v>
      </c>
      <c r="H13" s="113"/>
      <c r="I13" s="183">
        <v>18.4</v>
      </c>
      <c r="J13" s="105"/>
      <c r="K13" s="297">
        <f>ROUND(G13*I13,2)</f>
        <v>14.72</v>
      </c>
      <c r="L13" s="113"/>
      <c r="M13" s="344">
        <f>SUM(K10:K13)</f>
        <v>865.8900000000001</v>
      </c>
    </row>
    <row r="14" spans="1:13" ht="13.5" customHeight="1">
      <c r="A14" s="76" t="s">
        <v>517</v>
      </c>
      <c r="B14" s="77" t="s">
        <v>1040</v>
      </c>
      <c r="C14" s="28"/>
      <c r="D14" s="28"/>
      <c r="E14" s="29"/>
      <c r="F14" s="40"/>
      <c r="G14" s="36"/>
      <c r="H14" s="113"/>
      <c r="I14" s="183"/>
      <c r="J14" s="105"/>
      <c r="K14" s="106"/>
      <c r="L14" s="113"/>
      <c r="M14" s="344"/>
    </row>
    <row r="15" spans="1:13" ht="13.5" customHeight="1">
      <c r="A15" s="35" t="s">
        <v>518</v>
      </c>
      <c r="B15" s="27" t="s">
        <v>1175</v>
      </c>
      <c r="C15" s="28"/>
      <c r="D15" s="28"/>
      <c r="E15" s="29"/>
      <c r="F15" s="40" t="s">
        <v>1018</v>
      </c>
      <c r="G15" s="36">
        <v>1.2</v>
      </c>
      <c r="H15" s="47"/>
      <c r="I15" s="183">
        <v>248.31</v>
      </c>
      <c r="J15" s="47"/>
      <c r="K15" s="297">
        <f>ROUND(G15*I15,2)</f>
        <v>297.97</v>
      </c>
      <c r="L15" s="46"/>
      <c r="M15" s="52"/>
    </row>
    <row r="16" spans="1:13" ht="13.5" customHeight="1">
      <c r="A16" s="35" t="s">
        <v>519</v>
      </c>
      <c r="B16" s="126" t="s">
        <v>1156</v>
      </c>
      <c r="C16" s="113"/>
      <c r="D16" s="113"/>
      <c r="E16" s="106"/>
      <c r="F16" s="125"/>
      <c r="G16" s="36"/>
      <c r="H16" s="47"/>
      <c r="I16" s="183"/>
      <c r="J16" s="47"/>
      <c r="K16" s="45"/>
      <c r="L16" s="46"/>
      <c r="M16" s="52"/>
    </row>
    <row r="17" spans="1:16" s="101" customFormat="1" ht="13.5" customHeight="1">
      <c r="A17" s="35"/>
      <c r="B17" s="126" t="s">
        <v>1060</v>
      </c>
      <c r="C17" s="137"/>
      <c r="D17" s="137"/>
      <c r="E17" s="138"/>
      <c r="F17" s="139" t="s">
        <v>1019</v>
      </c>
      <c r="G17" s="36">
        <v>1</v>
      </c>
      <c r="H17" s="47"/>
      <c r="I17" s="183">
        <v>230.55</v>
      </c>
      <c r="J17" s="88"/>
      <c r="K17" s="297">
        <f>ROUND(G17*I17,2)</f>
        <v>230.55</v>
      </c>
      <c r="L17" s="89"/>
      <c r="M17" s="52"/>
      <c r="O17" s="102"/>
      <c r="P17" s="102"/>
    </row>
    <row r="18" spans="1:16" s="101" customFormat="1" ht="13.5" customHeight="1">
      <c r="A18" s="35" t="s">
        <v>520</v>
      </c>
      <c r="B18" s="160" t="s">
        <v>1077</v>
      </c>
      <c r="C18" s="137"/>
      <c r="D18" s="137"/>
      <c r="E18" s="138"/>
      <c r="F18" s="139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/>
      <c r="B19" s="160" t="s">
        <v>1078</v>
      </c>
      <c r="C19" s="137"/>
      <c r="D19" s="137"/>
      <c r="E19" s="138"/>
      <c r="F19" s="139" t="s">
        <v>1019</v>
      </c>
      <c r="G19" s="36">
        <v>4</v>
      </c>
      <c r="H19" s="47"/>
      <c r="I19" s="183">
        <v>263.45</v>
      </c>
      <c r="J19" s="88"/>
      <c r="K19" s="297">
        <f>ROUND(G19*I19,2)</f>
        <v>1053.8</v>
      </c>
      <c r="L19" s="89"/>
      <c r="M19" s="52">
        <f>SUM(K15:K19)</f>
        <v>1582.32</v>
      </c>
      <c r="O19" s="102"/>
      <c r="P19" s="102"/>
    </row>
    <row r="20" spans="1:16" s="101" customFormat="1" ht="13.5" customHeight="1">
      <c r="A20" s="76" t="s">
        <v>521</v>
      </c>
      <c r="B20" s="80" t="s">
        <v>1042</v>
      </c>
      <c r="C20" s="39"/>
      <c r="D20" s="39"/>
      <c r="E20" s="98"/>
      <c r="F20" s="40"/>
      <c r="G20" s="36"/>
      <c r="H20" s="47"/>
      <c r="I20" s="183"/>
      <c r="J20" s="88"/>
      <c r="K20" s="45"/>
      <c r="L20" s="89"/>
      <c r="M20" s="52"/>
      <c r="O20" s="102"/>
      <c r="P20" s="102"/>
    </row>
    <row r="21" spans="1:16" s="101" customFormat="1" ht="13.5" customHeight="1">
      <c r="A21" s="35" t="s">
        <v>522</v>
      </c>
      <c r="B21" s="38" t="s">
        <v>1043</v>
      </c>
      <c r="C21" s="39"/>
      <c r="D21" s="39"/>
      <c r="E21" s="98"/>
      <c r="F21" s="40" t="s">
        <v>1018</v>
      </c>
      <c r="G21" s="36">
        <v>0.84</v>
      </c>
      <c r="H21" s="47"/>
      <c r="I21" s="183">
        <v>59.8</v>
      </c>
      <c r="J21" s="88"/>
      <c r="K21" s="297">
        <f>ROUND(G21*I21,2)</f>
        <v>50.23</v>
      </c>
      <c r="L21" s="89"/>
      <c r="M21" s="52"/>
      <c r="O21" s="102"/>
      <c r="P21" s="102"/>
    </row>
    <row r="22" spans="1:16" s="101" customFormat="1" ht="13.5" customHeight="1">
      <c r="A22" s="35" t="s">
        <v>675</v>
      </c>
      <c r="B22" s="38" t="s">
        <v>925</v>
      </c>
      <c r="C22" s="39"/>
      <c r="D22" s="39"/>
      <c r="E22" s="98"/>
      <c r="F22" s="40" t="s">
        <v>1018</v>
      </c>
      <c r="G22" s="41">
        <v>2.4</v>
      </c>
      <c r="H22" s="48"/>
      <c r="I22" s="183">
        <v>246.51</v>
      </c>
      <c r="J22" s="94"/>
      <c r="K22" s="297">
        <f>ROUND(G22*I22,2)</f>
        <v>591.62</v>
      </c>
      <c r="L22" s="95"/>
      <c r="M22" s="53">
        <f>SUM(K21:K22)</f>
        <v>641.85</v>
      </c>
      <c r="O22" s="102"/>
      <c r="P22" s="102"/>
    </row>
    <row r="23" spans="1:16" s="101" customFormat="1" ht="13.5" customHeight="1">
      <c r="A23" s="78" t="s">
        <v>523</v>
      </c>
      <c r="B23" s="79" t="s">
        <v>1021</v>
      </c>
      <c r="C23" s="39"/>
      <c r="D23" s="39"/>
      <c r="E23" s="98"/>
      <c r="F23" s="40"/>
      <c r="G23" s="41"/>
      <c r="H23" s="48"/>
      <c r="I23" s="183"/>
      <c r="J23" s="94"/>
      <c r="K23" s="45"/>
      <c r="L23" s="95"/>
      <c r="M23" s="53"/>
      <c r="O23" s="102"/>
      <c r="P23" s="102"/>
    </row>
    <row r="24" spans="1:16" s="101" customFormat="1" ht="13.5" customHeight="1">
      <c r="A24" s="37" t="s">
        <v>524</v>
      </c>
      <c r="B24" s="38" t="s">
        <v>1122</v>
      </c>
      <c r="C24" s="39"/>
      <c r="D24" s="39"/>
      <c r="E24" s="98"/>
      <c r="F24" s="40"/>
      <c r="G24" s="41"/>
      <c r="H24" s="48"/>
      <c r="I24" s="183"/>
      <c r="J24" s="94"/>
      <c r="K24" s="87"/>
      <c r="L24" s="95"/>
      <c r="M24" s="53"/>
      <c r="O24" s="102"/>
      <c r="P24" s="102"/>
    </row>
    <row r="25" spans="1:16" s="101" customFormat="1" ht="13.5" customHeight="1">
      <c r="A25" s="37"/>
      <c r="B25" s="38" t="s">
        <v>1037</v>
      </c>
      <c r="C25" s="39"/>
      <c r="D25" s="39"/>
      <c r="E25" s="98"/>
      <c r="F25" s="40" t="s">
        <v>1018</v>
      </c>
      <c r="G25" s="41">
        <v>16.66</v>
      </c>
      <c r="H25" s="48"/>
      <c r="I25" s="183">
        <v>5.62</v>
      </c>
      <c r="J25" s="94"/>
      <c r="K25" s="297">
        <f>ROUND(G25*I25,2)</f>
        <v>93.63</v>
      </c>
      <c r="L25" s="95"/>
      <c r="M25" s="53"/>
      <c r="O25" s="102"/>
      <c r="P25" s="102"/>
    </row>
    <row r="26" spans="1:16" s="101" customFormat="1" ht="13.5" customHeight="1">
      <c r="A26" s="37" t="s">
        <v>525</v>
      </c>
      <c r="B26" s="38" t="s">
        <v>1038</v>
      </c>
      <c r="C26" s="39"/>
      <c r="D26" s="39"/>
      <c r="E26" s="98"/>
      <c r="F26" s="40" t="s">
        <v>1018</v>
      </c>
      <c r="G26" s="41">
        <v>16.66</v>
      </c>
      <c r="H26" s="48"/>
      <c r="I26" s="183">
        <v>9.34</v>
      </c>
      <c r="J26" s="94"/>
      <c r="K26" s="297">
        <f>ROUND(G26*I26,2)</f>
        <v>155.6</v>
      </c>
      <c r="L26" s="95"/>
      <c r="M26" s="53"/>
      <c r="O26" s="102"/>
      <c r="P26" s="102"/>
    </row>
    <row r="27" spans="1:16" s="101" customFormat="1" ht="13.5" customHeight="1">
      <c r="A27" s="37" t="s">
        <v>526</v>
      </c>
      <c r="B27" s="160" t="s">
        <v>1159</v>
      </c>
      <c r="C27" s="137"/>
      <c r="D27" s="137"/>
      <c r="E27" s="138"/>
      <c r="F27" s="139" t="s">
        <v>1018</v>
      </c>
      <c r="G27" s="140">
        <v>14.88</v>
      </c>
      <c r="H27" s="48"/>
      <c r="I27" s="183">
        <v>8.65</v>
      </c>
      <c r="J27" s="94"/>
      <c r="K27" s="297">
        <f>ROUND(G27*I27,2)</f>
        <v>128.71</v>
      </c>
      <c r="L27" s="95"/>
      <c r="M27" s="53">
        <f>SUM(K25:K27)</f>
        <v>377.94</v>
      </c>
      <c r="O27" s="102"/>
      <c r="P27" s="102"/>
    </row>
    <row r="28" spans="1:16" s="101" customFormat="1" ht="13.5" customHeight="1">
      <c r="A28" s="78" t="s">
        <v>527</v>
      </c>
      <c r="B28" s="80" t="s">
        <v>1058</v>
      </c>
      <c r="C28" s="28"/>
      <c r="D28" s="28"/>
      <c r="E28" s="29"/>
      <c r="F28" s="40"/>
      <c r="G28" s="140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3.5" customHeight="1">
      <c r="A29" s="37" t="s">
        <v>528</v>
      </c>
      <c r="B29" s="38" t="s">
        <v>1079</v>
      </c>
      <c r="C29" s="39"/>
      <c r="D29" s="39"/>
      <c r="E29" s="98"/>
      <c r="F29" s="139" t="s">
        <v>1019</v>
      </c>
      <c r="G29" s="140">
        <v>8</v>
      </c>
      <c r="H29" s="48"/>
      <c r="I29" s="185">
        <v>86.85</v>
      </c>
      <c r="J29" s="94"/>
      <c r="K29" s="297">
        <f>ROUND(G29*I29,2)</f>
        <v>694.8</v>
      </c>
      <c r="L29" s="95"/>
      <c r="M29" s="53">
        <f>K29</f>
        <v>694.8</v>
      </c>
      <c r="O29" s="102"/>
      <c r="P29" s="102"/>
    </row>
    <row r="30" spans="1:16" s="101" customFormat="1" ht="13.5" customHeight="1">
      <c r="A30" s="117" t="s">
        <v>529</v>
      </c>
      <c r="B30" s="136" t="s">
        <v>6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78" t="s">
        <v>530</v>
      </c>
      <c r="B31" s="79" t="s">
        <v>1024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 t="s">
        <v>531</v>
      </c>
      <c r="B32" s="38" t="s">
        <v>1081</v>
      </c>
      <c r="C32" s="39"/>
      <c r="D32" s="39"/>
      <c r="E32" s="98"/>
      <c r="F32" s="40" t="s">
        <v>1018</v>
      </c>
      <c r="G32" s="41">
        <v>16.06</v>
      </c>
      <c r="H32" s="48"/>
      <c r="I32" s="103">
        <v>6.21</v>
      </c>
      <c r="J32" s="94"/>
      <c r="K32" s="297">
        <f>ROUND(G32*I32,2)</f>
        <v>99.73</v>
      </c>
      <c r="L32" s="95"/>
      <c r="M32" s="53"/>
      <c r="O32" s="102"/>
      <c r="P32" s="102"/>
    </row>
    <row r="33" spans="1:16" s="101" customFormat="1" ht="13.5" customHeight="1">
      <c r="A33" s="37" t="s">
        <v>532</v>
      </c>
      <c r="B33" s="38" t="s">
        <v>1061</v>
      </c>
      <c r="C33" s="39"/>
      <c r="D33" s="39"/>
      <c r="E33" s="98"/>
      <c r="F33" s="40" t="s">
        <v>1018</v>
      </c>
      <c r="G33" s="41">
        <v>52.45</v>
      </c>
      <c r="H33" s="48"/>
      <c r="I33" s="103">
        <v>11.18</v>
      </c>
      <c r="J33" s="94"/>
      <c r="K33" s="297">
        <f>ROUND(G33*I33,2)</f>
        <v>586.39</v>
      </c>
      <c r="L33" s="95"/>
      <c r="M33" s="53"/>
      <c r="O33" s="102"/>
      <c r="P33" s="102"/>
    </row>
    <row r="34" spans="1:16" s="101" customFormat="1" ht="13.5" customHeight="1">
      <c r="A34" s="37" t="s">
        <v>533</v>
      </c>
      <c r="B34" s="38" t="s">
        <v>1074</v>
      </c>
      <c r="C34" s="39"/>
      <c r="D34" s="39"/>
      <c r="E34" s="98"/>
      <c r="F34" s="40" t="s">
        <v>1075</v>
      </c>
      <c r="G34" s="41">
        <v>7.87</v>
      </c>
      <c r="H34" s="48"/>
      <c r="I34" s="45">
        <v>14.33</v>
      </c>
      <c r="J34" s="94"/>
      <c r="K34" s="297">
        <f>ROUND(G34*I34,2)</f>
        <v>112.78</v>
      </c>
      <c r="L34" s="95"/>
      <c r="M34" s="53"/>
      <c r="O34" s="102"/>
      <c r="P34" s="102"/>
    </row>
    <row r="35" spans="1:16" s="85" customFormat="1" ht="13.5" customHeight="1">
      <c r="A35" s="37" t="s">
        <v>534</v>
      </c>
      <c r="B35" s="38" t="s">
        <v>1062</v>
      </c>
      <c r="C35" s="39"/>
      <c r="D35" s="39"/>
      <c r="E35" s="98"/>
      <c r="F35" s="40" t="s">
        <v>1018</v>
      </c>
      <c r="G35" s="41">
        <v>2.67</v>
      </c>
      <c r="H35" s="48"/>
      <c r="I35" s="296">
        <v>7.47</v>
      </c>
      <c r="J35" s="94"/>
      <c r="K35" s="297">
        <f>ROUND(G35*I35,2)</f>
        <v>19.94</v>
      </c>
      <c r="L35" s="91"/>
      <c r="M35" s="53">
        <f>SUM(K32:K35)</f>
        <v>818.84</v>
      </c>
      <c r="O35" s="86"/>
      <c r="P35" s="86"/>
    </row>
    <row r="36" spans="1:16" s="85" customFormat="1" ht="13.5" customHeight="1">
      <c r="A36" s="78" t="s">
        <v>535</v>
      </c>
      <c r="B36" s="79" t="s">
        <v>1063</v>
      </c>
      <c r="C36" s="137"/>
      <c r="D36" s="137"/>
      <c r="E36" s="138"/>
      <c r="F36" s="139"/>
      <c r="G36" s="41"/>
      <c r="H36" s="48"/>
      <c r="I36" s="183"/>
      <c r="J36" s="94"/>
      <c r="K36" s="87"/>
      <c r="L36" s="91"/>
      <c r="M36" s="53"/>
      <c r="O36" s="86"/>
      <c r="P36" s="86"/>
    </row>
    <row r="37" spans="1:16" s="85" customFormat="1" ht="13.5" customHeight="1">
      <c r="A37" s="37" t="s">
        <v>536</v>
      </c>
      <c r="B37" s="38" t="s">
        <v>1091</v>
      </c>
      <c r="C37" s="39"/>
      <c r="D37" s="39"/>
      <c r="E37" s="98"/>
      <c r="F37" s="40" t="s">
        <v>1020</v>
      </c>
      <c r="G37" s="41">
        <v>12</v>
      </c>
      <c r="H37" s="48"/>
      <c r="I37" s="183">
        <v>3.58</v>
      </c>
      <c r="J37" s="94"/>
      <c r="K37" s="297">
        <f>ROUND(G37*I37,2)</f>
        <v>42.96</v>
      </c>
      <c r="L37" s="91"/>
      <c r="M37" s="53"/>
      <c r="O37" s="86"/>
      <c r="P37" s="86"/>
    </row>
    <row r="38" spans="1:16" s="85" customFormat="1" ht="13.5" customHeight="1">
      <c r="A38" s="37" t="s">
        <v>537</v>
      </c>
      <c r="B38" s="38" t="s">
        <v>1108</v>
      </c>
      <c r="C38" s="39"/>
      <c r="D38" s="39"/>
      <c r="E38" s="98"/>
      <c r="F38" s="40" t="s">
        <v>1020</v>
      </c>
      <c r="G38" s="41">
        <v>18</v>
      </c>
      <c r="H38" s="48"/>
      <c r="I38" s="183">
        <v>11.81</v>
      </c>
      <c r="J38" s="94"/>
      <c r="K38" s="297">
        <f>ROUND(G38*I38,2)</f>
        <v>212.58</v>
      </c>
      <c r="L38" s="91"/>
      <c r="M38" s="53"/>
      <c r="O38" s="86"/>
      <c r="P38" s="86"/>
    </row>
    <row r="39" spans="1:16" s="85" customFormat="1" ht="13.5" customHeight="1" thickBot="1">
      <c r="A39" s="37" t="s">
        <v>538</v>
      </c>
      <c r="B39" s="27" t="s">
        <v>1064</v>
      </c>
      <c r="C39" s="39"/>
      <c r="D39" s="39"/>
      <c r="E39" s="98"/>
      <c r="F39" s="40" t="s">
        <v>1019</v>
      </c>
      <c r="G39" s="41">
        <v>1</v>
      </c>
      <c r="H39" s="48"/>
      <c r="I39" s="183">
        <v>48.76</v>
      </c>
      <c r="J39" s="94"/>
      <c r="K39" s="297">
        <f>ROUND(G39*I39,2)</f>
        <v>48.76</v>
      </c>
      <c r="L39" s="95"/>
      <c r="M39" s="53"/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1022</v>
      </c>
      <c r="D40" s="70"/>
      <c r="E40" s="72"/>
      <c r="F40" s="70" t="s">
        <v>1009</v>
      </c>
      <c r="G40" s="72"/>
      <c r="H40" s="70" t="s">
        <v>1016</v>
      </c>
      <c r="I40" s="72"/>
      <c r="J40" s="70"/>
      <c r="K40" s="104">
        <f>SUM(K5:K39)</f>
        <v>155555.34999999983</v>
      </c>
      <c r="L40" s="97"/>
      <c r="M40" s="345">
        <f>SUM(M5:M39)</f>
        <v>155251.04999999987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1017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6" ht="15" customHeight="1">
      <c r="B43" s="164"/>
      <c r="C43" s="161"/>
      <c r="D43" s="161"/>
      <c r="E43" s="161"/>
      <c r="F43" s="166"/>
    </row>
    <row r="44" spans="2:6" ht="15" customHeight="1">
      <c r="B44" s="164"/>
      <c r="C44" s="161"/>
      <c r="D44" s="161"/>
      <c r="E44" s="161"/>
      <c r="F44" s="16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900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Plan18!K40</f>
        <v>155555.34999999983</v>
      </c>
      <c r="L5" s="66"/>
      <c r="M5" s="339">
        <f>Plan18!M40</f>
        <v>155251.04999999987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109" t="s">
        <v>539</v>
      </c>
      <c r="B9" s="27" t="s">
        <v>13</v>
      </c>
      <c r="C9" s="28"/>
      <c r="D9" s="28"/>
      <c r="E9" s="29"/>
      <c r="F9" s="30" t="s">
        <v>1019</v>
      </c>
      <c r="G9" s="36">
        <v>1</v>
      </c>
      <c r="H9" s="46"/>
      <c r="I9" s="46">
        <v>92.5</v>
      </c>
      <c r="J9" s="105"/>
      <c r="K9" s="297">
        <f>ROUND(G9*I9,2)</f>
        <v>92.5</v>
      </c>
      <c r="L9" s="113"/>
      <c r="M9" s="344"/>
    </row>
    <row r="10" spans="1:13" ht="12.75" customHeight="1">
      <c r="A10" s="109" t="s">
        <v>540</v>
      </c>
      <c r="B10" s="38" t="s">
        <v>490</v>
      </c>
      <c r="C10" s="39"/>
      <c r="D10" s="39"/>
      <c r="E10" s="98"/>
      <c r="F10" s="30" t="s">
        <v>1019</v>
      </c>
      <c r="G10" s="36">
        <v>4</v>
      </c>
      <c r="H10" s="113"/>
      <c r="I10" s="183">
        <v>202.28</v>
      </c>
      <c r="J10" s="105"/>
      <c r="K10" s="297">
        <f>ROUND(G10*I10,2)</f>
        <v>809.12</v>
      </c>
      <c r="L10" s="113"/>
      <c r="M10" s="344"/>
    </row>
    <row r="11" spans="1:13" ht="12.75" customHeight="1">
      <c r="A11" s="109" t="s">
        <v>541</v>
      </c>
      <c r="B11" s="38" t="s">
        <v>1065</v>
      </c>
      <c r="C11" s="39"/>
      <c r="D11" s="39"/>
      <c r="E11" s="98"/>
      <c r="F11" s="30" t="s">
        <v>1019</v>
      </c>
      <c r="G11" s="36">
        <v>4</v>
      </c>
      <c r="H11" s="113"/>
      <c r="I11" s="183">
        <v>150.25</v>
      </c>
      <c r="J11" s="105"/>
      <c r="K11" s="297">
        <f aca="true" t="shared" si="0" ref="K11:K20">ROUND(G11*I11,2)</f>
        <v>601</v>
      </c>
      <c r="L11" s="113"/>
      <c r="M11" s="344"/>
    </row>
    <row r="12" spans="1:16" s="101" customFormat="1" ht="12.75" customHeight="1">
      <c r="A12" s="109" t="s">
        <v>542</v>
      </c>
      <c r="B12" s="38" t="s">
        <v>1066</v>
      </c>
      <c r="C12" s="39"/>
      <c r="D12" s="39"/>
      <c r="E12" s="98"/>
      <c r="F12" s="40" t="s">
        <v>1019</v>
      </c>
      <c r="G12" s="36">
        <v>4</v>
      </c>
      <c r="H12" s="47"/>
      <c r="I12" s="183">
        <v>21.07</v>
      </c>
      <c r="J12" s="88"/>
      <c r="K12" s="297">
        <f t="shared" si="0"/>
        <v>84.28</v>
      </c>
      <c r="L12" s="89"/>
      <c r="M12" s="52"/>
      <c r="O12" s="102"/>
      <c r="P12" s="102"/>
    </row>
    <row r="13" spans="1:16" s="101" customFormat="1" ht="12.75" customHeight="1">
      <c r="A13" s="109" t="s">
        <v>543</v>
      </c>
      <c r="B13" s="38" t="s">
        <v>1067</v>
      </c>
      <c r="C13" s="39"/>
      <c r="D13" s="39"/>
      <c r="E13" s="98"/>
      <c r="F13" s="40" t="s">
        <v>1019</v>
      </c>
      <c r="G13" s="36">
        <v>4</v>
      </c>
      <c r="H13" s="47"/>
      <c r="I13" s="183">
        <v>20.9</v>
      </c>
      <c r="J13" s="88"/>
      <c r="K13" s="297">
        <f t="shared" si="0"/>
        <v>83.6</v>
      </c>
      <c r="L13" s="89"/>
      <c r="M13" s="52"/>
      <c r="O13" s="102"/>
      <c r="P13" s="102"/>
    </row>
    <row r="14" spans="1:16" s="101" customFormat="1" ht="12.75" customHeight="1">
      <c r="A14" s="109" t="s">
        <v>544</v>
      </c>
      <c r="B14" s="38" t="s">
        <v>1068</v>
      </c>
      <c r="C14" s="39"/>
      <c r="D14" s="39"/>
      <c r="E14" s="98"/>
      <c r="F14" s="40" t="s">
        <v>1019</v>
      </c>
      <c r="G14" s="118">
        <v>4</v>
      </c>
      <c r="H14" s="47"/>
      <c r="I14" s="183">
        <v>22.8</v>
      </c>
      <c r="J14" s="88"/>
      <c r="K14" s="297">
        <f t="shared" si="0"/>
        <v>91.2</v>
      </c>
      <c r="L14" s="89"/>
      <c r="M14" s="52"/>
      <c r="O14" s="102"/>
      <c r="P14" s="102"/>
    </row>
    <row r="15" spans="1:16" s="101" customFormat="1" ht="12.75" customHeight="1">
      <c r="A15" s="109" t="s">
        <v>545</v>
      </c>
      <c r="B15" s="38" t="s">
        <v>1069</v>
      </c>
      <c r="C15" s="39"/>
      <c r="D15" s="39"/>
      <c r="E15" s="98"/>
      <c r="F15" s="40" t="s">
        <v>1019</v>
      </c>
      <c r="G15" s="118">
        <v>4</v>
      </c>
      <c r="H15" s="47"/>
      <c r="I15" s="183">
        <v>111.25</v>
      </c>
      <c r="J15" s="88"/>
      <c r="K15" s="297">
        <f t="shared" si="0"/>
        <v>445</v>
      </c>
      <c r="L15" s="89"/>
      <c r="M15" s="52"/>
      <c r="O15" s="102"/>
      <c r="P15" s="102"/>
    </row>
    <row r="16" spans="1:16" s="101" customFormat="1" ht="12.75" customHeight="1">
      <c r="A16" s="109" t="s">
        <v>546</v>
      </c>
      <c r="B16" s="84" t="s">
        <v>1092</v>
      </c>
      <c r="C16" s="39"/>
      <c r="D16" s="39"/>
      <c r="E16" s="98"/>
      <c r="F16" s="40" t="s">
        <v>1020</v>
      </c>
      <c r="G16" s="36">
        <v>6</v>
      </c>
      <c r="H16" s="47"/>
      <c r="I16" s="183">
        <v>6.11</v>
      </c>
      <c r="J16" s="88"/>
      <c r="K16" s="297">
        <f t="shared" si="0"/>
        <v>36.66</v>
      </c>
      <c r="L16" s="89"/>
      <c r="M16" s="52"/>
      <c r="O16" s="102"/>
      <c r="P16" s="102"/>
    </row>
    <row r="17" spans="1:16" s="101" customFormat="1" ht="12.75" customHeight="1">
      <c r="A17" s="109" t="s">
        <v>547</v>
      </c>
      <c r="B17" s="84" t="s">
        <v>1117</v>
      </c>
      <c r="C17" s="39"/>
      <c r="D17" s="39"/>
      <c r="E17" s="98"/>
      <c r="F17" s="40" t="s">
        <v>1020</v>
      </c>
      <c r="G17" s="36">
        <v>9</v>
      </c>
      <c r="H17" s="47"/>
      <c r="I17" s="183">
        <v>9.65</v>
      </c>
      <c r="J17" s="88"/>
      <c r="K17" s="297">
        <f t="shared" si="0"/>
        <v>86.85</v>
      </c>
      <c r="L17" s="89"/>
      <c r="M17" s="52"/>
      <c r="O17" s="102"/>
      <c r="P17" s="102"/>
    </row>
    <row r="18" spans="1:16" s="101" customFormat="1" ht="12.75" customHeight="1">
      <c r="A18" s="109" t="s">
        <v>548</v>
      </c>
      <c r="B18" s="84" t="s">
        <v>9</v>
      </c>
      <c r="C18" s="39"/>
      <c r="D18" s="39"/>
      <c r="E18" s="98"/>
      <c r="F18" s="40" t="s">
        <v>1020</v>
      </c>
      <c r="G18" s="36">
        <v>6</v>
      </c>
      <c r="H18" s="47"/>
      <c r="I18" s="183">
        <v>11.25</v>
      </c>
      <c r="J18" s="88"/>
      <c r="K18" s="297">
        <f t="shared" si="0"/>
        <v>67.5</v>
      </c>
      <c r="L18" s="89"/>
      <c r="M18" s="52"/>
      <c r="O18" s="102"/>
      <c r="P18" s="102"/>
    </row>
    <row r="19" spans="1:16" s="101" customFormat="1" ht="12.75" customHeight="1">
      <c r="A19" s="109" t="s">
        <v>549</v>
      </c>
      <c r="B19" s="38" t="s">
        <v>1109</v>
      </c>
      <c r="C19" s="39"/>
      <c r="D19" s="39"/>
      <c r="E19" s="98"/>
      <c r="F19" s="40" t="s">
        <v>1020</v>
      </c>
      <c r="G19" s="36">
        <v>18</v>
      </c>
      <c r="H19" s="47"/>
      <c r="I19" s="183">
        <v>13.53</v>
      </c>
      <c r="J19" s="88"/>
      <c r="K19" s="297">
        <f t="shared" si="0"/>
        <v>243.54</v>
      </c>
      <c r="L19" s="89"/>
      <c r="M19" s="52"/>
      <c r="O19" s="102"/>
      <c r="P19" s="102"/>
    </row>
    <row r="20" spans="1:16" s="101" customFormat="1" ht="12.75" customHeight="1">
      <c r="A20" s="109" t="s">
        <v>930</v>
      </c>
      <c r="B20" s="38" t="s">
        <v>1070</v>
      </c>
      <c r="C20" s="39"/>
      <c r="D20" s="39"/>
      <c r="E20" s="98"/>
      <c r="F20" s="40" t="s">
        <v>1019</v>
      </c>
      <c r="G20" s="41">
        <v>1</v>
      </c>
      <c r="H20" s="48"/>
      <c r="I20" s="183">
        <v>26.18</v>
      </c>
      <c r="J20" s="94"/>
      <c r="K20" s="297">
        <f t="shared" si="0"/>
        <v>26.18</v>
      </c>
      <c r="L20" s="95"/>
      <c r="M20" s="53">
        <f>SUM(Plan18!K37:K39)+SUM(Plan19!K9:K20)</f>
        <v>2971.7299999999996</v>
      </c>
      <c r="O20" s="102"/>
      <c r="P20" s="102"/>
    </row>
    <row r="21" spans="1:16" s="101" customFormat="1" ht="12.75" customHeight="1">
      <c r="A21" s="76" t="s">
        <v>550</v>
      </c>
      <c r="B21" s="79" t="s">
        <v>1056</v>
      </c>
      <c r="C21" s="39"/>
      <c r="D21" s="39"/>
      <c r="E21" s="98"/>
      <c r="F21" s="40"/>
      <c r="G21" s="41"/>
      <c r="H21" s="48"/>
      <c r="I21" s="183"/>
      <c r="J21" s="94"/>
      <c r="K21" s="87"/>
      <c r="L21" s="95"/>
      <c r="M21" s="53"/>
      <c r="O21" s="102"/>
      <c r="P21" s="102"/>
    </row>
    <row r="22" spans="1:16" s="101" customFormat="1" ht="12.75" customHeight="1">
      <c r="A22" s="35" t="s">
        <v>551</v>
      </c>
      <c r="B22" s="38" t="s">
        <v>1086</v>
      </c>
      <c r="C22" s="39"/>
      <c r="D22" s="39"/>
      <c r="E22" s="98"/>
      <c r="F22" s="40"/>
      <c r="G22" s="41"/>
      <c r="H22" s="48"/>
      <c r="I22" s="183"/>
      <c r="J22" s="94"/>
      <c r="K22" s="45"/>
      <c r="L22" s="95"/>
      <c r="M22" s="53"/>
      <c r="O22" s="102"/>
      <c r="P22" s="102"/>
    </row>
    <row r="23" spans="1:16" s="101" customFormat="1" ht="12.75" customHeight="1">
      <c r="A23" s="35"/>
      <c r="B23" s="38" t="s">
        <v>1085</v>
      </c>
      <c r="C23" s="39"/>
      <c r="D23" s="39"/>
      <c r="E23" s="98"/>
      <c r="F23" s="40" t="s">
        <v>1019</v>
      </c>
      <c r="G23" s="41">
        <v>3</v>
      </c>
      <c r="H23" s="48"/>
      <c r="I23" s="183">
        <v>112.64</v>
      </c>
      <c r="J23" s="94"/>
      <c r="K23" s="297">
        <f>ROUND(G23*I23,2)</f>
        <v>337.92</v>
      </c>
      <c r="L23" s="95"/>
      <c r="M23" s="53"/>
      <c r="O23" s="102"/>
      <c r="P23" s="102"/>
    </row>
    <row r="24" spans="1:16" s="101" customFormat="1" ht="12.75" customHeight="1">
      <c r="A24" s="35" t="s">
        <v>552</v>
      </c>
      <c r="B24" s="38" t="s">
        <v>1107</v>
      </c>
      <c r="C24" s="28"/>
      <c r="D24" s="28"/>
      <c r="E24" s="29"/>
      <c r="F24" s="40"/>
      <c r="G24" s="41"/>
      <c r="H24" s="48"/>
      <c r="I24" s="183"/>
      <c r="J24" s="94"/>
      <c r="K24" s="45"/>
      <c r="L24" s="95"/>
      <c r="M24" s="53"/>
      <c r="O24" s="102"/>
      <c r="P24" s="102"/>
    </row>
    <row r="25" spans="1:16" s="101" customFormat="1" ht="12.75" customHeight="1">
      <c r="A25" s="35"/>
      <c r="B25" s="38" t="s">
        <v>1106</v>
      </c>
      <c r="C25" s="39"/>
      <c r="D25" s="39"/>
      <c r="E25" s="98"/>
      <c r="F25" s="40" t="s">
        <v>1019</v>
      </c>
      <c r="G25" s="41">
        <v>1</v>
      </c>
      <c r="H25" s="48"/>
      <c r="I25" s="183">
        <v>42.58</v>
      </c>
      <c r="J25" s="94"/>
      <c r="K25" s="297">
        <f>ROUND(G25*I25,2)</f>
        <v>42.58</v>
      </c>
      <c r="L25" s="95"/>
      <c r="M25" s="53">
        <f>SUM(K23:K25)</f>
        <v>380.5</v>
      </c>
      <c r="O25" s="102"/>
      <c r="P25" s="102"/>
    </row>
    <row r="26" spans="1:16" s="101" customFormat="1" ht="12.75" customHeight="1">
      <c r="A26" s="141" t="s">
        <v>553</v>
      </c>
      <c r="B26" s="79" t="s">
        <v>1045</v>
      </c>
      <c r="C26" s="39"/>
      <c r="D26" s="39"/>
      <c r="E26" s="98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37" t="s">
        <v>554</v>
      </c>
      <c r="B27" s="38" t="s">
        <v>1076</v>
      </c>
      <c r="C27" s="39"/>
      <c r="D27" s="39"/>
      <c r="E27" s="98"/>
      <c r="F27" s="40" t="s">
        <v>1018</v>
      </c>
      <c r="G27" s="41">
        <v>13.14</v>
      </c>
      <c r="H27" s="48"/>
      <c r="I27" s="183">
        <v>122.5</v>
      </c>
      <c r="J27" s="94"/>
      <c r="K27" s="297">
        <f>ROUND(G27*I27,2)</f>
        <v>1609.65</v>
      </c>
      <c r="L27" s="95"/>
      <c r="M27" s="53">
        <f>SUM(K27)</f>
        <v>1609.65</v>
      </c>
      <c r="O27" s="102"/>
      <c r="P27" s="102"/>
    </row>
    <row r="28" spans="1:16" s="101" customFormat="1" ht="12.75" customHeight="1">
      <c r="A28" s="78" t="s">
        <v>555</v>
      </c>
      <c r="B28" s="79" t="s">
        <v>1029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2.75" customHeight="1">
      <c r="A29" s="37" t="s">
        <v>556</v>
      </c>
      <c r="B29" s="38" t="s">
        <v>1030</v>
      </c>
      <c r="C29" s="39"/>
      <c r="D29" s="39"/>
      <c r="E29" s="98"/>
      <c r="F29" s="40"/>
      <c r="G29" s="41"/>
      <c r="H29" s="48"/>
      <c r="I29" s="185"/>
      <c r="J29" s="94"/>
      <c r="K29" s="45"/>
      <c r="L29" s="95"/>
      <c r="M29" s="53"/>
      <c r="O29" s="102"/>
      <c r="P29" s="102"/>
    </row>
    <row r="30" spans="1:16" s="85" customFormat="1" ht="12.75" customHeight="1">
      <c r="A30" s="37"/>
      <c r="B30" s="38" t="s">
        <v>1031</v>
      </c>
      <c r="C30" s="39"/>
      <c r="D30" s="39"/>
      <c r="E30" s="98"/>
      <c r="F30" s="40" t="s">
        <v>1018</v>
      </c>
      <c r="G30" s="41">
        <v>52.45</v>
      </c>
      <c r="H30" s="48"/>
      <c r="I30" s="183">
        <v>2.39</v>
      </c>
      <c r="J30" s="94"/>
      <c r="K30" s="297">
        <f>ROUND(G30*I30,2)</f>
        <v>125.36</v>
      </c>
      <c r="L30" s="91"/>
      <c r="M30" s="53"/>
      <c r="O30" s="86"/>
      <c r="P30" s="86"/>
    </row>
    <row r="31" spans="1:16" s="85" customFormat="1" ht="12.75" customHeight="1">
      <c r="A31" s="37" t="s">
        <v>557</v>
      </c>
      <c r="B31" s="84" t="s">
        <v>1033</v>
      </c>
      <c r="C31" s="39"/>
      <c r="D31" s="39"/>
      <c r="E31" s="98"/>
      <c r="F31" s="40" t="s">
        <v>1018</v>
      </c>
      <c r="G31" s="41">
        <v>52.45</v>
      </c>
      <c r="H31" s="48"/>
      <c r="I31" s="183">
        <v>16.43</v>
      </c>
      <c r="J31" s="94"/>
      <c r="K31" s="297">
        <f>ROUND(G31*I31,2)</f>
        <v>861.75</v>
      </c>
      <c r="L31" s="91"/>
      <c r="M31" s="53"/>
      <c r="O31" s="86"/>
      <c r="P31" s="86"/>
    </row>
    <row r="32" spans="1:16" s="85" customFormat="1" ht="12.75" customHeight="1">
      <c r="A32" s="37" t="s">
        <v>558</v>
      </c>
      <c r="B32" s="38" t="s">
        <v>1071</v>
      </c>
      <c r="C32" s="39"/>
      <c r="D32" s="39"/>
      <c r="E32" s="98"/>
      <c r="F32" s="40"/>
      <c r="G32" s="41"/>
      <c r="H32" s="48"/>
      <c r="I32" s="183"/>
      <c r="J32" s="94"/>
      <c r="K32" s="45"/>
      <c r="L32" s="91"/>
      <c r="M32" s="53"/>
      <c r="O32" s="86"/>
      <c r="P32" s="86"/>
    </row>
    <row r="33" spans="1:16" s="85" customFormat="1" ht="12.75" customHeight="1">
      <c r="A33" s="37"/>
      <c r="B33" s="38" t="s">
        <v>1072</v>
      </c>
      <c r="C33" s="39"/>
      <c r="D33" s="39"/>
      <c r="E33" s="98"/>
      <c r="F33" s="40" t="s">
        <v>1073</v>
      </c>
      <c r="G33" s="41">
        <v>52.45</v>
      </c>
      <c r="H33" s="48"/>
      <c r="I33" s="45">
        <v>22.88</v>
      </c>
      <c r="J33" s="94"/>
      <c r="K33" s="297">
        <f>ROUND(G33*I33,2)</f>
        <v>1200.06</v>
      </c>
      <c r="L33" s="91"/>
      <c r="M33" s="53"/>
      <c r="O33" s="86"/>
      <c r="P33" s="86"/>
    </row>
    <row r="34" spans="1:16" s="85" customFormat="1" ht="12.75" customHeight="1">
      <c r="A34" s="37" t="s">
        <v>559</v>
      </c>
      <c r="B34" s="84" t="s">
        <v>1161</v>
      </c>
      <c r="C34" s="39"/>
      <c r="D34" s="67"/>
      <c r="E34" s="68"/>
      <c r="F34" s="40" t="s">
        <v>1020</v>
      </c>
      <c r="G34" s="41">
        <v>2</v>
      </c>
      <c r="H34" s="48"/>
      <c r="I34" s="183">
        <v>22.88</v>
      </c>
      <c r="J34" s="94"/>
      <c r="K34" s="297">
        <f>ROUND(G34*I34,2)</f>
        <v>45.76</v>
      </c>
      <c r="L34" s="91"/>
      <c r="M34" s="53">
        <f>SUM(K30:K34)</f>
        <v>2232.9300000000003</v>
      </c>
      <c r="O34" s="86"/>
      <c r="P34" s="86"/>
    </row>
    <row r="35" spans="1:16" s="85" customFormat="1" ht="12.75" customHeight="1">
      <c r="A35" s="141" t="s">
        <v>560</v>
      </c>
      <c r="B35" s="79" t="s">
        <v>1032</v>
      </c>
      <c r="C35" s="39"/>
      <c r="D35" s="39"/>
      <c r="E35" s="98"/>
      <c r="F35" s="40"/>
      <c r="G35" s="41"/>
      <c r="H35" s="48"/>
      <c r="I35" s="14"/>
      <c r="J35" s="94"/>
      <c r="K35" s="103"/>
      <c r="L35" s="91"/>
      <c r="M35" s="53"/>
      <c r="O35" s="86"/>
      <c r="P35" s="86"/>
    </row>
    <row r="36" spans="1:16" s="85" customFormat="1" ht="12.75" customHeight="1">
      <c r="A36" s="142" t="s">
        <v>561</v>
      </c>
      <c r="B36" s="38" t="s">
        <v>1083</v>
      </c>
      <c r="C36" s="39"/>
      <c r="D36" s="39"/>
      <c r="E36" s="98"/>
      <c r="F36" s="40" t="s">
        <v>1018</v>
      </c>
      <c r="G36" s="41">
        <v>16.06</v>
      </c>
      <c r="H36" s="48"/>
      <c r="I36" s="183">
        <v>17.04</v>
      </c>
      <c r="J36" s="94"/>
      <c r="K36" s="297">
        <f>ROUND(G36*I36,2)</f>
        <v>273.66</v>
      </c>
      <c r="L36" s="91"/>
      <c r="M36" s="53"/>
      <c r="O36" s="86"/>
      <c r="P36" s="86"/>
    </row>
    <row r="37" spans="1:16" s="85" customFormat="1" ht="12.75" customHeight="1">
      <c r="A37" s="142" t="s">
        <v>562</v>
      </c>
      <c r="B37" s="38" t="s">
        <v>1110</v>
      </c>
      <c r="C37" s="39"/>
      <c r="D37" s="39"/>
      <c r="E37" s="98"/>
      <c r="F37" s="40" t="s">
        <v>1018</v>
      </c>
      <c r="G37" s="41">
        <v>16.06</v>
      </c>
      <c r="H37" s="48"/>
      <c r="I37" s="183">
        <v>9.25</v>
      </c>
      <c r="J37" s="94"/>
      <c r="K37" s="297">
        <f>ROUND(G37*I37,2)</f>
        <v>148.56</v>
      </c>
      <c r="L37" s="91"/>
      <c r="M37" s="53"/>
      <c r="O37" s="86"/>
      <c r="P37" s="86"/>
    </row>
    <row r="38" spans="1:16" s="85" customFormat="1" ht="12.75" customHeight="1">
      <c r="A38" s="142" t="s">
        <v>563</v>
      </c>
      <c r="B38" s="27" t="s">
        <v>1113</v>
      </c>
      <c r="C38" s="39"/>
      <c r="D38" s="39"/>
      <c r="E38" s="98"/>
      <c r="F38" s="40" t="s">
        <v>1018</v>
      </c>
      <c r="G38" s="41">
        <v>16.06</v>
      </c>
      <c r="H38" s="48"/>
      <c r="I38" s="183">
        <v>24.8</v>
      </c>
      <c r="J38" s="94"/>
      <c r="K38" s="297">
        <f>ROUND(G38*I38,2)</f>
        <v>398.29</v>
      </c>
      <c r="L38" s="91"/>
      <c r="M38" s="53"/>
      <c r="O38" s="86"/>
      <c r="P38" s="86"/>
    </row>
    <row r="39" spans="1:16" s="85" customFormat="1" ht="12.75" customHeight="1" thickBot="1">
      <c r="A39" s="142" t="s">
        <v>564</v>
      </c>
      <c r="B39" s="27" t="s">
        <v>1120</v>
      </c>
      <c r="C39" s="39"/>
      <c r="D39" s="39"/>
      <c r="E39" s="98"/>
      <c r="F39" s="40" t="s">
        <v>1020</v>
      </c>
      <c r="G39" s="41">
        <v>0.8</v>
      </c>
      <c r="H39" s="48"/>
      <c r="I39" s="183">
        <v>18.4</v>
      </c>
      <c r="J39" s="94"/>
      <c r="K39" s="297">
        <f>ROUND(G39*I39,2)</f>
        <v>14.72</v>
      </c>
      <c r="L39" s="95"/>
      <c r="M39" s="53">
        <f>SUM(K36:K39)</f>
        <v>835.23</v>
      </c>
      <c r="O39" s="86"/>
      <c r="P39" s="86"/>
    </row>
    <row r="40" spans="1:13" ht="19.5" customHeight="1" thickTop="1">
      <c r="A40" s="69" t="str">
        <f>Plan1!A52</f>
        <v>DATA:   03/03/2005   </v>
      </c>
      <c r="B40" s="70"/>
      <c r="C40" s="71" t="s">
        <v>1022</v>
      </c>
      <c r="D40" s="70"/>
      <c r="E40" s="72"/>
      <c r="F40" s="70" t="s">
        <v>1009</v>
      </c>
      <c r="G40" s="72"/>
      <c r="H40" s="70" t="s">
        <v>1016</v>
      </c>
      <c r="I40" s="72"/>
      <c r="J40" s="70"/>
      <c r="K40" s="104">
        <f>SUM(K5:K39)</f>
        <v>163281.08999999985</v>
      </c>
      <c r="L40" s="97"/>
      <c r="M40" s="345">
        <f>SUM(M5:M39)</f>
        <v>163281.08999999988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1017</v>
      </c>
      <c r="I41" s="57"/>
      <c r="J41" s="23"/>
      <c r="K41" s="73"/>
      <c r="L41" s="23"/>
      <c r="M41" s="346"/>
    </row>
    <row r="42" spans="3:13" ht="15" customHeight="1" thickTop="1">
      <c r="C42" s="55"/>
      <c r="M42" s="75"/>
    </row>
    <row r="43" spans="2:7" ht="15" customHeight="1">
      <c r="B43" s="174"/>
      <c r="C43" s="164"/>
      <c r="D43" s="164"/>
      <c r="E43" s="164"/>
      <c r="F43" s="166"/>
      <c r="G43" s="172"/>
    </row>
    <row r="44" spans="2:7" ht="15" customHeight="1">
      <c r="B44" s="164"/>
      <c r="C44" s="164"/>
      <c r="D44" s="164"/>
      <c r="E44" s="164"/>
      <c r="F44" s="166"/>
      <c r="G44" s="172"/>
    </row>
    <row r="45" spans="2:7" ht="15" customHeight="1">
      <c r="B45" s="164"/>
      <c r="C45" s="164"/>
      <c r="D45" s="164"/>
      <c r="E45" s="164"/>
      <c r="F45" s="166"/>
      <c r="G45" s="172"/>
    </row>
    <row r="46" spans="2:7" ht="15" customHeight="1">
      <c r="B46" s="164"/>
      <c r="C46" s="164"/>
      <c r="D46" s="164"/>
      <c r="E46" s="164"/>
      <c r="F46" s="166"/>
      <c r="G46" s="172"/>
    </row>
    <row r="47" spans="2:7" ht="15" customHeight="1">
      <c r="B47" s="164"/>
      <c r="C47" s="164"/>
      <c r="D47" s="164"/>
      <c r="E47" s="164"/>
      <c r="F47" s="166"/>
      <c r="G47" s="17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K42" sqref="K42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7.2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883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Plan1!K52</f>
        <v>25970.05</v>
      </c>
      <c r="L5" s="66"/>
      <c r="M5" s="339">
        <f>Plan1!M52</f>
        <v>25970.05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15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54"/>
    </row>
    <row r="8" spans="1:13" ht="9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51"/>
    </row>
    <row r="9" spans="1:13" ht="10.5" customHeight="1" thickTop="1">
      <c r="A9" s="114" t="s">
        <v>679</v>
      </c>
      <c r="B9" s="170" t="s">
        <v>10</v>
      </c>
      <c r="C9" s="143"/>
      <c r="D9" s="143"/>
      <c r="E9" s="143"/>
      <c r="F9" s="145"/>
      <c r="G9" s="146"/>
      <c r="H9" s="111"/>
      <c r="I9" s="184"/>
      <c r="J9" s="110"/>
      <c r="K9" s="112"/>
      <c r="L9" s="111"/>
      <c r="M9" s="340"/>
    </row>
    <row r="10" spans="1:13" ht="10.5" customHeight="1">
      <c r="A10" s="158" t="s">
        <v>680</v>
      </c>
      <c r="B10" s="28" t="s">
        <v>1126</v>
      </c>
      <c r="C10" s="28"/>
      <c r="D10" s="28"/>
      <c r="E10" s="28"/>
      <c r="F10" s="157"/>
      <c r="G10" s="36"/>
      <c r="H10" s="113"/>
      <c r="I10" s="46"/>
      <c r="J10" s="13"/>
      <c r="K10" s="122"/>
      <c r="L10" s="14"/>
      <c r="M10" s="341"/>
    </row>
    <row r="11" spans="1:13" ht="10.5" customHeight="1">
      <c r="A11" s="158"/>
      <c r="B11" s="28" t="s">
        <v>1127</v>
      </c>
      <c r="C11" s="28"/>
      <c r="D11" s="28"/>
      <c r="E11" s="28"/>
      <c r="F11" s="157" t="s">
        <v>1018</v>
      </c>
      <c r="G11" s="36">
        <v>5</v>
      </c>
      <c r="H11" s="113"/>
      <c r="I11" s="46">
        <v>275.45</v>
      </c>
      <c r="J11" s="13"/>
      <c r="K11" s="303">
        <f>ROUND(G11*I11,2)</f>
        <v>1377.25</v>
      </c>
      <c r="L11" s="14"/>
      <c r="M11" s="342">
        <f>K11</f>
        <v>1377.25</v>
      </c>
    </row>
    <row r="12" spans="1:13" ht="10.5" customHeight="1">
      <c r="A12" s="121" t="s">
        <v>940</v>
      </c>
      <c r="B12" s="116" t="s">
        <v>1021</v>
      </c>
      <c r="C12" s="152"/>
      <c r="D12" s="152"/>
      <c r="E12" s="152"/>
      <c r="F12" s="154"/>
      <c r="G12" s="162"/>
      <c r="H12" s="14"/>
      <c r="I12" s="185"/>
      <c r="J12" s="13"/>
      <c r="K12" s="303"/>
      <c r="L12" s="14"/>
      <c r="M12" s="341"/>
    </row>
    <row r="13" spans="1:13" ht="10.5" customHeight="1">
      <c r="A13" s="109" t="s">
        <v>941</v>
      </c>
      <c r="B13" s="171" t="s">
        <v>1036</v>
      </c>
      <c r="C13" s="28"/>
      <c r="D13" s="28"/>
      <c r="E13" s="28"/>
      <c r="F13" s="157"/>
      <c r="G13" s="36"/>
      <c r="H13" s="113"/>
      <c r="I13" s="183"/>
      <c r="J13" s="105"/>
      <c r="K13" s="303"/>
      <c r="L13" s="113"/>
      <c r="M13" s="343"/>
    </row>
    <row r="14" spans="1:13" ht="10.5" customHeight="1">
      <c r="A14" s="109"/>
      <c r="B14" s="171" t="s">
        <v>1037</v>
      </c>
      <c r="C14" s="28"/>
      <c r="D14" s="28"/>
      <c r="E14" s="28"/>
      <c r="F14" s="157" t="s">
        <v>1018</v>
      </c>
      <c r="G14" s="36">
        <v>258.38</v>
      </c>
      <c r="H14" s="113"/>
      <c r="I14" s="103">
        <v>5.62</v>
      </c>
      <c r="J14" s="105"/>
      <c r="K14" s="303">
        <f aca="true" t="shared" si="0" ref="K14:K47">ROUND(G14*I14,2)</f>
        <v>1452.1</v>
      </c>
      <c r="L14" s="113"/>
      <c r="M14" s="343"/>
    </row>
    <row r="15" spans="1:13" ht="10.5" customHeight="1">
      <c r="A15" s="109" t="s">
        <v>946</v>
      </c>
      <c r="B15" s="171" t="s">
        <v>1054</v>
      </c>
      <c r="C15" s="28"/>
      <c r="D15" s="28"/>
      <c r="E15" s="28"/>
      <c r="F15" s="157"/>
      <c r="G15" s="36"/>
      <c r="H15" s="113"/>
      <c r="I15" s="103"/>
      <c r="J15" s="105"/>
      <c r="K15" s="303"/>
      <c r="L15" s="113"/>
      <c r="M15" s="343"/>
    </row>
    <row r="16" spans="1:13" ht="10.5" customHeight="1">
      <c r="A16" s="109"/>
      <c r="B16" s="171" t="s">
        <v>1055</v>
      </c>
      <c r="C16" s="28"/>
      <c r="D16" s="28"/>
      <c r="E16" s="28"/>
      <c r="F16" s="157" t="s">
        <v>1018</v>
      </c>
      <c r="G16" s="36">
        <v>62.72</v>
      </c>
      <c r="H16" s="113"/>
      <c r="I16" s="103">
        <v>7.36</v>
      </c>
      <c r="J16" s="105"/>
      <c r="K16" s="303">
        <f t="shared" si="0"/>
        <v>461.62</v>
      </c>
      <c r="L16" s="113"/>
      <c r="M16" s="343"/>
    </row>
    <row r="17" spans="1:13" ht="10.5" customHeight="1">
      <c r="A17" s="109" t="s">
        <v>947</v>
      </c>
      <c r="B17" s="171" t="s">
        <v>1038</v>
      </c>
      <c r="C17" s="28"/>
      <c r="D17" s="28"/>
      <c r="E17" s="28"/>
      <c r="F17" s="157" t="s">
        <v>1018</v>
      </c>
      <c r="G17" s="36">
        <v>321.1</v>
      </c>
      <c r="H17" s="113"/>
      <c r="I17" s="103">
        <v>9.34</v>
      </c>
      <c r="J17" s="105"/>
      <c r="K17" s="303">
        <f t="shared" si="0"/>
        <v>2999.07</v>
      </c>
      <c r="L17" s="113"/>
      <c r="M17" s="344">
        <f>SUM(K14:K17)</f>
        <v>4912.79</v>
      </c>
    </row>
    <row r="18" spans="1:13" ht="10.5" customHeight="1">
      <c r="A18" s="120" t="s">
        <v>948</v>
      </c>
      <c r="B18" s="323" t="s">
        <v>1058</v>
      </c>
      <c r="C18" s="28"/>
      <c r="D18" s="28"/>
      <c r="E18" s="28"/>
      <c r="F18" s="157"/>
      <c r="G18" s="36"/>
      <c r="H18" s="113"/>
      <c r="I18" s="103"/>
      <c r="J18" s="105"/>
      <c r="K18" s="303"/>
      <c r="L18" s="113"/>
      <c r="M18" s="343"/>
    </row>
    <row r="19" spans="1:13" ht="10.5" customHeight="1">
      <c r="A19" s="109" t="s">
        <v>949</v>
      </c>
      <c r="B19" s="171" t="s">
        <v>681</v>
      </c>
      <c r="C19" s="28"/>
      <c r="D19" s="28"/>
      <c r="E19" s="28"/>
      <c r="F19" s="157"/>
      <c r="G19" s="36"/>
      <c r="H19" s="113"/>
      <c r="I19" s="103"/>
      <c r="J19" s="105"/>
      <c r="K19" s="303"/>
      <c r="L19" s="113"/>
      <c r="M19" s="343"/>
    </row>
    <row r="20" spans="1:13" ht="10.5" customHeight="1">
      <c r="A20" s="109"/>
      <c r="B20" s="171" t="s">
        <v>682</v>
      </c>
      <c r="C20" s="28"/>
      <c r="D20" s="28"/>
      <c r="E20" s="28"/>
      <c r="F20" s="157" t="s">
        <v>683</v>
      </c>
      <c r="G20" s="36">
        <v>6</v>
      </c>
      <c r="H20" s="113"/>
      <c r="I20" s="103">
        <v>252.2</v>
      </c>
      <c r="J20" s="105"/>
      <c r="K20" s="303">
        <f t="shared" si="0"/>
        <v>1513.2</v>
      </c>
      <c r="L20" s="113"/>
      <c r="M20" s="344">
        <f>K20</f>
        <v>1513.2</v>
      </c>
    </row>
    <row r="21" spans="1:13" ht="10.5" customHeight="1">
      <c r="A21" s="322">
        <v>3</v>
      </c>
      <c r="B21" s="119" t="s">
        <v>1090</v>
      </c>
      <c r="C21" s="119"/>
      <c r="D21" s="28"/>
      <c r="E21" s="28"/>
      <c r="F21" s="157"/>
      <c r="G21" s="36"/>
      <c r="H21" s="113"/>
      <c r="I21" s="103"/>
      <c r="J21" s="105"/>
      <c r="K21" s="303"/>
      <c r="L21" s="113"/>
      <c r="M21" s="343"/>
    </row>
    <row r="22" spans="1:13" ht="10.5" customHeight="1">
      <c r="A22" s="120" t="s">
        <v>63</v>
      </c>
      <c r="B22" s="156" t="s">
        <v>1024</v>
      </c>
      <c r="C22" s="28"/>
      <c r="D22" s="28"/>
      <c r="E22" s="28"/>
      <c r="F22" s="157"/>
      <c r="G22" s="36"/>
      <c r="H22" s="113"/>
      <c r="I22" s="103"/>
      <c r="J22" s="105"/>
      <c r="K22" s="303"/>
      <c r="L22" s="113"/>
      <c r="M22" s="343"/>
    </row>
    <row r="23" spans="1:13" ht="10.5" customHeight="1">
      <c r="A23" s="158" t="s">
        <v>63</v>
      </c>
      <c r="B23" s="159" t="s">
        <v>1081</v>
      </c>
      <c r="C23" s="152"/>
      <c r="D23" s="152"/>
      <c r="E23" s="153"/>
      <c r="F23" s="154" t="s">
        <v>1018</v>
      </c>
      <c r="G23" s="162">
        <v>22.2</v>
      </c>
      <c r="H23" s="14"/>
      <c r="I23" s="103">
        <v>6.21</v>
      </c>
      <c r="J23" s="13"/>
      <c r="K23" s="303">
        <f t="shared" si="0"/>
        <v>137.86</v>
      </c>
      <c r="L23" s="14"/>
      <c r="M23" s="341"/>
    </row>
    <row r="24" spans="1:13" ht="10.5" customHeight="1">
      <c r="A24" s="158" t="s">
        <v>64</v>
      </c>
      <c r="B24" s="27" t="s">
        <v>1028</v>
      </c>
      <c r="C24" s="28"/>
      <c r="D24" s="28"/>
      <c r="E24" s="29"/>
      <c r="F24" s="157" t="s">
        <v>1018</v>
      </c>
      <c r="G24" s="36">
        <v>27.6</v>
      </c>
      <c r="H24" s="113"/>
      <c r="I24" s="103">
        <v>2.39</v>
      </c>
      <c r="J24" s="105"/>
      <c r="K24" s="303">
        <f t="shared" si="0"/>
        <v>65.96</v>
      </c>
      <c r="L24" s="113"/>
      <c r="M24" s="343"/>
    </row>
    <row r="25" spans="1:13" ht="10.5" customHeight="1">
      <c r="A25" s="158" t="s">
        <v>65</v>
      </c>
      <c r="B25" s="27" t="s">
        <v>1039</v>
      </c>
      <c r="C25" s="28"/>
      <c r="D25" s="28"/>
      <c r="E25" s="29"/>
      <c r="F25" s="157" t="s">
        <v>1018</v>
      </c>
      <c r="G25" s="36">
        <v>4.4</v>
      </c>
      <c r="H25" s="113"/>
      <c r="I25" s="103">
        <v>7.47</v>
      </c>
      <c r="J25" s="105"/>
      <c r="K25" s="303">
        <f t="shared" si="0"/>
        <v>32.87</v>
      </c>
      <c r="L25" s="113"/>
      <c r="M25" s="344">
        <f>SUM(K23:K25)</f>
        <v>236.69</v>
      </c>
    </row>
    <row r="26" spans="1:13" ht="10.5" customHeight="1">
      <c r="A26" s="120" t="s">
        <v>64</v>
      </c>
      <c r="B26" s="77" t="s">
        <v>1056</v>
      </c>
      <c r="C26" s="28"/>
      <c r="D26" s="28"/>
      <c r="E26" s="29"/>
      <c r="F26" s="157"/>
      <c r="G26" s="36"/>
      <c r="H26" s="113"/>
      <c r="I26" s="103"/>
      <c r="J26" s="105"/>
      <c r="K26" s="303"/>
      <c r="L26" s="113"/>
      <c r="M26" s="343"/>
    </row>
    <row r="27" spans="1:13" ht="10.5" customHeight="1">
      <c r="A27" s="35" t="s">
        <v>66</v>
      </c>
      <c r="B27" s="27" t="s">
        <v>1086</v>
      </c>
      <c r="C27" s="28"/>
      <c r="D27" s="28"/>
      <c r="E27" s="29"/>
      <c r="F27" s="30"/>
      <c r="G27" s="36"/>
      <c r="H27" s="47"/>
      <c r="I27" s="103"/>
      <c r="J27" s="47"/>
      <c r="K27" s="303"/>
      <c r="L27" s="46"/>
      <c r="M27" s="52"/>
    </row>
    <row r="28" spans="1:13" ht="10.5" customHeight="1">
      <c r="A28" s="35"/>
      <c r="B28" s="27" t="s">
        <v>1085</v>
      </c>
      <c r="C28" s="28"/>
      <c r="D28" s="28"/>
      <c r="E28" s="29"/>
      <c r="F28" s="30" t="s">
        <v>1019</v>
      </c>
      <c r="G28" s="36">
        <v>2</v>
      </c>
      <c r="H28" s="47"/>
      <c r="I28" s="103">
        <v>112.64</v>
      </c>
      <c r="J28" s="47"/>
      <c r="K28" s="303">
        <f t="shared" si="0"/>
        <v>225.28</v>
      </c>
      <c r="L28" s="46"/>
      <c r="M28" s="52"/>
    </row>
    <row r="29" spans="1:16" s="101" customFormat="1" ht="10.5" customHeight="1">
      <c r="A29" s="35" t="s">
        <v>67</v>
      </c>
      <c r="B29" s="27" t="s">
        <v>1087</v>
      </c>
      <c r="C29" s="28"/>
      <c r="D29" s="28"/>
      <c r="E29" s="29"/>
      <c r="F29" s="30" t="s">
        <v>1019</v>
      </c>
      <c r="G29" s="36">
        <v>1</v>
      </c>
      <c r="H29" s="47"/>
      <c r="I29" s="103">
        <v>42.58</v>
      </c>
      <c r="J29" s="88"/>
      <c r="K29" s="303">
        <f t="shared" si="0"/>
        <v>42.58</v>
      </c>
      <c r="L29" s="89"/>
      <c r="M29" s="90"/>
      <c r="O29" s="102"/>
      <c r="P29" s="102"/>
    </row>
    <row r="30" spans="1:16" s="101" customFormat="1" ht="10.5" customHeight="1">
      <c r="A30" s="35" t="s">
        <v>68</v>
      </c>
      <c r="B30" s="27" t="s">
        <v>1089</v>
      </c>
      <c r="C30" s="28"/>
      <c r="D30" s="28"/>
      <c r="E30" s="29"/>
      <c r="F30" s="30" t="s">
        <v>1019</v>
      </c>
      <c r="G30" s="36">
        <v>6</v>
      </c>
      <c r="H30" s="47"/>
      <c r="I30" s="103">
        <v>49.85</v>
      </c>
      <c r="J30" s="88"/>
      <c r="K30" s="303">
        <f t="shared" si="0"/>
        <v>299.1</v>
      </c>
      <c r="L30" s="89"/>
      <c r="M30" s="90"/>
      <c r="O30" s="102"/>
      <c r="P30" s="102"/>
    </row>
    <row r="31" spans="1:16" s="101" customFormat="1" ht="10.5" customHeight="1">
      <c r="A31" s="35" t="s">
        <v>69</v>
      </c>
      <c r="B31" s="38" t="s">
        <v>1093</v>
      </c>
      <c r="C31" s="39"/>
      <c r="D31" s="28"/>
      <c r="E31" s="98"/>
      <c r="F31" s="30"/>
      <c r="G31" s="41"/>
      <c r="H31" s="48"/>
      <c r="I31" s="103"/>
      <c r="J31" s="94"/>
      <c r="K31" s="303"/>
      <c r="L31" s="95"/>
      <c r="M31" s="96"/>
      <c r="O31" s="102"/>
      <c r="P31" s="102"/>
    </row>
    <row r="32" spans="1:16" s="101" customFormat="1" ht="10.5" customHeight="1">
      <c r="A32" s="35"/>
      <c r="B32" s="27" t="s">
        <v>1094</v>
      </c>
      <c r="C32" s="28"/>
      <c r="D32" s="39"/>
      <c r="E32" s="29"/>
      <c r="F32" s="40" t="s">
        <v>1019</v>
      </c>
      <c r="G32" s="41">
        <v>1</v>
      </c>
      <c r="H32" s="48"/>
      <c r="I32" s="103">
        <v>130.58</v>
      </c>
      <c r="J32" s="94"/>
      <c r="K32" s="303">
        <f t="shared" si="0"/>
        <v>130.58</v>
      </c>
      <c r="L32" s="95"/>
      <c r="M32" s="53">
        <f>SUM(K28:K32)</f>
        <v>697.5400000000001</v>
      </c>
      <c r="O32" s="102"/>
      <c r="P32" s="102"/>
    </row>
    <row r="33" spans="1:16" s="101" customFormat="1" ht="10.5" customHeight="1">
      <c r="A33" s="78" t="s">
        <v>65</v>
      </c>
      <c r="B33" s="77" t="s">
        <v>1133</v>
      </c>
      <c r="C33" s="28"/>
      <c r="D33" s="39"/>
      <c r="E33" s="29"/>
      <c r="F33" s="40"/>
      <c r="G33" s="41"/>
      <c r="H33" s="48"/>
      <c r="I33" s="103"/>
      <c r="J33" s="94"/>
      <c r="K33" s="303"/>
      <c r="L33" s="95"/>
      <c r="M33" s="53"/>
      <c r="O33" s="102"/>
      <c r="P33" s="102"/>
    </row>
    <row r="34" spans="1:16" s="101" customFormat="1" ht="10.5" customHeight="1">
      <c r="A34" s="37" t="s">
        <v>70</v>
      </c>
      <c r="B34" s="27" t="s">
        <v>1157</v>
      </c>
      <c r="C34" s="28"/>
      <c r="D34" s="39"/>
      <c r="E34" s="29"/>
      <c r="F34" s="40" t="s">
        <v>1019</v>
      </c>
      <c r="G34" s="41">
        <v>1</v>
      </c>
      <c r="H34" s="48"/>
      <c r="I34" s="103">
        <v>43.55</v>
      </c>
      <c r="J34" s="94"/>
      <c r="K34" s="303">
        <f t="shared" si="0"/>
        <v>43.55</v>
      </c>
      <c r="L34" s="95"/>
      <c r="M34" s="53">
        <f>K34</f>
        <v>43.55</v>
      </c>
      <c r="O34" s="102"/>
      <c r="P34" s="102"/>
    </row>
    <row r="35" spans="1:16" s="101" customFormat="1" ht="10.5" customHeight="1">
      <c r="A35" s="78" t="s">
        <v>73</v>
      </c>
      <c r="B35" s="77" t="s">
        <v>1029</v>
      </c>
      <c r="C35" s="28"/>
      <c r="D35" s="28"/>
      <c r="E35" s="29"/>
      <c r="F35" s="40"/>
      <c r="G35" s="41"/>
      <c r="H35" s="48"/>
      <c r="I35" s="103"/>
      <c r="J35" s="94"/>
      <c r="K35" s="303"/>
      <c r="L35" s="95"/>
      <c r="M35" s="53"/>
      <c r="O35" s="102"/>
      <c r="P35" s="102"/>
    </row>
    <row r="36" spans="1:16" s="101" customFormat="1" ht="10.5" customHeight="1">
      <c r="A36" s="37" t="s">
        <v>74</v>
      </c>
      <c r="B36" s="38" t="s">
        <v>1030</v>
      </c>
      <c r="C36" s="28"/>
      <c r="D36" s="28"/>
      <c r="E36" s="29"/>
      <c r="F36" s="40"/>
      <c r="G36" s="41"/>
      <c r="H36" s="48"/>
      <c r="I36" s="103"/>
      <c r="J36" s="94"/>
      <c r="K36" s="303"/>
      <c r="L36" s="95"/>
      <c r="M36" s="53"/>
      <c r="O36" s="102"/>
      <c r="P36" s="102"/>
    </row>
    <row r="37" spans="1:16" s="101" customFormat="1" ht="10.5" customHeight="1">
      <c r="A37" s="37"/>
      <c r="B37" s="38" t="s">
        <v>1031</v>
      </c>
      <c r="C37" s="28"/>
      <c r="D37" s="28"/>
      <c r="E37" s="29"/>
      <c r="F37" s="40" t="s">
        <v>1018</v>
      </c>
      <c r="G37" s="41">
        <v>27.6</v>
      </c>
      <c r="H37" s="48"/>
      <c r="I37" s="103">
        <v>2.39</v>
      </c>
      <c r="J37" s="94"/>
      <c r="K37" s="303">
        <f t="shared" si="0"/>
        <v>65.96</v>
      </c>
      <c r="L37" s="95"/>
      <c r="M37" s="53"/>
      <c r="O37" s="102"/>
      <c r="P37" s="102"/>
    </row>
    <row r="38" spans="1:16" s="101" customFormat="1" ht="10.5" customHeight="1">
      <c r="A38" s="37" t="s">
        <v>75</v>
      </c>
      <c r="B38" s="38" t="s">
        <v>1033</v>
      </c>
      <c r="C38" s="28"/>
      <c r="D38" s="28"/>
      <c r="E38" s="29"/>
      <c r="F38" s="40" t="s">
        <v>1018</v>
      </c>
      <c r="G38" s="41">
        <v>27.6</v>
      </c>
      <c r="H38" s="48"/>
      <c r="I38" s="103">
        <v>16.43</v>
      </c>
      <c r="J38" s="94"/>
      <c r="K38" s="303">
        <f t="shared" si="0"/>
        <v>453.47</v>
      </c>
      <c r="L38" s="95"/>
      <c r="M38" s="53"/>
      <c r="O38" s="102"/>
      <c r="P38" s="102"/>
    </row>
    <row r="39" spans="1:16" s="101" customFormat="1" ht="10.5" customHeight="1">
      <c r="A39" s="37" t="s">
        <v>76</v>
      </c>
      <c r="B39" s="38" t="s">
        <v>1034</v>
      </c>
      <c r="C39" s="28"/>
      <c r="D39" s="28"/>
      <c r="E39" s="29"/>
      <c r="F39" s="40"/>
      <c r="G39" s="41"/>
      <c r="H39" s="48"/>
      <c r="I39" s="103"/>
      <c r="J39" s="94"/>
      <c r="K39" s="303"/>
      <c r="L39" s="95"/>
      <c r="M39" s="53"/>
      <c r="O39" s="102"/>
      <c r="P39" s="102"/>
    </row>
    <row r="40" spans="1:16" s="101" customFormat="1" ht="10.5" customHeight="1">
      <c r="A40" s="37"/>
      <c r="B40" s="38" t="s">
        <v>1035</v>
      </c>
      <c r="C40" s="28"/>
      <c r="D40" s="28"/>
      <c r="E40" s="29"/>
      <c r="F40" s="40" t="s">
        <v>1018</v>
      </c>
      <c r="G40" s="41">
        <v>27.6</v>
      </c>
      <c r="H40" s="48"/>
      <c r="I40" s="103">
        <v>28.36</v>
      </c>
      <c r="J40" s="94"/>
      <c r="K40" s="303">
        <f t="shared" si="0"/>
        <v>782.74</v>
      </c>
      <c r="L40" s="95"/>
      <c r="M40" s="53"/>
      <c r="O40" s="102"/>
      <c r="P40" s="102"/>
    </row>
    <row r="41" spans="1:16" s="101" customFormat="1" ht="10.5" customHeight="1">
      <c r="A41" s="37" t="s">
        <v>915</v>
      </c>
      <c r="B41" s="84" t="s">
        <v>1053</v>
      </c>
      <c r="C41" s="28"/>
      <c r="D41" s="28"/>
      <c r="E41" s="29"/>
      <c r="F41" s="40" t="s">
        <v>1020</v>
      </c>
      <c r="G41" s="41">
        <v>18.4</v>
      </c>
      <c r="H41" s="48"/>
      <c r="I41" s="103">
        <v>18.2</v>
      </c>
      <c r="J41" s="94"/>
      <c r="K41" s="303">
        <f t="shared" si="0"/>
        <v>334.88</v>
      </c>
      <c r="L41" s="95"/>
      <c r="M41" s="53"/>
      <c r="O41" s="102"/>
      <c r="P41" s="102"/>
    </row>
    <row r="42" spans="1:16" s="101" customFormat="1" ht="10.5" customHeight="1">
      <c r="A42" s="37" t="s">
        <v>916</v>
      </c>
      <c r="B42" s="84" t="s">
        <v>1161</v>
      </c>
      <c r="C42" s="28"/>
      <c r="D42" s="147"/>
      <c r="E42" s="148"/>
      <c r="F42" s="40" t="s">
        <v>1020</v>
      </c>
      <c r="G42" s="41">
        <v>4</v>
      </c>
      <c r="H42" s="48"/>
      <c r="I42" s="103">
        <v>22.88</v>
      </c>
      <c r="J42" s="94"/>
      <c r="K42" s="303">
        <f t="shared" si="0"/>
        <v>91.52</v>
      </c>
      <c r="L42" s="95"/>
      <c r="M42" s="53">
        <f>SUM(K37:K42)</f>
        <v>1728.5700000000002</v>
      </c>
      <c r="O42" s="102"/>
      <c r="P42" s="102"/>
    </row>
    <row r="43" spans="1:16" s="101" customFormat="1" ht="10.5" customHeight="1">
      <c r="A43" s="78" t="s">
        <v>77</v>
      </c>
      <c r="B43" s="79" t="s">
        <v>1032</v>
      </c>
      <c r="C43" s="28"/>
      <c r="D43" s="28"/>
      <c r="E43" s="29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0.5" customHeight="1">
      <c r="A44" s="37" t="s">
        <v>78</v>
      </c>
      <c r="B44" s="38" t="s">
        <v>1083</v>
      </c>
      <c r="C44" s="28"/>
      <c r="D44" s="28"/>
      <c r="E44" s="29"/>
      <c r="F44" s="40" t="s">
        <v>1018</v>
      </c>
      <c r="G44" s="41">
        <v>22.2</v>
      </c>
      <c r="H44" s="48"/>
      <c r="I44" s="103">
        <v>17.04</v>
      </c>
      <c r="J44" s="94"/>
      <c r="K44" s="303">
        <f t="shared" si="0"/>
        <v>378.29</v>
      </c>
      <c r="L44" s="95"/>
      <c r="M44" s="53"/>
      <c r="O44" s="102"/>
      <c r="P44" s="102"/>
    </row>
    <row r="45" spans="1:16" s="101" customFormat="1" ht="10.5" customHeight="1">
      <c r="A45" s="37" t="s">
        <v>917</v>
      </c>
      <c r="B45" s="38" t="s">
        <v>1027</v>
      </c>
      <c r="C45" s="39"/>
      <c r="D45" s="28"/>
      <c r="E45" s="98"/>
      <c r="F45" s="40"/>
      <c r="G45" s="41"/>
      <c r="H45" s="48"/>
      <c r="I45" s="103"/>
      <c r="J45" s="94"/>
      <c r="K45" s="303"/>
      <c r="L45" s="95"/>
      <c r="M45" s="53"/>
      <c r="O45" s="102"/>
      <c r="P45" s="102"/>
    </row>
    <row r="46" spans="1:16" s="101" customFormat="1" ht="10.5" customHeight="1">
      <c r="A46" s="37"/>
      <c r="B46" s="84" t="s">
        <v>1082</v>
      </c>
      <c r="C46" s="39"/>
      <c r="D46" s="39"/>
      <c r="E46" s="98"/>
      <c r="F46" s="40" t="s">
        <v>1018</v>
      </c>
      <c r="G46" s="41">
        <v>22.2</v>
      </c>
      <c r="H46" s="48"/>
      <c r="I46" s="103">
        <v>34.46</v>
      </c>
      <c r="J46" s="94"/>
      <c r="K46" s="303">
        <f t="shared" si="0"/>
        <v>765.01</v>
      </c>
      <c r="L46" s="95"/>
      <c r="M46" s="53"/>
      <c r="O46" s="102"/>
      <c r="P46" s="102"/>
    </row>
    <row r="47" spans="1:16" s="101" customFormat="1" ht="10.5" customHeight="1" thickBot="1">
      <c r="A47" s="37" t="s">
        <v>918</v>
      </c>
      <c r="B47" s="38" t="s">
        <v>1084</v>
      </c>
      <c r="C47" s="39"/>
      <c r="D47" s="39"/>
      <c r="E47" s="98"/>
      <c r="F47" s="40" t="s">
        <v>1020</v>
      </c>
      <c r="G47" s="41">
        <v>18.4</v>
      </c>
      <c r="H47" s="48"/>
      <c r="I47" s="103">
        <v>13.13</v>
      </c>
      <c r="J47" s="94"/>
      <c r="K47" s="303">
        <f t="shared" si="0"/>
        <v>241.59</v>
      </c>
      <c r="L47" s="95"/>
      <c r="M47" s="53">
        <f>SUM(K44:K47)</f>
        <v>1384.8899999999999</v>
      </c>
      <c r="O47" s="102"/>
      <c r="P47" s="102"/>
    </row>
    <row r="48" spans="1:13" ht="18" customHeight="1" thickTop="1">
      <c r="A48" s="69" t="str">
        <f>Plan1!A52</f>
        <v>DATA:   03/03/2005   </v>
      </c>
      <c r="B48" s="70"/>
      <c r="C48" s="71" t="s">
        <v>1022</v>
      </c>
      <c r="D48" s="130"/>
      <c r="E48" s="72"/>
      <c r="F48" s="70" t="s">
        <v>1009</v>
      </c>
      <c r="G48" s="72"/>
      <c r="H48" s="70" t="s">
        <v>1016</v>
      </c>
      <c r="I48" s="72"/>
      <c r="J48" s="70"/>
      <c r="K48" s="104">
        <f>SUM(K5:K47)</f>
        <v>37864.52999999999</v>
      </c>
      <c r="L48" s="97"/>
      <c r="M48" s="345">
        <f>SUM(M5:M47)</f>
        <v>37864.530000000006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1017</v>
      </c>
      <c r="I49" s="57"/>
      <c r="J49" s="23"/>
      <c r="K49" s="73"/>
      <c r="L49" s="23"/>
      <c r="M49" s="346"/>
    </row>
    <row r="50" spans="3:13" ht="15" customHeight="1" thickTop="1">
      <c r="C50" s="55"/>
      <c r="D50" s="55"/>
      <c r="M50" s="75"/>
    </row>
    <row r="51" spans="2:6" ht="15" customHeight="1">
      <c r="B51" s="164"/>
      <c r="C51" s="161"/>
      <c r="D51" s="161"/>
      <c r="E51" s="161"/>
      <c r="F51" s="166"/>
    </row>
    <row r="52" spans="2:6" ht="15" customHeight="1">
      <c r="B52" s="164"/>
      <c r="C52" s="161"/>
      <c r="D52" s="161"/>
      <c r="E52" s="161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00" verticalDpi="3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901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Plan19!K40</f>
        <v>163281.08999999985</v>
      </c>
      <c r="L5" s="66"/>
      <c r="M5" s="339">
        <f>Plan19!M40</f>
        <v>163281.08999999988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76" t="s">
        <v>565</v>
      </c>
      <c r="B9" s="77" t="s">
        <v>1040</v>
      </c>
      <c r="C9" s="143"/>
      <c r="D9" s="143"/>
      <c r="E9" s="144"/>
      <c r="F9" s="145"/>
      <c r="G9" s="146"/>
      <c r="H9" s="111"/>
      <c r="I9" s="111"/>
      <c r="J9" s="110"/>
      <c r="K9" s="112"/>
      <c r="L9" s="111"/>
      <c r="M9" s="349"/>
    </row>
    <row r="10" spans="1:13" ht="13.5" customHeight="1">
      <c r="A10" s="35" t="s">
        <v>566</v>
      </c>
      <c r="B10" s="27" t="s">
        <v>1</v>
      </c>
      <c r="C10" s="28"/>
      <c r="D10" s="28"/>
      <c r="E10" s="29"/>
      <c r="F10" s="30" t="s">
        <v>1018</v>
      </c>
      <c r="G10" s="36">
        <v>1.2</v>
      </c>
      <c r="H10" s="113"/>
      <c r="I10" s="183">
        <v>456.64</v>
      </c>
      <c r="J10" s="105"/>
      <c r="K10" s="297">
        <f>ROUND(G10*I10,2)</f>
        <v>547.97</v>
      </c>
      <c r="L10" s="113"/>
      <c r="M10" s="344"/>
    </row>
    <row r="11" spans="1:13" ht="13.5" customHeight="1">
      <c r="A11" s="35" t="s">
        <v>567</v>
      </c>
      <c r="B11" s="126" t="s">
        <v>1156</v>
      </c>
      <c r="C11" s="137"/>
      <c r="D11" s="137"/>
      <c r="E11" s="138"/>
      <c r="F11" s="125"/>
      <c r="G11" s="36"/>
      <c r="H11" s="113"/>
      <c r="I11" s="183"/>
      <c r="J11" s="105"/>
      <c r="K11" s="106"/>
      <c r="L11" s="113"/>
      <c r="M11" s="344"/>
    </row>
    <row r="12" spans="1:13" ht="13.5" customHeight="1">
      <c r="A12" s="35"/>
      <c r="B12" s="126" t="s">
        <v>1060</v>
      </c>
      <c r="C12" s="113"/>
      <c r="D12" s="113"/>
      <c r="E12" s="106"/>
      <c r="F12" s="139" t="s">
        <v>1019</v>
      </c>
      <c r="G12" s="36">
        <v>1</v>
      </c>
      <c r="H12" s="113"/>
      <c r="I12" s="183">
        <v>230.55</v>
      </c>
      <c r="J12" s="105"/>
      <c r="K12" s="297">
        <f>ROUND(G12*I12,2)</f>
        <v>230.55</v>
      </c>
      <c r="L12" s="113"/>
      <c r="M12" s="344"/>
    </row>
    <row r="13" spans="1:13" ht="13.5" customHeight="1">
      <c r="A13" s="35" t="s">
        <v>568</v>
      </c>
      <c r="B13" s="115" t="s">
        <v>1077</v>
      </c>
      <c r="C13" s="113"/>
      <c r="D13" s="113"/>
      <c r="E13" s="106"/>
      <c r="F13" s="139"/>
      <c r="G13" s="36"/>
      <c r="H13" s="47"/>
      <c r="I13" s="183"/>
      <c r="J13" s="47"/>
      <c r="K13" s="45"/>
      <c r="L13" s="46"/>
      <c r="M13" s="52"/>
    </row>
    <row r="14" spans="1:13" ht="13.5" customHeight="1">
      <c r="A14" s="35"/>
      <c r="B14" s="160" t="s">
        <v>1078</v>
      </c>
      <c r="C14" s="113"/>
      <c r="D14" s="113"/>
      <c r="E14" s="106"/>
      <c r="F14" s="125" t="s">
        <v>1019</v>
      </c>
      <c r="G14" s="36">
        <v>4</v>
      </c>
      <c r="H14" s="47"/>
      <c r="I14" s="183">
        <v>263.45</v>
      </c>
      <c r="J14" s="47"/>
      <c r="K14" s="297">
        <f>ROUND(G14*I14,2)</f>
        <v>1053.8</v>
      </c>
      <c r="L14" s="46"/>
      <c r="M14" s="52">
        <f>SUM(K10:K14)</f>
        <v>1832.32</v>
      </c>
    </row>
    <row r="15" spans="1:16" s="101" customFormat="1" ht="13.5" customHeight="1">
      <c r="A15" s="76" t="s">
        <v>569</v>
      </c>
      <c r="B15" s="80" t="s">
        <v>1042</v>
      </c>
      <c r="C15" s="39"/>
      <c r="D15" s="39"/>
      <c r="E15" s="98"/>
      <c r="F15" s="40"/>
      <c r="G15" s="36"/>
      <c r="H15" s="47"/>
      <c r="I15" s="183"/>
      <c r="J15" s="88"/>
      <c r="K15" s="45"/>
      <c r="L15" s="89"/>
      <c r="M15" s="52"/>
      <c r="O15" s="102"/>
      <c r="P15" s="102"/>
    </row>
    <row r="16" spans="1:16" s="101" customFormat="1" ht="13.5" customHeight="1">
      <c r="A16" s="35" t="s">
        <v>570</v>
      </c>
      <c r="B16" s="38" t="s">
        <v>1043</v>
      </c>
      <c r="C16" s="39"/>
      <c r="D16" s="39"/>
      <c r="E16" s="98"/>
      <c r="F16" s="40" t="s">
        <v>1018</v>
      </c>
      <c r="G16" s="36">
        <v>0.84</v>
      </c>
      <c r="H16" s="47"/>
      <c r="I16" s="183">
        <v>59.8</v>
      </c>
      <c r="J16" s="88"/>
      <c r="K16" s="297">
        <f>ROUND(G16*I16,2)</f>
        <v>50.23</v>
      </c>
      <c r="L16" s="89"/>
      <c r="M16" s="52"/>
      <c r="O16" s="102"/>
      <c r="P16" s="102"/>
    </row>
    <row r="17" spans="1:16" s="101" customFormat="1" ht="13.5" customHeight="1">
      <c r="A17" s="35" t="s">
        <v>676</v>
      </c>
      <c r="B17" s="38" t="s">
        <v>925</v>
      </c>
      <c r="C17" s="39"/>
      <c r="D17" s="39"/>
      <c r="E17" s="98"/>
      <c r="F17" s="40" t="s">
        <v>1018</v>
      </c>
      <c r="G17" s="41">
        <v>2.4</v>
      </c>
      <c r="H17" s="48"/>
      <c r="I17" s="183">
        <v>246.51</v>
      </c>
      <c r="J17" s="88"/>
      <c r="K17" s="297">
        <f>ROUND(G17*I17,2)</f>
        <v>591.62</v>
      </c>
      <c r="L17" s="89"/>
      <c r="M17" s="52">
        <f>SUM(K16:K17)</f>
        <v>641.85</v>
      </c>
      <c r="O17" s="102"/>
      <c r="P17" s="102"/>
    </row>
    <row r="18" spans="1:16" s="101" customFormat="1" ht="13.5" customHeight="1">
      <c r="A18" s="76" t="s">
        <v>572</v>
      </c>
      <c r="B18" s="79" t="s">
        <v>1021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13.5" customHeight="1">
      <c r="A19" s="35" t="s">
        <v>571</v>
      </c>
      <c r="B19" s="38" t="s">
        <v>1122</v>
      </c>
      <c r="C19" s="39"/>
      <c r="D19" s="39"/>
      <c r="E19" s="98"/>
      <c r="F19" s="40"/>
      <c r="G19" s="36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3.5" customHeight="1">
      <c r="A20" s="35"/>
      <c r="B20" s="38" t="s">
        <v>1037</v>
      </c>
      <c r="C20" s="39"/>
      <c r="D20" s="39"/>
      <c r="E20" s="98"/>
      <c r="F20" s="40" t="s">
        <v>1018</v>
      </c>
      <c r="G20" s="36">
        <v>16.66</v>
      </c>
      <c r="H20" s="47"/>
      <c r="I20" s="183">
        <v>5.62</v>
      </c>
      <c r="J20" s="88"/>
      <c r="K20" s="297">
        <f>ROUND(G20*I20,2)</f>
        <v>93.63</v>
      </c>
      <c r="L20" s="89"/>
      <c r="M20" s="52"/>
      <c r="O20" s="102"/>
      <c r="P20" s="102"/>
    </row>
    <row r="21" spans="1:16" s="101" customFormat="1" ht="13.5" customHeight="1">
      <c r="A21" s="35" t="s">
        <v>573</v>
      </c>
      <c r="B21" s="38" t="s">
        <v>1038</v>
      </c>
      <c r="C21" s="39"/>
      <c r="D21" s="39"/>
      <c r="E21" s="98"/>
      <c r="F21" s="40" t="s">
        <v>1018</v>
      </c>
      <c r="G21" s="41">
        <v>16.66</v>
      </c>
      <c r="H21" s="48"/>
      <c r="I21" s="183">
        <v>9.34</v>
      </c>
      <c r="J21" s="94"/>
      <c r="K21" s="297">
        <f>ROUND(G21*I21,2)</f>
        <v>155.6</v>
      </c>
      <c r="L21" s="95"/>
      <c r="M21" s="53"/>
      <c r="O21" s="102"/>
      <c r="P21" s="102"/>
    </row>
    <row r="22" spans="1:16" s="101" customFormat="1" ht="13.5" customHeight="1">
      <c r="A22" s="35" t="s">
        <v>574</v>
      </c>
      <c r="B22" s="160" t="s">
        <v>1159</v>
      </c>
      <c r="C22" s="137"/>
      <c r="D22" s="137"/>
      <c r="E22" s="138"/>
      <c r="F22" s="139" t="s">
        <v>1018</v>
      </c>
      <c r="G22" s="140">
        <v>14.88</v>
      </c>
      <c r="H22" s="48"/>
      <c r="I22" s="183">
        <v>8.65</v>
      </c>
      <c r="J22" s="94"/>
      <c r="K22" s="297">
        <f>ROUND(G22*I22,2)</f>
        <v>128.71</v>
      </c>
      <c r="L22" s="95"/>
      <c r="M22" s="53">
        <f>SUM(K20:K22)</f>
        <v>377.94</v>
      </c>
      <c r="O22" s="102"/>
      <c r="P22" s="102"/>
    </row>
    <row r="23" spans="1:16" s="101" customFormat="1" ht="13.5" customHeight="1">
      <c r="A23" s="76" t="s">
        <v>575</v>
      </c>
      <c r="B23" s="80" t="s">
        <v>1058</v>
      </c>
      <c r="C23" s="39"/>
      <c r="D23" s="39"/>
      <c r="E23" s="98"/>
      <c r="F23" s="40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3.5" customHeight="1">
      <c r="A24" s="35" t="s">
        <v>576</v>
      </c>
      <c r="B24" s="38" t="s">
        <v>1079</v>
      </c>
      <c r="C24" s="39"/>
      <c r="D24" s="39"/>
      <c r="E24" s="98"/>
      <c r="F24" s="139" t="s">
        <v>1019</v>
      </c>
      <c r="G24" s="140">
        <v>8</v>
      </c>
      <c r="H24" s="48"/>
      <c r="I24" s="183">
        <v>86.85</v>
      </c>
      <c r="J24" s="94"/>
      <c r="K24" s="297">
        <f>ROUND(G24*I24,2)</f>
        <v>694.8</v>
      </c>
      <c r="L24" s="95"/>
      <c r="M24" s="53">
        <f>K24</f>
        <v>694.8</v>
      </c>
      <c r="O24" s="102"/>
      <c r="P24" s="102"/>
    </row>
    <row r="25" spans="1:16" s="101" customFormat="1" ht="13.5" customHeight="1">
      <c r="A25" s="107" t="s">
        <v>577</v>
      </c>
      <c r="B25" s="136" t="s">
        <v>1111</v>
      </c>
      <c r="C25" s="39"/>
      <c r="D25" s="39"/>
      <c r="E25" s="98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3.5" customHeight="1">
      <c r="A26" s="76" t="s">
        <v>578</v>
      </c>
      <c r="B26" s="79" t="s">
        <v>1024</v>
      </c>
      <c r="C26" s="28"/>
      <c r="D26" s="28"/>
      <c r="E26" s="29"/>
      <c r="F26" s="40"/>
      <c r="G26" s="41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3.5" customHeight="1">
      <c r="A27" s="109" t="s">
        <v>579</v>
      </c>
      <c r="B27" s="38" t="s">
        <v>1081</v>
      </c>
      <c r="C27" s="39"/>
      <c r="D27" s="39"/>
      <c r="E27" s="98"/>
      <c r="F27" s="40" t="s">
        <v>1018</v>
      </c>
      <c r="G27" s="41">
        <v>9.8</v>
      </c>
      <c r="H27" s="48"/>
      <c r="I27" s="183">
        <v>6.21</v>
      </c>
      <c r="J27" s="94"/>
      <c r="K27" s="297">
        <f>ROUND(G27*I27,2)</f>
        <v>60.86</v>
      </c>
      <c r="L27" s="95"/>
      <c r="M27" s="53"/>
      <c r="O27" s="102"/>
      <c r="P27" s="102"/>
    </row>
    <row r="28" spans="1:16" s="101" customFormat="1" ht="13.5" customHeight="1">
      <c r="A28" s="109" t="s">
        <v>580</v>
      </c>
      <c r="B28" s="38" t="s">
        <v>1028</v>
      </c>
      <c r="C28" s="39"/>
      <c r="D28" s="39"/>
      <c r="E28" s="98"/>
      <c r="F28" s="40" t="s">
        <v>1018</v>
      </c>
      <c r="G28" s="41">
        <v>17.7</v>
      </c>
      <c r="H28" s="48"/>
      <c r="I28" s="183">
        <v>2.39</v>
      </c>
      <c r="J28" s="94"/>
      <c r="K28" s="297">
        <f>ROUND(G28*I28,2)</f>
        <v>42.3</v>
      </c>
      <c r="L28" s="95"/>
      <c r="M28" s="53"/>
      <c r="O28" s="102"/>
      <c r="P28" s="102"/>
    </row>
    <row r="29" spans="1:16" s="101" customFormat="1" ht="13.5" customHeight="1">
      <c r="A29" s="109" t="s">
        <v>581</v>
      </c>
      <c r="B29" s="38" t="s">
        <v>1044</v>
      </c>
      <c r="C29" s="39"/>
      <c r="D29" s="39"/>
      <c r="E29" s="98"/>
      <c r="F29" s="40" t="s">
        <v>1018</v>
      </c>
      <c r="G29" s="41">
        <v>2.88</v>
      </c>
      <c r="H29" s="48"/>
      <c r="I29" s="185">
        <v>7.47</v>
      </c>
      <c r="J29" s="94"/>
      <c r="K29" s="297">
        <f>ROUND(G29*I29,2)</f>
        <v>21.51</v>
      </c>
      <c r="L29" s="95"/>
      <c r="M29" s="53">
        <f>SUM(K27:K29)</f>
        <v>124.67</v>
      </c>
      <c r="O29" s="102"/>
      <c r="P29" s="102"/>
    </row>
    <row r="30" spans="1:16" s="101" customFormat="1" ht="13.5" customHeight="1">
      <c r="A30" s="141" t="s">
        <v>582</v>
      </c>
      <c r="B30" s="79" t="s">
        <v>1056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3.5" customHeight="1">
      <c r="A31" s="37" t="s">
        <v>583</v>
      </c>
      <c r="B31" s="38" t="s">
        <v>1098</v>
      </c>
      <c r="C31" s="39"/>
      <c r="D31" s="39"/>
      <c r="E31" s="98"/>
      <c r="F31" s="40"/>
      <c r="G31" s="41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3.5" customHeight="1">
      <c r="A32" s="37"/>
      <c r="B32" s="38" t="s">
        <v>1085</v>
      </c>
      <c r="C32" s="39"/>
      <c r="D32" s="39"/>
      <c r="E32" s="98"/>
      <c r="F32" s="40" t="s">
        <v>1019</v>
      </c>
      <c r="G32" s="41">
        <v>2</v>
      </c>
      <c r="H32" s="48"/>
      <c r="I32" s="183">
        <v>55.22</v>
      </c>
      <c r="J32" s="94"/>
      <c r="K32" s="297">
        <f>ROUND(G32*I32,2)</f>
        <v>110.44</v>
      </c>
      <c r="L32" s="95"/>
      <c r="M32" s="53"/>
      <c r="O32" s="102"/>
      <c r="P32" s="102"/>
    </row>
    <row r="33" spans="1:16" s="85" customFormat="1" ht="13.5" customHeight="1">
      <c r="A33" s="37" t="s">
        <v>584</v>
      </c>
      <c r="B33" s="38" t="s">
        <v>1087</v>
      </c>
      <c r="C33" s="39"/>
      <c r="D33" s="39"/>
      <c r="E33" s="98"/>
      <c r="F33" s="40" t="s">
        <v>1019</v>
      </c>
      <c r="G33" s="41">
        <v>1</v>
      </c>
      <c r="H33" s="48"/>
      <c r="I33" s="45">
        <v>42.58</v>
      </c>
      <c r="J33" s="94"/>
      <c r="K33" s="297">
        <f>ROUND(G33*I33,2)</f>
        <v>42.58</v>
      </c>
      <c r="L33" s="91"/>
      <c r="M33" s="53"/>
      <c r="O33" s="86"/>
      <c r="P33" s="86"/>
    </row>
    <row r="34" spans="1:16" s="85" customFormat="1" ht="13.5" customHeight="1">
      <c r="A34" s="37" t="s">
        <v>585</v>
      </c>
      <c r="B34" s="38" t="s">
        <v>1089</v>
      </c>
      <c r="C34" s="39"/>
      <c r="D34" s="39"/>
      <c r="E34" s="98"/>
      <c r="F34" s="40" t="s">
        <v>1019</v>
      </c>
      <c r="G34" s="41">
        <v>1</v>
      </c>
      <c r="H34" s="48"/>
      <c r="I34" s="296">
        <v>49.85</v>
      </c>
      <c r="J34" s="94"/>
      <c r="K34" s="297">
        <f>ROUND(G34*I34,2)</f>
        <v>49.85</v>
      </c>
      <c r="L34" s="91"/>
      <c r="M34" s="53">
        <f>SUM(K32:K34)</f>
        <v>202.86999999999998</v>
      </c>
      <c r="O34" s="86"/>
      <c r="P34" s="86"/>
    </row>
    <row r="35" spans="1:16" s="85" customFormat="1" ht="13.5" customHeight="1">
      <c r="A35" s="78" t="s">
        <v>586</v>
      </c>
      <c r="B35" s="79" t="s">
        <v>1029</v>
      </c>
      <c r="C35" s="39"/>
      <c r="D35" s="39"/>
      <c r="E35" s="98"/>
      <c r="F35" s="40"/>
      <c r="G35" s="41"/>
      <c r="H35" s="48"/>
      <c r="I35" s="183"/>
      <c r="J35" s="94"/>
      <c r="K35" s="103"/>
      <c r="L35" s="91"/>
      <c r="M35" s="53"/>
      <c r="O35" s="86"/>
      <c r="P35" s="86"/>
    </row>
    <row r="36" spans="1:16" s="85" customFormat="1" ht="13.5" customHeight="1">
      <c r="A36" s="37" t="s">
        <v>587</v>
      </c>
      <c r="B36" s="27" t="s">
        <v>1030</v>
      </c>
      <c r="C36" s="39"/>
      <c r="D36" s="39"/>
      <c r="E36" s="98"/>
      <c r="F36" s="40"/>
      <c r="G36" s="41"/>
      <c r="H36" s="48"/>
      <c r="I36" s="183"/>
      <c r="J36" s="94"/>
      <c r="K36" s="87"/>
      <c r="L36" s="95"/>
      <c r="M36" s="53"/>
      <c r="O36" s="86"/>
      <c r="P36" s="86"/>
    </row>
    <row r="37" spans="1:16" s="85" customFormat="1" ht="13.5" customHeight="1" thickBot="1">
      <c r="A37" s="37"/>
      <c r="B37" s="27" t="s">
        <v>1031</v>
      </c>
      <c r="C37" s="39"/>
      <c r="D37" s="39"/>
      <c r="E37" s="98"/>
      <c r="F37" s="40" t="s">
        <v>1018</v>
      </c>
      <c r="G37" s="41">
        <v>17.7</v>
      </c>
      <c r="H37" s="48"/>
      <c r="I37" s="183">
        <v>2.39</v>
      </c>
      <c r="J37" s="94"/>
      <c r="K37" s="297">
        <f>ROUND(G37*I37,2)</f>
        <v>42.3</v>
      </c>
      <c r="L37" s="95"/>
      <c r="M37" s="53"/>
      <c r="O37" s="86"/>
      <c r="P37" s="86"/>
    </row>
    <row r="38" spans="1:13" ht="19.5" customHeight="1" thickTop="1">
      <c r="A38" s="69" t="str">
        <f>Plan1!A52</f>
        <v>DATA:   03/03/2005   </v>
      </c>
      <c r="B38" s="70"/>
      <c r="C38" s="71" t="s">
        <v>1022</v>
      </c>
      <c r="D38" s="70"/>
      <c r="E38" s="72"/>
      <c r="F38" s="70" t="s">
        <v>1009</v>
      </c>
      <c r="G38" s="72"/>
      <c r="H38" s="70" t="s">
        <v>1016</v>
      </c>
      <c r="I38" s="72"/>
      <c r="J38" s="70"/>
      <c r="K38" s="104">
        <f>SUM(K5:K37)</f>
        <v>167197.8399999998</v>
      </c>
      <c r="L38" s="97"/>
      <c r="M38" s="345">
        <f>SUM(M5:M37)</f>
        <v>167155.5399999999</v>
      </c>
    </row>
    <row r="39" spans="1:13" ht="19.5" customHeight="1" thickBot="1">
      <c r="A39" s="24"/>
      <c r="B39" s="25"/>
      <c r="C39" s="56"/>
      <c r="D39" s="23"/>
      <c r="E39" s="57"/>
      <c r="F39" s="23"/>
      <c r="G39" s="57"/>
      <c r="H39" s="23" t="s">
        <v>1017</v>
      </c>
      <c r="I39" s="57"/>
      <c r="J39" s="23"/>
      <c r="K39" s="73"/>
      <c r="L39" s="23"/>
      <c r="M39" s="346"/>
    </row>
    <row r="40" spans="1:13" ht="15" customHeight="1" thickTop="1">
      <c r="A40" s="167"/>
      <c r="B40" s="55"/>
      <c r="C40" s="164"/>
      <c r="D40" s="161"/>
      <c r="E40" s="161"/>
      <c r="F40" s="166"/>
      <c r="M40" s="75"/>
    </row>
    <row r="41" spans="1:6" ht="15" customHeight="1">
      <c r="A41" s="167"/>
      <c r="B41" s="55"/>
      <c r="C41" s="164"/>
      <c r="D41" s="164"/>
      <c r="E41" s="164"/>
      <c r="F41" s="166"/>
    </row>
    <row r="42" spans="2:6" ht="15" customHeight="1">
      <c r="B42" s="164"/>
      <c r="C42" s="161"/>
      <c r="D42" s="161"/>
      <c r="E42" s="161"/>
      <c r="F42" s="16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4"/>
  <sheetViews>
    <sheetView zoomScale="75" zoomScaleNormal="75" zoomScalePageLayoutView="0" workbookViewId="0" topLeftCell="A2">
      <selection activeCell="B31" sqref="B3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902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Plan20!K38</f>
        <v>167197.8399999998</v>
      </c>
      <c r="L5" s="66"/>
      <c r="M5" s="339">
        <f>Plan20!M38</f>
        <v>167155.5399999999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2.75" customHeight="1" thickTop="1">
      <c r="A9" s="35" t="s">
        <v>588</v>
      </c>
      <c r="B9" s="100" t="s">
        <v>1033</v>
      </c>
      <c r="C9" s="143"/>
      <c r="D9" s="143"/>
      <c r="E9" s="144"/>
      <c r="F9" s="145" t="s">
        <v>1018</v>
      </c>
      <c r="G9" s="146">
        <v>17.7</v>
      </c>
      <c r="H9" s="111"/>
      <c r="I9" s="298">
        <v>16.43</v>
      </c>
      <c r="J9" s="110"/>
      <c r="K9" s="297">
        <f>ROUND(G9*I9,2)</f>
        <v>290.81</v>
      </c>
      <c r="L9" s="111"/>
      <c r="M9" s="349"/>
    </row>
    <row r="10" spans="1:13" ht="12.75" customHeight="1">
      <c r="A10" s="35" t="s">
        <v>589</v>
      </c>
      <c r="B10" s="27" t="s">
        <v>1034</v>
      </c>
      <c r="C10" s="28"/>
      <c r="D10" s="147"/>
      <c r="E10" s="148"/>
      <c r="F10" s="30"/>
      <c r="G10" s="36"/>
      <c r="H10" s="113"/>
      <c r="I10" s="183"/>
      <c r="J10" s="105"/>
      <c r="K10" s="106"/>
      <c r="L10" s="113"/>
      <c r="M10" s="344"/>
    </row>
    <row r="11" spans="1:13" ht="12.75" customHeight="1">
      <c r="A11" s="35"/>
      <c r="B11" s="84" t="s">
        <v>1035</v>
      </c>
      <c r="C11" s="39"/>
      <c r="D11" s="67"/>
      <c r="E11" s="68"/>
      <c r="F11" s="30" t="s">
        <v>1018</v>
      </c>
      <c r="G11" s="36">
        <v>15.32</v>
      </c>
      <c r="H11" s="113"/>
      <c r="I11" s="183">
        <v>28.36</v>
      </c>
      <c r="J11" s="105"/>
      <c r="K11" s="297">
        <f>ROUND(G11*I11,2)</f>
        <v>434.48</v>
      </c>
      <c r="L11" s="113"/>
      <c r="M11" s="344"/>
    </row>
    <row r="12" spans="1:13" ht="12.75" customHeight="1">
      <c r="A12" s="35" t="s">
        <v>590</v>
      </c>
      <c r="B12" s="100" t="s">
        <v>1053</v>
      </c>
      <c r="C12" s="28"/>
      <c r="D12" s="28"/>
      <c r="E12" s="29"/>
      <c r="F12" s="40" t="s">
        <v>1020</v>
      </c>
      <c r="G12" s="36">
        <v>11.8</v>
      </c>
      <c r="H12" s="113"/>
      <c r="I12" s="183">
        <v>18.2</v>
      </c>
      <c r="J12" s="105"/>
      <c r="K12" s="297">
        <f>ROUND(G12*I12,2)</f>
        <v>214.76</v>
      </c>
      <c r="L12" s="113"/>
      <c r="M12" s="344"/>
    </row>
    <row r="13" spans="1:13" ht="12.75" customHeight="1">
      <c r="A13" s="35" t="s">
        <v>591</v>
      </c>
      <c r="B13" s="84" t="s">
        <v>1161</v>
      </c>
      <c r="C13" s="39"/>
      <c r="D13" s="67"/>
      <c r="E13" s="68"/>
      <c r="F13" s="40" t="s">
        <v>1020</v>
      </c>
      <c r="G13" s="41">
        <v>1.5</v>
      </c>
      <c r="H13" s="48"/>
      <c r="I13" s="183">
        <v>22.88</v>
      </c>
      <c r="J13" s="94"/>
      <c r="K13" s="297">
        <f>ROUND(G13*I13,2)</f>
        <v>34.32</v>
      </c>
      <c r="L13" s="113"/>
      <c r="M13" s="344">
        <f>SUM(Plan20!K37)+SUM(Plan21!K9:K13)</f>
        <v>1016.67</v>
      </c>
    </row>
    <row r="14" spans="1:13" ht="12.75" customHeight="1">
      <c r="A14" s="120" t="s">
        <v>592</v>
      </c>
      <c r="B14" s="168" t="s">
        <v>1032</v>
      </c>
      <c r="C14" s="113"/>
      <c r="D14" s="113"/>
      <c r="E14" s="106"/>
      <c r="F14" s="139"/>
      <c r="G14" s="118"/>
      <c r="H14" s="47"/>
      <c r="I14" s="183"/>
      <c r="J14" s="47"/>
      <c r="K14" s="45"/>
      <c r="L14" s="46"/>
      <c r="M14" s="52"/>
    </row>
    <row r="15" spans="1:13" ht="12.75" customHeight="1">
      <c r="A15" s="109" t="s">
        <v>593</v>
      </c>
      <c r="B15" s="38" t="s">
        <v>1083</v>
      </c>
      <c r="C15" s="28"/>
      <c r="D15" s="28"/>
      <c r="E15" s="29"/>
      <c r="F15" s="30" t="s">
        <v>1018</v>
      </c>
      <c r="G15" s="118">
        <v>9.8</v>
      </c>
      <c r="H15" s="47"/>
      <c r="I15" s="183">
        <v>17.04</v>
      </c>
      <c r="J15" s="47"/>
      <c r="K15" s="297">
        <f>ROUND(G15*I15,2)</f>
        <v>166.99</v>
      </c>
      <c r="L15" s="46"/>
      <c r="M15" s="52"/>
    </row>
    <row r="16" spans="1:13" ht="12.75" customHeight="1">
      <c r="A16" s="109" t="s">
        <v>594</v>
      </c>
      <c r="B16" s="38" t="s">
        <v>1027</v>
      </c>
      <c r="C16" s="39"/>
      <c r="D16" s="39"/>
      <c r="E16" s="98"/>
      <c r="F16" s="40"/>
      <c r="G16" s="118"/>
      <c r="H16" s="47"/>
      <c r="I16" s="183"/>
      <c r="J16" s="47"/>
      <c r="K16" s="45"/>
      <c r="L16" s="46"/>
      <c r="M16" s="52"/>
    </row>
    <row r="17" spans="1:13" ht="12.75" customHeight="1">
      <c r="A17" s="109"/>
      <c r="B17" s="84" t="s">
        <v>1082</v>
      </c>
      <c r="C17" s="39"/>
      <c r="D17" s="39"/>
      <c r="E17" s="98"/>
      <c r="F17" s="40" t="s">
        <v>1018</v>
      </c>
      <c r="G17" s="118">
        <v>9.8</v>
      </c>
      <c r="H17" s="47"/>
      <c r="I17" s="183">
        <v>34.46</v>
      </c>
      <c r="J17" s="47"/>
      <c r="K17" s="297">
        <f>ROUND(G17*I17,2)</f>
        <v>337.71</v>
      </c>
      <c r="L17" s="46"/>
      <c r="M17" s="52"/>
    </row>
    <row r="18" spans="1:16" s="101" customFormat="1" ht="12.75" customHeight="1">
      <c r="A18" s="109" t="s">
        <v>595</v>
      </c>
      <c r="B18" s="38" t="s">
        <v>1084</v>
      </c>
      <c r="C18" s="39"/>
      <c r="D18" s="39"/>
      <c r="E18" s="98"/>
      <c r="F18" s="40" t="s">
        <v>1020</v>
      </c>
      <c r="G18" s="118">
        <v>11.8</v>
      </c>
      <c r="H18" s="47"/>
      <c r="I18" s="183">
        <v>13.13</v>
      </c>
      <c r="J18" s="88"/>
      <c r="K18" s="297">
        <f>ROUND(G18*I18,2)</f>
        <v>154.93</v>
      </c>
      <c r="L18" s="89"/>
      <c r="M18" s="52">
        <f>SUM(K15:K18)</f>
        <v>659.63</v>
      </c>
      <c r="O18" s="102"/>
      <c r="P18" s="102"/>
    </row>
    <row r="19" spans="1:16" s="101" customFormat="1" ht="12.75" customHeight="1">
      <c r="A19" s="120" t="s">
        <v>596</v>
      </c>
      <c r="B19" s="169" t="s">
        <v>1040</v>
      </c>
      <c r="C19" s="137"/>
      <c r="D19" s="137"/>
      <c r="E19" s="138"/>
      <c r="F19" s="139"/>
      <c r="G19" s="118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2.75" customHeight="1">
      <c r="A20" s="109" t="s">
        <v>597</v>
      </c>
      <c r="B20" s="27" t="s">
        <v>1176</v>
      </c>
      <c r="C20" s="137"/>
      <c r="D20" s="137"/>
      <c r="E20" s="138"/>
      <c r="F20" s="139" t="s">
        <v>1018</v>
      </c>
      <c r="G20" s="118">
        <v>1.2</v>
      </c>
      <c r="H20" s="47"/>
      <c r="I20" s="183">
        <v>248.31</v>
      </c>
      <c r="J20" s="88"/>
      <c r="K20" s="297">
        <f>ROUND(G20*I20,2)</f>
        <v>297.97</v>
      </c>
      <c r="L20" s="89"/>
      <c r="M20" s="52"/>
      <c r="O20" s="102"/>
      <c r="P20" s="102"/>
    </row>
    <row r="21" spans="1:16" s="101" customFormat="1" ht="12.75" customHeight="1">
      <c r="A21" s="109" t="s">
        <v>598</v>
      </c>
      <c r="B21" s="126" t="s">
        <v>1156</v>
      </c>
      <c r="C21" s="137"/>
      <c r="D21" s="137"/>
      <c r="E21" s="138"/>
      <c r="F21" s="139"/>
      <c r="G21" s="118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12.75" customHeight="1">
      <c r="A22" s="109"/>
      <c r="B22" s="126" t="s">
        <v>1060</v>
      </c>
      <c r="C22" s="137"/>
      <c r="D22" s="137"/>
      <c r="E22" s="138"/>
      <c r="F22" s="139" t="s">
        <v>1019</v>
      </c>
      <c r="G22" s="140">
        <v>1</v>
      </c>
      <c r="H22" s="48"/>
      <c r="I22" s="183">
        <v>230.55</v>
      </c>
      <c r="J22" s="94"/>
      <c r="K22" s="297">
        <f>ROUND(G22*I22,2)</f>
        <v>230.55</v>
      </c>
      <c r="L22" s="95"/>
      <c r="M22" s="53">
        <f>SUM(K20:K22)</f>
        <v>528.52</v>
      </c>
      <c r="O22" s="102"/>
      <c r="P22" s="102"/>
    </row>
    <row r="23" spans="1:16" s="101" customFormat="1" ht="12.75" customHeight="1">
      <c r="A23" s="120" t="s">
        <v>599</v>
      </c>
      <c r="B23" s="169" t="s">
        <v>1042</v>
      </c>
      <c r="C23" s="137"/>
      <c r="D23" s="137"/>
      <c r="E23" s="138"/>
      <c r="F23" s="139"/>
      <c r="G23" s="140"/>
      <c r="H23" s="48"/>
      <c r="I23" s="183"/>
      <c r="J23" s="94"/>
      <c r="K23" s="87"/>
      <c r="L23" s="95"/>
      <c r="M23" s="53"/>
      <c r="O23" s="102"/>
      <c r="P23" s="102"/>
    </row>
    <row r="24" spans="1:16" s="101" customFormat="1" ht="12.75" customHeight="1">
      <c r="A24" s="109" t="s">
        <v>600</v>
      </c>
      <c r="B24" s="160" t="s">
        <v>1043</v>
      </c>
      <c r="C24" s="137"/>
      <c r="D24" s="137"/>
      <c r="E24" s="138"/>
      <c r="F24" s="139" t="s">
        <v>1018</v>
      </c>
      <c r="G24" s="140">
        <v>0.84</v>
      </c>
      <c r="H24" s="48"/>
      <c r="I24" s="183">
        <v>59.8</v>
      </c>
      <c r="J24" s="94"/>
      <c r="K24" s="297">
        <f>ROUND(G24*I24,2)</f>
        <v>50.23</v>
      </c>
      <c r="L24" s="95"/>
      <c r="M24" s="53">
        <f>K24</f>
        <v>50.23</v>
      </c>
      <c r="O24" s="102"/>
      <c r="P24" s="102"/>
    </row>
    <row r="25" spans="1:16" s="101" customFormat="1" ht="12.75" customHeight="1">
      <c r="A25" s="120" t="s">
        <v>601</v>
      </c>
      <c r="B25" s="169" t="s">
        <v>1021</v>
      </c>
      <c r="C25" s="137"/>
      <c r="D25" s="137"/>
      <c r="E25" s="138"/>
      <c r="F25" s="139"/>
      <c r="G25" s="140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2.75" customHeight="1">
      <c r="A26" s="109" t="s">
        <v>602</v>
      </c>
      <c r="B26" s="160" t="s">
        <v>1036</v>
      </c>
      <c r="C26" s="113"/>
      <c r="D26" s="113"/>
      <c r="E26" s="106"/>
      <c r="F26" s="139"/>
      <c r="G26" s="140"/>
      <c r="H26" s="48"/>
      <c r="I26" s="183"/>
      <c r="J26" s="94"/>
      <c r="K26" s="45"/>
      <c r="L26" s="95"/>
      <c r="M26" s="53"/>
      <c r="O26" s="102"/>
      <c r="P26" s="102"/>
    </row>
    <row r="27" spans="1:16" s="101" customFormat="1" ht="12.75" customHeight="1">
      <c r="A27" s="109"/>
      <c r="B27" s="160" t="s">
        <v>1037</v>
      </c>
      <c r="C27" s="137"/>
      <c r="D27" s="137"/>
      <c r="E27" s="138"/>
      <c r="F27" s="139" t="s">
        <v>1018</v>
      </c>
      <c r="G27" s="140">
        <v>28.07</v>
      </c>
      <c r="H27" s="48"/>
      <c r="I27" s="183">
        <v>5.62</v>
      </c>
      <c r="J27" s="94"/>
      <c r="K27" s="297">
        <f>ROUND(G27*I27,2)</f>
        <v>157.75</v>
      </c>
      <c r="L27" s="95"/>
      <c r="M27" s="53"/>
      <c r="O27" s="102"/>
      <c r="P27" s="102"/>
    </row>
    <row r="28" spans="1:16" s="101" customFormat="1" ht="12.75" customHeight="1">
      <c r="A28" s="109" t="s">
        <v>603</v>
      </c>
      <c r="B28" s="160" t="s">
        <v>1038</v>
      </c>
      <c r="C28" s="137"/>
      <c r="D28" s="137"/>
      <c r="E28" s="138"/>
      <c r="F28" s="139" t="s">
        <v>1018</v>
      </c>
      <c r="G28" s="140">
        <v>28.07</v>
      </c>
      <c r="H28" s="48"/>
      <c r="I28" s="185">
        <v>9.34</v>
      </c>
      <c r="J28" s="94"/>
      <c r="K28" s="297">
        <f>ROUND(G28*I28,2)</f>
        <v>262.17</v>
      </c>
      <c r="L28" s="95"/>
      <c r="M28" s="53"/>
      <c r="O28" s="102"/>
      <c r="P28" s="102"/>
    </row>
    <row r="29" spans="1:16" s="101" customFormat="1" ht="12.75" customHeight="1">
      <c r="A29" s="142" t="s">
        <v>604</v>
      </c>
      <c r="B29" s="160" t="s">
        <v>1159</v>
      </c>
      <c r="C29" s="137"/>
      <c r="D29" s="137"/>
      <c r="E29" s="138"/>
      <c r="F29" s="139" t="s">
        <v>1018</v>
      </c>
      <c r="G29" s="140">
        <v>3.36</v>
      </c>
      <c r="H29" s="48"/>
      <c r="I29" s="183">
        <v>8.65</v>
      </c>
      <c r="J29" s="94"/>
      <c r="K29" s="297">
        <f>ROUND(G29*I29,2)</f>
        <v>29.06</v>
      </c>
      <c r="L29" s="95"/>
      <c r="M29" s="53">
        <f>SUM(K27:K29)</f>
        <v>448.98</v>
      </c>
      <c r="O29" s="102"/>
      <c r="P29" s="102"/>
    </row>
    <row r="30" spans="1:16" s="101" customFormat="1" ht="12.75" customHeight="1">
      <c r="A30" s="117" t="s">
        <v>605</v>
      </c>
      <c r="B30" s="136" t="s">
        <v>1112</v>
      </c>
      <c r="C30" s="137"/>
      <c r="D30" s="137"/>
      <c r="E30" s="138"/>
      <c r="F30" s="139"/>
      <c r="G30" s="140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12.75" customHeight="1">
      <c r="A31" s="78" t="s">
        <v>606</v>
      </c>
      <c r="B31" s="79" t="s">
        <v>1024</v>
      </c>
      <c r="C31" s="39"/>
      <c r="D31" s="39"/>
      <c r="E31" s="98"/>
      <c r="F31" s="40"/>
      <c r="G31" s="140"/>
      <c r="H31" s="48"/>
      <c r="I31" s="183"/>
      <c r="J31" s="94"/>
      <c r="K31" s="45"/>
      <c r="L31" s="95"/>
      <c r="M31" s="53"/>
      <c r="O31" s="102"/>
      <c r="P31" s="102"/>
    </row>
    <row r="32" spans="1:16" s="101" customFormat="1" ht="12.75" customHeight="1">
      <c r="A32" s="142" t="s">
        <v>607</v>
      </c>
      <c r="B32" s="38" t="s">
        <v>1081</v>
      </c>
      <c r="C32" s="39"/>
      <c r="D32" s="39"/>
      <c r="E32" s="98"/>
      <c r="F32" s="40" t="s">
        <v>1018</v>
      </c>
      <c r="G32" s="140">
        <v>9.66</v>
      </c>
      <c r="H32" s="48"/>
      <c r="I32" s="45">
        <v>6.21</v>
      </c>
      <c r="J32" s="94"/>
      <c r="K32" s="297">
        <f>ROUND(G32*I32,2)</f>
        <v>59.99</v>
      </c>
      <c r="L32" s="95"/>
      <c r="M32" s="53"/>
      <c r="O32" s="102"/>
      <c r="P32" s="102"/>
    </row>
    <row r="33" spans="1:16" s="85" customFormat="1" ht="12.75" customHeight="1">
      <c r="A33" s="142" t="s">
        <v>608</v>
      </c>
      <c r="B33" s="38" t="s">
        <v>1044</v>
      </c>
      <c r="C33" s="39"/>
      <c r="D33" s="39"/>
      <c r="E33" s="98"/>
      <c r="F33" s="40" t="s">
        <v>1018</v>
      </c>
      <c r="G33" s="140">
        <v>3.28</v>
      </c>
      <c r="H33" s="48"/>
      <c r="I33" s="296">
        <v>7.47</v>
      </c>
      <c r="J33" s="94"/>
      <c r="K33" s="297">
        <f>ROUND(G33*I33,2)</f>
        <v>24.5</v>
      </c>
      <c r="L33" s="91"/>
      <c r="M33" s="53"/>
      <c r="O33" s="86"/>
      <c r="P33" s="86"/>
    </row>
    <row r="34" spans="1:16" s="85" customFormat="1" ht="12.75" customHeight="1">
      <c r="A34" s="142" t="s">
        <v>609</v>
      </c>
      <c r="B34" s="38" t="s">
        <v>1028</v>
      </c>
      <c r="C34" s="39"/>
      <c r="D34" s="39"/>
      <c r="E34" s="98"/>
      <c r="F34" s="40" t="s">
        <v>1018</v>
      </c>
      <c r="G34" s="41">
        <v>34.64</v>
      </c>
      <c r="H34" s="48"/>
      <c r="I34" s="183">
        <v>2.39</v>
      </c>
      <c r="J34" s="94"/>
      <c r="K34" s="297">
        <f>ROUND(G34*I34,2)</f>
        <v>82.79</v>
      </c>
      <c r="L34" s="91"/>
      <c r="M34" s="53">
        <f>SUM(K32:K34)</f>
        <v>167.28000000000003</v>
      </c>
      <c r="O34" s="86"/>
      <c r="P34" s="86"/>
    </row>
    <row r="35" spans="1:16" s="85" customFormat="1" ht="12.75" customHeight="1">
      <c r="A35" s="141" t="s">
        <v>610</v>
      </c>
      <c r="B35" s="79" t="s">
        <v>1056</v>
      </c>
      <c r="C35" s="39"/>
      <c r="D35" s="39"/>
      <c r="E35" s="98"/>
      <c r="F35" s="40"/>
      <c r="G35" s="140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2.75" customHeight="1">
      <c r="A36" s="37" t="s">
        <v>611</v>
      </c>
      <c r="B36" s="38" t="s">
        <v>1098</v>
      </c>
      <c r="C36" s="39"/>
      <c r="D36" s="39"/>
      <c r="E36" s="98"/>
      <c r="F36" s="40"/>
      <c r="G36" s="41"/>
      <c r="H36" s="48"/>
      <c r="I36" s="183"/>
      <c r="J36" s="94"/>
      <c r="K36" s="45"/>
      <c r="L36" s="91"/>
      <c r="M36" s="53"/>
      <c r="O36" s="86"/>
      <c r="P36" s="86"/>
    </row>
    <row r="37" spans="1:16" s="85" customFormat="1" ht="12.75" customHeight="1">
      <c r="A37" s="37"/>
      <c r="B37" s="38" t="s">
        <v>1085</v>
      </c>
      <c r="C37" s="39"/>
      <c r="D37" s="39"/>
      <c r="E37" s="98"/>
      <c r="F37" s="40" t="s">
        <v>1019</v>
      </c>
      <c r="G37" s="41">
        <v>2</v>
      </c>
      <c r="H37" s="48"/>
      <c r="I37" s="297">
        <v>55.22</v>
      </c>
      <c r="J37" s="94"/>
      <c r="K37" s="297">
        <f>ROUND(G37*I37,2)</f>
        <v>110.44</v>
      </c>
      <c r="L37" s="91"/>
      <c r="M37" s="53"/>
      <c r="O37" s="86"/>
      <c r="P37" s="86"/>
    </row>
    <row r="38" spans="1:16" s="85" customFormat="1" ht="12.75" customHeight="1">
      <c r="A38" s="37" t="s">
        <v>612</v>
      </c>
      <c r="B38" s="38" t="s">
        <v>1087</v>
      </c>
      <c r="C38" s="39"/>
      <c r="D38" s="39"/>
      <c r="E38" s="98"/>
      <c r="F38" s="40" t="s">
        <v>1019</v>
      </c>
      <c r="G38" s="41">
        <v>1</v>
      </c>
      <c r="H38" s="48"/>
      <c r="I38" s="296">
        <v>42.58</v>
      </c>
      <c r="J38" s="94"/>
      <c r="K38" s="297">
        <f>ROUND(G38*I38,2)</f>
        <v>42.58</v>
      </c>
      <c r="L38" s="91"/>
      <c r="M38" s="53"/>
      <c r="O38" s="86"/>
      <c r="P38" s="86"/>
    </row>
    <row r="39" spans="1:16" s="85" customFormat="1" ht="12.75" customHeight="1">
      <c r="A39" s="37" t="s">
        <v>613</v>
      </c>
      <c r="B39" s="38" t="s">
        <v>1119</v>
      </c>
      <c r="C39" s="39"/>
      <c r="D39" s="39"/>
      <c r="E39" s="98"/>
      <c r="F39" s="40" t="s">
        <v>1019</v>
      </c>
      <c r="G39" s="36">
        <v>2</v>
      </c>
      <c r="H39" s="47"/>
      <c r="I39" s="183">
        <v>65.2</v>
      </c>
      <c r="J39" s="94"/>
      <c r="K39" s="297">
        <f>ROUND(G39*I39,2)</f>
        <v>130.4</v>
      </c>
      <c r="L39" s="91"/>
      <c r="M39" s="53"/>
      <c r="O39" s="86"/>
      <c r="P39" s="86"/>
    </row>
    <row r="40" spans="1:16" s="85" customFormat="1" ht="12.75" customHeight="1" thickBot="1">
      <c r="A40" s="37" t="s">
        <v>614</v>
      </c>
      <c r="B40" s="27" t="s">
        <v>1089</v>
      </c>
      <c r="C40" s="39"/>
      <c r="D40" s="39"/>
      <c r="E40" s="98"/>
      <c r="F40" s="40" t="s">
        <v>1019</v>
      </c>
      <c r="G40" s="41">
        <v>1</v>
      </c>
      <c r="H40" s="48"/>
      <c r="I40" s="183">
        <v>49.85</v>
      </c>
      <c r="J40" s="94"/>
      <c r="K40" s="297">
        <f>ROUND(G40*I40,2)</f>
        <v>49.85</v>
      </c>
      <c r="L40" s="95"/>
      <c r="M40" s="53">
        <f>SUM(K37:K40)</f>
        <v>333.27</v>
      </c>
      <c r="O40" s="86"/>
      <c r="P40" s="86"/>
    </row>
    <row r="41" spans="1:13" ht="19.5" customHeight="1" thickTop="1">
      <c r="A41" s="69" t="str">
        <f>Plan1!A52</f>
        <v>DATA:   03/03/2005   </v>
      </c>
      <c r="B41" s="70"/>
      <c r="C41" s="71" t="s">
        <v>1022</v>
      </c>
      <c r="D41" s="70"/>
      <c r="E41" s="72"/>
      <c r="F41" s="70" t="s">
        <v>1009</v>
      </c>
      <c r="G41" s="72"/>
      <c r="H41" s="70" t="s">
        <v>1016</v>
      </c>
      <c r="I41" s="72"/>
      <c r="J41" s="70"/>
      <c r="K41" s="104">
        <f>SUM(K5:K40)</f>
        <v>170360.1199999998</v>
      </c>
      <c r="L41" s="97"/>
      <c r="M41" s="345">
        <f>SUM(M5:M40)</f>
        <v>170360.1199999999</v>
      </c>
    </row>
    <row r="42" spans="1:13" ht="19.5" customHeight="1" thickBot="1">
      <c r="A42" s="24"/>
      <c r="B42" s="25"/>
      <c r="C42" s="56"/>
      <c r="D42" s="23"/>
      <c r="E42" s="57"/>
      <c r="F42" s="23"/>
      <c r="G42" s="57"/>
      <c r="H42" s="23" t="s">
        <v>1017</v>
      </c>
      <c r="I42" s="57"/>
      <c r="J42" s="23"/>
      <c r="K42" s="73"/>
      <c r="L42" s="23"/>
      <c r="M42" s="346"/>
    </row>
    <row r="43" spans="1:13" ht="15" customHeight="1" thickTop="1">
      <c r="A43" s="167"/>
      <c r="B43" s="55"/>
      <c r="C43" s="164"/>
      <c r="D43" s="161"/>
      <c r="E43" s="161"/>
      <c r="F43" s="166"/>
      <c r="M43" s="75"/>
    </row>
    <row r="44" spans="1:6" ht="15" customHeight="1">
      <c r="A44" s="167"/>
      <c r="B44" s="55"/>
      <c r="C44" s="164"/>
      <c r="D44" s="164"/>
      <c r="E44" s="164"/>
      <c r="F44" s="166"/>
    </row>
    <row r="45" spans="2:6" ht="15" customHeight="1">
      <c r="B45" s="164"/>
      <c r="C45" s="161"/>
      <c r="D45" s="161"/>
      <c r="E45" s="161"/>
      <c r="F45" s="16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>
      <c r="Q74" t="s">
        <v>1080</v>
      </c>
    </row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B34" sqref="B34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903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Plan21!K41</f>
        <v>170360.1199999998</v>
      </c>
      <c r="L5" s="66"/>
      <c r="M5" s="339">
        <f>Plan21!M41</f>
        <v>170360.1199999999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76" t="s">
        <v>615</v>
      </c>
      <c r="B9" s="169" t="s">
        <v>1029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11.25" customHeight="1">
      <c r="A10" s="35" t="s">
        <v>616</v>
      </c>
      <c r="B10" s="38" t="s">
        <v>1030</v>
      </c>
      <c r="C10" s="39"/>
      <c r="D10" s="39"/>
      <c r="E10" s="98"/>
      <c r="F10" s="40"/>
      <c r="G10" s="41"/>
      <c r="H10" s="48"/>
      <c r="I10" s="185"/>
      <c r="J10" s="94"/>
      <c r="K10" s="45"/>
      <c r="L10" s="113"/>
      <c r="M10" s="344"/>
    </row>
    <row r="11" spans="1:13" ht="11.25" customHeight="1">
      <c r="A11" s="35"/>
      <c r="B11" s="38" t="s">
        <v>1031</v>
      </c>
      <c r="C11" s="39"/>
      <c r="D11" s="39"/>
      <c r="E11" s="98"/>
      <c r="F11" s="40" t="s">
        <v>1018</v>
      </c>
      <c r="G11" s="41">
        <v>34.64</v>
      </c>
      <c r="H11" s="48"/>
      <c r="I11" s="183">
        <v>2.39</v>
      </c>
      <c r="J11" s="94"/>
      <c r="K11" s="297">
        <f>ROUND(G11*I11,2)</f>
        <v>82.79</v>
      </c>
      <c r="L11" s="113"/>
      <c r="M11" s="344"/>
    </row>
    <row r="12" spans="1:13" ht="11.25" customHeight="1">
      <c r="A12" s="35" t="s">
        <v>617</v>
      </c>
      <c r="B12" s="84" t="s">
        <v>1033</v>
      </c>
      <c r="C12" s="39"/>
      <c r="D12" s="39"/>
      <c r="E12" s="98"/>
      <c r="F12" s="40" t="s">
        <v>1018</v>
      </c>
      <c r="G12" s="41">
        <v>34.64</v>
      </c>
      <c r="H12" s="48"/>
      <c r="I12" s="183">
        <v>16.43</v>
      </c>
      <c r="J12" s="94"/>
      <c r="K12" s="297">
        <f>ROUND(G12*I12,2)</f>
        <v>569.14</v>
      </c>
      <c r="L12" s="113"/>
      <c r="M12" s="344"/>
    </row>
    <row r="13" spans="1:13" ht="11.25" customHeight="1">
      <c r="A13" s="35" t="s">
        <v>618</v>
      </c>
      <c r="B13" s="27" t="s">
        <v>1071</v>
      </c>
      <c r="C13" s="39"/>
      <c r="D13" s="39"/>
      <c r="E13" s="98"/>
      <c r="F13" s="40"/>
      <c r="G13" s="41"/>
      <c r="H13" s="48"/>
      <c r="I13" s="183"/>
      <c r="J13" s="94"/>
      <c r="K13" s="87"/>
      <c r="L13" s="113"/>
      <c r="M13" s="344"/>
    </row>
    <row r="14" spans="1:13" ht="11.25" customHeight="1">
      <c r="A14" s="35"/>
      <c r="B14" s="27" t="s">
        <v>1072</v>
      </c>
      <c r="C14" s="39"/>
      <c r="D14" s="39"/>
      <c r="E14" s="98"/>
      <c r="F14" s="40" t="s">
        <v>1073</v>
      </c>
      <c r="G14" s="41">
        <v>34.64</v>
      </c>
      <c r="H14" s="48"/>
      <c r="I14" s="45">
        <v>22.88</v>
      </c>
      <c r="J14" s="94"/>
      <c r="K14" s="297">
        <f>ROUND(G14*I14,2)</f>
        <v>792.56</v>
      </c>
      <c r="L14" s="113"/>
      <c r="M14" s="344"/>
    </row>
    <row r="15" spans="1:13" ht="11.25" customHeight="1">
      <c r="A15" s="35" t="s">
        <v>619</v>
      </c>
      <c r="B15" s="38" t="s">
        <v>32</v>
      </c>
      <c r="C15" s="39"/>
      <c r="D15" s="39"/>
      <c r="E15" s="98"/>
      <c r="F15" s="40" t="s">
        <v>1018</v>
      </c>
      <c r="G15" s="41">
        <v>1.4</v>
      </c>
      <c r="H15" s="307"/>
      <c r="I15" s="306">
        <v>181.9</v>
      </c>
      <c r="J15" s="94"/>
      <c r="K15" s="297">
        <f>ROUND(G15*I15,2)</f>
        <v>254.66</v>
      </c>
      <c r="L15" s="113"/>
      <c r="M15" s="344"/>
    </row>
    <row r="16" spans="1:13" ht="11.25" customHeight="1">
      <c r="A16" s="35" t="s">
        <v>620</v>
      </c>
      <c r="B16" s="84" t="s">
        <v>1161</v>
      </c>
      <c r="C16" s="39"/>
      <c r="D16" s="67"/>
      <c r="E16" s="68"/>
      <c r="F16" s="40" t="s">
        <v>1020</v>
      </c>
      <c r="G16" s="41">
        <v>2</v>
      </c>
      <c r="H16" s="48"/>
      <c r="I16" s="183">
        <v>22.88</v>
      </c>
      <c r="J16" s="94"/>
      <c r="K16" s="297">
        <f>ROUND(G16*I16,2)</f>
        <v>45.76</v>
      </c>
      <c r="L16" s="113"/>
      <c r="M16" s="344">
        <f>SUM(K11:K16)</f>
        <v>1744.9099999999999</v>
      </c>
    </row>
    <row r="17" spans="1:13" ht="11.25" customHeight="1">
      <c r="A17" s="76" t="s">
        <v>621</v>
      </c>
      <c r="B17" s="169" t="s">
        <v>1032</v>
      </c>
      <c r="C17" s="137"/>
      <c r="D17" s="137"/>
      <c r="E17" s="138"/>
      <c r="F17" s="139"/>
      <c r="G17" s="36"/>
      <c r="H17" s="113"/>
      <c r="I17" s="14"/>
      <c r="J17" s="105"/>
      <c r="K17" s="106"/>
      <c r="L17" s="113"/>
      <c r="M17" s="344"/>
    </row>
    <row r="18" spans="1:13" ht="11.25" customHeight="1">
      <c r="A18" s="35" t="s">
        <v>622</v>
      </c>
      <c r="B18" s="27" t="s">
        <v>1083</v>
      </c>
      <c r="C18" s="28"/>
      <c r="D18" s="28"/>
      <c r="E18" s="29"/>
      <c r="F18" s="40" t="s">
        <v>1018</v>
      </c>
      <c r="G18" s="36">
        <v>9.66</v>
      </c>
      <c r="H18" s="113"/>
      <c r="I18" s="183">
        <v>17.04</v>
      </c>
      <c r="J18" s="105"/>
      <c r="K18" s="297">
        <f>ROUND(G18*I18,2)</f>
        <v>164.61</v>
      </c>
      <c r="L18" s="113"/>
      <c r="M18" s="344"/>
    </row>
    <row r="19" spans="1:13" ht="11.25" customHeight="1">
      <c r="A19" s="35" t="s">
        <v>623</v>
      </c>
      <c r="B19" s="27" t="s">
        <v>1027</v>
      </c>
      <c r="C19" s="28"/>
      <c r="D19" s="28"/>
      <c r="E19" s="29"/>
      <c r="F19" s="40"/>
      <c r="G19" s="36"/>
      <c r="H19" s="47"/>
      <c r="I19" s="183"/>
      <c r="J19" s="47"/>
      <c r="K19" s="45"/>
      <c r="L19" s="46"/>
      <c r="M19" s="52"/>
    </row>
    <row r="20" spans="1:13" ht="11.25" customHeight="1">
      <c r="A20" s="35"/>
      <c r="B20" s="84" t="s">
        <v>1082</v>
      </c>
      <c r="C20" s="28"/>
      <c r="D20" s="28"/>
      <c r="E20" s="29"/>
      <c r="F20" s="30" t="s">
        <v>1018</v>
      </c>
      <c r="G20" s="36">
        <v>9.66</v>
      </c>
      <c r="H20" s="47"/>
      <c r="I20" s="183">
        <v>34.46</v>
      </c>
      <c r="J20" s="47"/>
      <c r="K20" s="297">
        <f>ROUND(G20*I20,2)</f>
        <v>332.88</v>
      </c>
      <c r="L20" s="46"/>
      <c r="M20" s="52"/>
    </row>
    <row r="21" spans="1:16" s="101" customFormat="1" ht="11.25" customHeight="1">
      <c r="A21" s="35" t="s">
        <v>624</v>
      </c>
      <c r="B21" s="38" t="s">
        <v>1084</v>
      </c>
      <c r="C21" s="39"/>
      <c r="D21" s="39"/>
      <c r="E21" s="98"/>
      <c r="F21" s="40" t="s">
        <v>1020</v>
      </c>
      <c r="G21" s="36">
        <v>11.7</v>
      </c>
      <c r="H21" s="47"/>
      <c r="I21" s="183">
        <v>13.13</v>
      </c>
      <c r="J21" s="88"/>
      <c r="K21" s="297">
        <f>ROUND(G21*I21,2)</f>
        <v>153.62</v>
      </c>
      <c r="L21" s="89"/>
      <c r="M21" s="52">
        <f>SUM(K18:K21)</f>
        <v>651.11</v>
      </c>
      <c r="O21" s="102"/>
      <c r="P21" s="102"/>
    </row>
    <row r="22" spans="1:16" s="101" customFormat="1" ht="11.25" customHeight="1">
      <c r="A22" s="76" t="s">
        <v>625</v>
      </c>
      <c r="B22" s="169" t="s">
        <v>1040</v>
      </c>
      <c r="C22" s="137"/>
      <c r="D22" s="137"/>
      <c r="E22" s="138"/>
      <c r="F22" s="139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1.25" customHeight="1">
      <c r="A23" s="109" t="s">
        <v>626</v>
      </c>
      <c r="B23" s="27" t="s">
        <v>1177</v>
      </c>
      <c r="C23" s="137"/>
      <c r="D23" s="137"/>
      <c r="E23" s="138"/>
      <c r="F23" s="139" t="s">
        <v>1018</v>
      </c>
      <c r="G23" s="118">
        <v>1.6</v>
      </c>
      <c r="H23" s="47"/>
      <c r="I23" s="183">
        <v>456.64</v>
      </c>
      <c r="J23" s="88"/>
      <c r="K23" s="297">
        <f>ROUND(G23*I23,2)</f>
        <v>730.62</v>
      </c>
      <c r="L23" s="89"/>
      <c r="M23" s="52"/>
      <c r="O23" s="102"/>
      <c r="P23" s="102"/>
    </row>
    <row r="24" spans="1:16" s="101" customFormat="1" ht="11.25" customHeight="1">
      <c r="A24" s="109" t="s">
        <v>627</v>
      </c>
      <c r="B24" s="126" t="s">
        <v>1156</v>
      </c>
      <c r="C24" s="137"/>
      <c r="D24" s="137"/>
      <c r="E24" s="138"/>
      <c r="F24" s="139"/>
      <c r="G24" s="118"/>
      <c r="H24" s="47"/>
      <c r="I24" s="183"/>
      <c r="J24" s="88"/>
      <c r="K24" s="45"/>
      <c r="L24" s="89"/>
      <c r="M24" s="52"/>
      <c r="O24" s="102"/>
      <c r="P24" s="102"/>
    </row>
    <row r="25" spans="1:16" s="101" customFormat="1" ht="11.25" customHeight="1">
      <c r="A25" s="109"/>
      <c r="B25" s="126" t="s">
        <v>1060</v>
      </c>
      <c r="C25" s="137"/>
      <c r="D25" s="137"/>
      <c r="E25" s="138"/>
      <c r="F25" s="139" t="s">
        <v>1019</v>
      </c>
      <c r="G25" s="118">
        <v>1</v>
      </c>
      <c r="H25" s="47"/>
      <c r="I25" s="183">
        <v>230.55</v>
      </c>
      <c r="J25" s="88"/>
      <c r="K25" s="297">
        <f>ROUND(G25*I25,2)</f>
        <v>230.55</v>
      </c>
      <c r="L25" s="89"/>
      <c r="M25" s="52">
        <f>SUM(K23:K25)</f>
        <v>961.1700000000001</v>
      </c>
      <c r="O25" s="102"/>
      <c r="P25" s="102"/>
    </row>
    <row r="26" spans="1:16" s="101" customFormat="1" ht="11.25" customHeight="1">
      <c r="A26" s="120" t="s">
        <v>628</v>
      </c>
      <c r="B26" s="169" t="s">
        <v>1042</v>
      </c>
      <c r="C26" s="137"/>
      <c r="D26" s="137"/>
      <c r="E26" s="138"/>
      <c r="F26" s="139"/>
      <c r="G26" s="118"/>
      <c r="H26" s="47"/>
      <c r="I26" s="183"/>
      <c r="J26" s="88"/>
      <c r="K26" s="45"/>
      <c r="L26" s="89"/>
      <c r="M26" s="52"/>
      <c r="O26" s="102"/>
      <c r="P26" s="102"/>
    </row>
    <row r="27" spans="1:16" s="101" customFormat="1" ht="11.25" customHeight="1">
      <c r="A27" s="109" t="s">
        <v>629</v>
      </c>
      <c r="B27" s="160" t="s">
        <v>1043</v>
      </c>
      <c r="C27" s="137"/>
      <c r="D27" s="137"/>
      <c r="E27" s="138"/>
      <c r="F27" s="139" t="s">
        <v>1018</v>
      </c>
      <c r="G27" s="140">
        <v>1.12</v>
      </c>
      <c r="H27" s="48"/>
      <c r="I27" s="183">
        <v>59.8</v>
      </c>
      <c r="J27" s="94"/>
      <c r="K27" s="297">
        <f>ROUND(G27*I27,2)</f>
        <v>66.98</v>
      </c>
      <c r="L27" s="95"/>
      <c r="M27" s="53">
        <f>K27</f>
        <v>66.98</v>
      </c>
      <c r="O27" s="102"/>
      <c r="P27" s="102"/>
    </row>
    <row r="28" spans="1:16" s="101" customFormat="1" ht="11.25" customHeight="1">
      <c r="A28" s="120" t="s">
        <v>630</v>
      </c>
      <c r="B28" s="169" t="s">
        <v>1021</v>
      </c>
      <c r="C28" s="137"/>
      <c r="D28" s="137"/>
      <c r="E28" s="138"/>
      <c r="F28" s="139"/>
      <c r="G28" s="140"/>
      <c r="H28" s="48"/>
      <c r="I28" s="183"/>
      <c r="J28" s="94"/>
      <c r="K28" s="87"/>
      <c r="L28" s="95"/>
      <c r="M28" s="53"/>
      <c r="O28" s="102"/>
      <c r="P28" s="102"/>
    </row>
    <row r="29" spans="1:16" s="101" customFormat="1" ht="11.25" customHeight="1">
      <c r="A29" s="109" t="s">
        <v>631</v>
      </c>
      <c r="B29" s="160" t="s">
        <v>1036</v>
      </c>
      <c r="C29" s="137"/>
      <c r="D29" s="137"/>
      <c r="E29" s="138"/>
      <c r="F29" s="139"/>
      <c r="G29" s="140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1.25" customHeight="1">
      <c r="A30" s="109"/>
      <c r="B30" s="160" t="s">
        <v>1037</v>
      </c>
      <c r="C30" s="137"/>
      <c r="D30" s="137"/>
      <c r="E30" s="138"/>
      <c r="F30" s="139" t="s">
        <v>1018</v>
      </c>
      <c r="G30" s="140">
        <v>36.09</v>
      </c>
      <c r="H30" s="48"/>
      <c r="I30" s="183">
        <v>5.62</v>
      </c>
      <c r="J30" s="94"/>
      <c r="K30" s="297">
        <f>ROUND(G30*I30,2)</f>
        <v>202.83</v>
      </c>
      <c r="L30" s="95"/>
      <c r="M30" s="53"/>
      <c r="O30" s="102"/>
      <c r="P30" s="102"/>
    </row>
    <row r="31" spans="1:16" s="101" customFormat="1" ht="11.25" customHeight="1">
      <c r="A31" s="109" t="s">
        <v>632</v>
      </c>
      <c r="B31" s="160" t="s">
        <v>1038</v>
      </c>
      <c r="C31" s="113"/>
      <c r="D31" s="113"/>
      <c r="E31" s="106"/>
      <c r="F31" s="139" t="s">
        <v>1018</v>
      </c>
      <c r="G31" s="140">
        <v>36.09</v>
      </c>
      <c r="H31" s="48"/>
      <c r="I31" s="185">
        <v>9.34</v>
      </c>
      <c r="J31" s="94"/>
      <c r="K31" s="297">
        <f>ROUND(G31*I31,2)</f>
        <v>337.08</v>
      </c>
      <c r="L31" s="95"/>
      <c r="M31" s="53"/>
      <c r="O31" s="102"/>
      <c r="P31" s="102"/>
    </row>
    <row r="32" spans="1:16" s="101" customFormat="1" ht="11.25" customHeight="1">
      <c r="A32" s="109" t="s">
        <v>633</v>
      </c>
      <c r="B32" s="160" t="s">
        <v>1159</v>
      </c>
      <c r="C32" s="137"/>
      <c r="D32" s="137"/>
      <c r="E32" s="138"/>
      <c r="F32" s="139" t="s">
        <v>1018</v>
      </c>
      <c r="G32" s="140">
        <v>3.36</v>
      </c>
      <c r="H32" s="48"/>
      <c r="I32" s="183">
        <v>8.65</v>
      </c>
      <c r="J32" s="94"/>
      <c r="K32" s="297">
        <f>ROUND(G32*I32,2)</f>
        <v>29.06</v>
      </c>
      <c r="L32" s="95"/>
      <c r="M32" s="53">
        <f>SUM(K30:K32)</f>
        <v>568.9699999999999</v>
      </c>
      <c r="O32" s="102"/>
      <c r="P32" s="102"/>
    </row>
    <row r="33" spans="1:16" s="101" customFormat="1" ht="11.25" customHeight="1">
      <c r="A33" s="322">
        <v>19</v>
      </c>
      <c r="B33" s="136" t="s">
        <v>1114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20" t="s">
        <v>634</v>
      </c>
      <c r="B34" s="79" t="s">
        <v>1024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1.25" customHeight="1">
      <c r="A35" s="142" t="s">
        <v>635</v>
      </c>
      <c r="B35" s="38" t="s">
        <v>1105</v>
      </c>
      <c r="C35" s="39"/>
      <c r="D35" s="39"/>
      <c r="E35" s="98"/>
      <c r="F35" s="40" t="s">
        <v>1018</v>
      </c>
      <c r="G35" s="41">
        <v>2.88</v>
      </c>
      <c r="H35" s="48"/>
      <c r="I35" s="183">
        <v>6.21</v>
      </c>
      <c r="J35" s="94"/>
      <c r="K35" s="297">
        <f>ROUND(G35*I35,2)</f>
        <v>17.88</v>
      </c>
      <c r="L35" s="95"/>
      <c r="M35" s="53"/>
      <c r="O35" s="102"/>
      <c r="P35" s="102"/>
    </row>
    <row r="36" spans="1:16" s="101" customFormat="1" ht="11.25" customHeight="1">
      <c r="A36" s="142" t="s">
        <v>636</v>
      </c>
      <c r="B36" s="38" t="s">
        <v>1061</v>
      </c>
      <c r="C36" s="39"/>
      <c r="D36" s="39"/>
      <c r="E36" s="98"/>
      <c r="F36" s="40" t="s">
        <v>1018</v>
      </c>
      <c r="G36" s="41">
        <v>19.26</v>
      </c>
      <c r="H36" s="48"/>
      <c r="I36" s="183">
        <v>11.18</v>
      </c>
      <c r="J36" s="94"/>
      <c r="K36" s="297">
        <f>ROUND(G36*I36,2)</f>
        <v>215.33</v>
      </c>
      <c r="L36" s="95"/>
      <c r="M36" s="53"/>
      <c r="O36" s="102"/>
      <c r="P36" s="102"/>
    </row>
    <row r="37" spans="1:16" s="101" customFormat="1" ht="11.25" customHeight="1">
      <c r="A37" s="142" t="s">
        <v>637</v>
      </c>
      <c r="B37" s="38" t="s">
        <v>1062</v>
      </c>
      <c r="C37" s="39"/>
      <c r="D37" s="39"/>
      <c r="E37" s="98"/>
      <c r="F37" s="40" t="s">
        <v>1018</v>
      </c>
      <c r="G37" s="41">
        <v>2.16</v>
      </c>
      <c r="H37" s="48"/>
      <c r="I37" s="183">
        <v>7.47</v>
      </c>
      <c r="J37" s="94"/>
      <c r="K37" s="297">
        <f>ROUND(G37*I37,2)</f>
        <v>16.14</v>
      </c>
      <c r="L37" s="95"/>
      <c r="M37" s="53">
        <f>SUM(K35:K37)</f>
        <v>249.35000000000002</v>
      </c>
      <c r="O37" s="102"/>
      <c r="P37" s="102"/>
    </row>
    <row r="38" spans="1:16" s="101" customFormat="1" ht="11.25" customHeight="1">
      <c r="A38" s="141" t="s">
        <v>638</v>
      </c>
      <c r="B38" s="79" t="s">
        <v>1063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11.25" customHeight="1">
      <c r="A39" s="142" t="s">
        <v>639</v>
      </c>
      <c r="B39" s="38" t="s">
        <v>1091</v>
      </c>
      <c r="C39" s="39"/>
      <c r="D39" s="39"/>
      <c r="E39" s="98"/>
      <c r="F39" s="40" t="s">
        <v>1020</v>
      </c>
      <c r="G39" s="140">
        <v>6</v>
      </c>
      <c r="H39" s="48"/>
      <c r="I39" s="183">
        <v>3.58</v>
      </c>
      <c r="J39" s="94"/>
      <c r="K39" s="297">
        <f aca="true" t="shared" si="0" ref="K39:K44">ROUND(G39*I39,2)</f>
        <v>21.48</v>
      </c>
      <c r="L39" s="95"/>
      <c r="M39" s="53"/>
      <c r="O39" s="102"/>
      <c r="P39" s="102"/>
    </row>
    <row r="40" spans="1:16" s="85" customFormat="1" ht="11.25" customHeight="1">
      <c r="A40" s="142" t="s">
        <v>640</v>
      </c>
      <c r="B40" s="38" t="s">
        <v>1108</v>
      </c>
      <c r="C40" s="39"/>
      <c r="D40" s="39"/>
      <c r="E40" s="98"/>
      <c r="F40" s="40" t="s">
        <v>1020</v>
      </c>
      <c r="G40" s="140">
        <v>3</v>
      </c>
      <c r="H40" s="48"/>
      <c r="I40" s="183">
        <v>11.81</v>
      </c>
      <c r="J40" s="94"/>
      <c r="K40" s="297">
        <f t="shared" si="0"/>
        <v>35.43</v>
      </c>
      <c r="L40" s="91"/>
      <c r="M40" s="53"/>
      <c r="O40" s="86"/>
      <c r="P40" s="86"/>
    </row>
    <row r="41" spans="1:16" s="85" customFormat="1" ht="11.25" customHeight="1">
      <c r="A41" s="142" t="s">
        <v>641</v>
      </c>
      <c r="B41" s="38" t="s">
        <v>929</v>
      </c>
      <c r="C41" s="39"/>
      <c r="D41" s="39"/>
      <c r="E41" s="98"/>
      <c r="F41" s="40" t="s">
        <v>1019</v>
      </c>
      <c r="G41" s="41">
        <v>1</v>
      </c>
      <c r="H41" s="48"/>
      <c r="I41" s="183">
        <v>69.66</v>
      </c>
      <c r="J41" s="94"/>
      <c r="K41" s="297">
        <f t="shared" si="0"/>
        <v>69.66</v>
      </c>
      <c r="L41" s="91"/>
      <c r="M41" s="53"/>
      <c r="O41" s="86"/>
      <c r="P41" s="86"/>
    </row>
    <row r="42" spans="1:16" s="85" customFormat="1" ht="11.25" customHeight="1">
      <c r="A42" s="142" t="s">
        <v>642</v>
      </c>
      <c r="B42" s="38" t="s">
        <v>490</v>
      </c>
      <c r="C42" s="39"/>
      <c r="D42" s="39"/>
      <c r="E42" s="98"/>
      <c r="F42" s="40" t="s">
        <v>1019</v>
      </c>
      <c r="G42" s="41">
        <v>1</v>
      </c>
      <c r="H42" s="48"/>
      <c r="I42" s="183">
        <v>202.28</v>
      </c>
      <c r="J42" s="94"/>
      <c r="K42" s="297">
        <f t="shared" si="0"/>
        <v>202.28</v>
      </c>
      <c r="L42" s="91"/>
      <c r="M42" s="53"/>
      <c r="O42" s="86"/>
      <c r="P42" s="86"/>
    </row>
    <row r="43" spans="1:16" s="85" customFormat="1" ht="11.25" customHeight="1">
      <c r="A43" s="142" t="s">
        <v>643</v>
      </c>
      <c r="B43" s="38" t="s">
        <v>1065</v>
      </c>
      <c r="C43" s="39"/>
      <c r="D43" s="39"/>
      <c r="E43" s="98"/>
      <c r="F43" s="40" t="s">
        <v>1019</v>
      </c>
      <c r="G43" s="41">
        <v>1</v>
      </c>
      <c r="H43" s="48"/>
      <c r="I43" s="183">
        <v>150.25</v>
      </c>
      <c r="J43" s="94"/>
      <c r="K43" s="297">
        <f t="shared" si="0"/>
        <v>150.25</v>
      </c>
      <c r="L43" s="91"/>
      <c r="M43" s="53"/>
      <c r="O43" s="86"/>
      <c r="P43" s="86"/>
    </row>
    <row r="44" spans="1:16" s="85" customFormat="1" ht="11.25" customHeight="1" thickBot="1">
      <c r="A44" s="142" t="s">
        <v>644</v>
      </c>
      <c r="B44" s="27" t="s">
        <v>1066</v>
      </c>
      <c r="C44" s="39"/>
      <c r="D44" s="39"/>
      <c r="E44" s="98"/>
      <c r="F44" s="40" t="s">
        <v>1019</v>
      </c>
      <c r="G44" s="41">
        <v>1</v>
      </c>
      <c r="H44" s="48"/>
      <c r="I44" s="183">
        <v>21.07</v>
      </c>
      <c r="J44" s="94"/>
      <c r="K44" s="297">
        <f t="shared" si="0"/>
        <v>21.07</v>
      </c>
      <c r="L44" s="95"/>
      <c r="M44" s="53"/>
      <c r="O44" s="86"/>
      <c r="P44" s="86"/>
    </row>
    <row r="45" spans="1:13" ht="19.5" customHeight="1" thickTop="1">
      <c r="A45" s="69" t="str">
        <f>Plan1!A52</f>
        <v>DATA:   03/03/2005   </v>
      </c>
      <c r="B45" s="70"/>
      <c r="C45" s="71" t="s">
        <v>1022</v>
      </c>
      <c r="D45" s="70"/>
      <c r="E45" s="72"/>
      <c r="F45" s="70" t="s">
        <v>1009</v>
      </c>
      <c r="G45" s="72"/>
      <c r="H45" s="70" t="s">
        <v>1016</v>
      </c>
      <c r="I45" s="72"/>
      <c r="J45" s="70"/>
      <c r="K45" s="104">
        <f>SUM(K5:K44)</f>
        <v>175102.7799999998</v>
      </c>
      <c r="L45" s="97"/>
      <c r="M45" s="345">
        <f>SUM(M5:M44)</f>
        <v>174602.60999999993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1017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55"/>
      <c r="C48" s="164"/>
      <c r="D48" s="164"/>
      <c r="E48" s="164"/>
      <c r="F48" s="166"/>
    </row>
    <row r="49" spans="2:6" ht="15" customHeight="1">
      <c r="B49" s="164"/>
      <c r="C49" s="161"/>
      <c r="D49" s="161"/>
      <c r="E49" s="161"/>
      <c r="F49" s="16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M27" sqref="M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904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Plan22!K45</f>
        <v>175102.7799999998</v>
      </c>
      <c r="L5" s="66"/>
      <c r="M5" s="339">
        <f>Plan22!M45</f>
        <v>174602.60999999993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35" t="s">
        <v>645</v>
      </c>
      <c r="B9" s="38" t="s">
        <v>1067</v>
      </c>
      <c r="C9" s="39"/>
      <c r="D9" s="39"/>
      <c r="E9" s="98"/>
      <c r="F9" s="30" t="s">
        <v>1019</v>
      </c>
      <c r="G9" s="36">
        <v>1</v>
      </c>
      <c r="H9" s="113"/>
      <c r="I9" s="183">
        <v>20.9</v>
      </c>
      <c r="J9" s="105"/>
      <c r="K9" s="297">
        <f aca="true" t="shared" si="0" ref="K9:K15">ROUND(G9*I9,2)</f>
        <v>20.9</v>
      </c>
      <c r="L9" s="113"/>
      <c r="M9" s="344"/>
    </row>
    <row r="10" spans="1:13" ht="11.25" customHeight="1">
      <c r="A10" s="35" t="s">
        <v>646</v>
      </c>
      <c r="B10" s="27" t="s">
        <v>1068</v>
      </c>
      <c r="C10" s="28"/>
      <c r="D10" s="28"/>
      <c r="E10" s="29"/>
      <c r="F10" s="40" t="s">
        <v>1019</v>
      </c>
      <c r="G10" s="36">
        <v>1</v>
      </c>
      <c r="H10" s="113"/>
      <c r="I10" s="183">
        <v>22.8</v>
      </c>
      <c r="J10" s="105"/>
      <c r="K10" s="297">
        <f t="shared" si="0"/>
        <v>22.8</v>
      </c>
      <c r="L10" s="113"/>
      <c r="M10" s="344"/>
    </row>
    <row r="11" spans="1:13" ht="11.25" customHeight="1">
      <c r="A11" s="35" t="s">
        <v>647</v>
      </c>
      <c r="B11" s="27" t="s">
        <v>1069</v>
      </c>
      <c r="C11" s="28"/>
      <c r="D11" s="28"/>
      <c r="E11" s="29"/>
      <c r="F11" s="40" t="s">
        <v>1019</v>
      </c>
      <c r="G11" s="36">
        <v>1</v>
      </c>
      <c r="H11" s="47"/>
      <c r="I11" s="183">
        <v>111.25</v>
      </c>
      <c r="J11" s="47"/>
      <c r="K11" s="297">
        <f t="shared" si="0"/>
        <v>111.25</v>
      </c>
      <c r="L11" s="46"/>
      <c r="M11" s="52"/>
    </row>
    <row r="12" spans="1:13" ht="11.25" customHeight="1">
      <c r="A12" s="35" t="s">
        <v>648</v>
      </c>
      <c r="B12" s="84" t="s">
        <v>1092</v>
      </c>
      <c r="C12" s="28"/>
      <c r="D12" s="28"/>
      <c r="E12" s="29"/>
      <c r="F12" s="30" t="s">
        <v>1020</v>
      </c>
      <c r="G12" s="36">
        <v>2</v>
      </c>
      <c r="H12" s="47"/>
      <c r="I12" s="183">
        <v>6.11</v>
      </c>
      <c r="J12" s="47"/>
      <c r="K12" s="297">
        <f t="shared" si="0"/>
        <v>12.22</v>
      </c>
      <c r="L12" s="46"/>
      <c r="M12" s="52"/>
    </row>
    <row r="13" spans="1:13" ht="11.25" customHeight="1">
      <c r="A13" s="35" t="s">
        <v>649</v>
      </c>
      <c r="B13" s="277" t="s">
        <v>1117</v>
      </c>
      <c r="C13" s="266"/>
      <c r="D13" s="266"/>
      <c r="E13" s="267"/>
      <c r="F13" s="268" t="s">
        <v>1020</v>
      </c>
      <c r="G13" s="269">
        <v>10</v>
      </c>
      <c r="H13" s="270"/>
      <c r="I13" s="271">
        <v>9.65</v>
      </c>
      <c r="J13" s="47"/>
      <c r="K13" s="297">
        <f t="shared" si="0"/>
        <v>96.5</v>
      </c>
      <c r="L13" s="46"/>
      <c r="M13" s="52"/>
    </row>
    <row r="14" spans="1:16" s="101" customFormat="1" ht="11.25" customHeight="1">
      <c r="A14" s="35" t="s">
        <v>650</v>
      </c>
      <c r="B14" s="38" t="s">
        <v>1109</v>
      </c>
      <c r="C14" s="39"/>
      <c r="D14" s="39"/>
      <c r="E14" s="98"/>
      <c r="F14" s="40" t="s">
        <v>1020</v>
      </c>
      <c r="G14" s="36">
        <v>3</v>
      </c>
      <c r="H14" s="47"/>
      <c r="I14" s="183">
        <v>13.53</v>
      </c>
      <c r="J14" s="88"/>
      <c r="K14" s="297">
        <f t="shared" si="0"/>
        <v>40.59</v>
      </c>
      <c r="L14" s="89"/>
      <c r="M14" s="52"/>
      <c r="O14" s="102"/>
      <c r="P14" s="102"/>
    </row>
    <row r="15" spans="1:16" s="101" customFormat="1" ht="11.25" customHeight="1">
      <c r="A15" s="35" t="s">
        <v>651</v>
      </c>
      <c r="B15" s="38" t="s">
        <v>1070</v>
      </c>
      <c r="C15" s="39"/>
      <c r="D15" s="39"/>
      <c r="E15" s="98"/>
      <c r="F15" s="40" t="s">
        <v>1019</v>
      </c>
      <c r="G15" s="36">
        <v>1</v>
      </c>
      <c r="H15" s="47"/>
      <c r="I15" s="183">
        <v>26.18</v>
      </c>
      <c r="J15" s="88"/>
      <c r="K15" s="297">
        <f t="shared" si="0"/>
        <v>26.18</v>
      </c>
      <c r="L15" s="89"/>
      <c r="M15" s="52">
        <f>SUM(Plan22!K39:K44)+SUM(Plan23!K9:K15)</f>
        <v>830.61</v>
      </c>
      <c r="O15" s="102"/>
      <c r="P15" s="102"/>
    </row>
    <row r="16" spans="1:16" s="101" customFormat="1" ht="11.25" customHeight="1">
      <c r="A16" s="76" t="s">
        <v>652</v>
      </c>
      <c r="B16" s="79" t="s">
        <v>1056</v>
      </c>
      <c r="C16" s="39"/>
      <c r="D16" s="39"/>
      <c r="E16" s="98"/>
      <c r="F16" s="40"/>
      <c r="G16" s="36"/>
      <c r="H16" s="47"/>
      <c r="I16" s="185"/>
      <c r="J16" s="88"/>
      <c r="K16" s="45"/>
      <c r="L16" s="89"/>
      <c r="M16" s="52"/>
      <c r="O16" s="102"/>
      <c r="P16" s="102"/>
    </row>
    <row r="17" spans="1:16" s="101" customFormat="1" ht="11.25" customHeight="1">
      <c r="A17" s="109" t="s">
        <v>653</v>
      </c>
      <c r="B17" s="38" t="s">
        <v>1098</v>
      </c>
      <c r="C17" s="39"/>
      <c r="D17" s="39"/>
      <c r="E17" s="98"/>
      <c r="F17" s="40"/>
      <c r="G17" s="36"/>
      <c r="H17" s="47"/>
      <c r="I17" s="183"/>
      <c r="J17" s="88"/>
      <c r="K17" s="45"/>
      <c r="L17" s="89"/>
      <c r="M17" s="52"/>
      <c r="O17" s="102"/>
      <c r="P17" s="102"/>
    </row>
    <row r="18" spans="1:16" s="101" customFormat="1" ht="11.25" customHeight="1">
      <c r="A18" s="109"/>
      <c r="B18" s="38" t="s">
        <v>1085</v>
      </c>
      <c r="C18" s="39"/>
      <c r="D18" s="39"/>
      <c r="E18" s="98"/>
      <c r="F18" s="40" t="s">
        <v>1019</v>
      </c>
      <c r="G18" s="36">
        <v>1</v>
      </c>
      <c r="H18" s="47"/>
      <c r="I18" s="183">
        <v>55.22</v>
      </c>
      <c r="J18" s="88"/>
      <c r="K18" s="297">
        <f>ROUND(G18*I18,2)</f>
        <v>55.22</v>
      </c>
      <c r="L18" s="89"/>
      <c r="M18" s="52"/>
      <c r="O18" s="102"/>
      <c r="P18" s="102"/>
    </row>
    <row r="19" spans="1:16" s="101" customFormat="1" ht="11.25" customHeight="1">
      <c r="A19" s="109" t="s">
        <v>654</v>
      </c>
      <c r="B19" s="38" t="s">
        <v>1107</v>
      </c>
      <c r="C19" s="39"/>
      <c r="D19" s="39"/>
      <c r="E19" s="98"/>
      <c r="F19" s="40"/>
      <c r="G19" s="149"/>
      <c r="H19" s="47"/>
      <c r="I19" s="183"/>
      <c r="J19" s="88"/>
      <c r="K19" s="45"/>
      <c r="L19" s="89"/>
      <c r="M19" s="52"/>
      <c r="O19" s="102"/>
      <c r="P19" s="102"/>
    </row>
    <row r="20" spans="1:16" s="101" customFormat="1" ht="11.25" customHeight="1">
      <c r="A20" s="109"/>
      <c r="B20" s="38" t="s">
        <v>1106</v>
      </c>
      <c r="C20" s="39"/>
      <c r="D20" s="39"/>
      <c r="E20" s="98"/>
      <c r="F20" s="40" t="s">
        <v>1019</v>
      </c>
      <c r="G20" s="36">
        <v>1</v>
      </c>
      <c r="H20" s="47"/>
      <c r="I20" s="45">
        <v>42.58</v>
      </c>
      <c r="J20" s="88"/>
      <c r="K20" s="297">
        <f>ROUND(G20*I20,2)</f>
        <v>42.58</v>
      </c>
      <c r="L20" s="89"/>
      <c r="M20" s="52">
        <f>SUM(K18:K20)</f>
        <v>97.8</v>
      </c>
      <c r="O20" s="102"/>
      <c r="P20" s="102"/>
    </row>
    <row r="21" spans="1:16" s="101" customFormat="1" ht="11.25" customHeight="1">
      <c r="A21" s="120" t="s">
        <v>655</v>
      </c>
      <c r="B21" s="79" t="s">
        <v>1029</v>
      </c>
      <c r="C21" s="39"/>
      <c r="D21" s="39"/>
      <c r="E21" s="98"/>
      <c r="F21" s="40"/>
      <c r="G21" s="41"/>
      <c r="H21" s="48"/>
      <c r="I21" s="183"/>
      <c r="J21" s="94"/>
      <c r="K21" s="45"/>
      <c r="L21" s="95"/>
      <c r="M21" s="53"/>
      <c r="O21" s="102"/>
      <c r="P21" s="102"/>
    </row>
    <row r="22" spans="1:16" s="101" customFormat="1" ht="11.25" customHeight="1">
      <c r="A22" s="109" t="s">
        <v>656</v>
      </c>
      <c r="B22" s="38" t="s">
        <v>1030</v>
      </c>
      <c r="C22" s="39"/>
      <c r="D22" s="39"/>
      <c r="E22" s="98"/>
      <c r="F22" s="40"/>
      <c r="G22" s="41"/>
      <c r="H22" s="48"/>
      <c r="I22" s="183"/>
      <c r="J22" s="94"/>
      <c r="K22" s="87"/>
      <c r="L22" s="95"/>
      <c r="M22" s="53"/>
      <c r="O22" s="102"/>
      <c r="P22" s="102"/>
    </row>
    <row r="23" spans="1:16" s="101" customFormat="1" ht="11.25" customHeight="1">
      <c r="A23" s="109"/>
      <c r="B23" s="38" t="s">
        <v>1031</v>
      </c>
      <c r="C23" s="39"/>
      <c r="D23" s="39"/>
      <c r="E23" s="98"/>
      <c r="F23" s="40" t="s">
        <v>1018</v>
      </c>
      <c r="G23" s="41">
        <v>19.26</v>
      </c>
      <c r="H23" s="48"/>
      <c r="I23" s="183">
        <v>2.39</v>
      </c>
      <c r="J23" s="94"/>
      <c r="K23" s="297">
        <f>ROUND(G23*I23,2)</f>
        <v>46.03</v>
      </c>
      <c r="L23" s="95"/>
      <c r="M23" s="53"/>
      <c r="O23" s="102"/>
      <c r="P23" s="102"/>
    </row>
    <row r="24" spans="1:16" s="101" customFormat="1" ht="11.25" customHeight="1">
      <c r="A24" s="109" t="s">
        <v>657</v>
      </c>
      <c r="B24" s="84" t="s">
        <v>1033</v>
      </c>
      <c r="C24" s="39"/>
      <c r="D24" s="39"/>
      <c r="E24" s="98"/>
      <c r="F24" s="40" t="s">
        <v>1018</v>
      </c>
      <c r="G24" s="41">
        <v>19.26</v>
      </c>
      <c r="H24" s="48"/>
      <c r="I24" s="183">
        <v>16.43</v>
      </c>
      <c r="J24" s="94"/>
      <c r="K24" s="297">
        <f>ROUND(G24*I24,2)</f>
        <v>316.44</v>
      </c>
      <c r="L24" s="95"/>
      <c r="M24" s="53"/>
      <c r="O24" s="102"/>
      <c r="P24" s="102"/>
    </row>
    <row r="25" spans="1:16" s="101" customFormat="1" ht="11.25" customHeight="1">
      <c r="A25" s="109" t="s">
        <v>658</v>
      </c>
      <c r="B25" s="38" t="s">
        <v>1071</v>
      </c>
      <c r="C25" s="28"/>
      <c r="D25" s="28"/>
      <c r="E25" s="29"/>
      <c r="F25" s="40"/>
      <c r="G25" s="41"/>
      <c r="H25" s="48"/>
      <c r="I25" s="183"/>
      <c r="J25" s="94"/>
      <c r="K25" s="45"/>
      <c r="L25" s="95"/>
      <c r="M25" s="53"/>
      <c r="O25" s="102"/>
      <c r="P25" s="102"/>
    </row>
    <row r="26" spans="1:16" s="101" customFormat="1" ht="11.25" customHeight="1">
      <c r="A26" s="109"/>
      <c r="B26" s="38" t="s">
        <v>1072</v>
      </c>
      <c r="C26" s="39"/>
      <c r="D26" s="39"/>
      <c r="E26" s="98"/>
      <c r="F26" s="40" t="s">
        <v>1073</v>
      </c>
      <c r="G26" s="41">
        <v>19.26</v>
      </c>
      <c r="H26" s="48"/>
      <c r="I26" s="183">
        <v>22.88</v>
      </c>
      <c r="J26" s="94"/>
      <c r="K26" s="297">
        <f>ROUND(G26*I26,2)</f>
        <v>440.67</v>
      </c>
      <c r="L26" s="95"/>
      <c r="M26" s="53"/>
      <c r="O26" s="102"/>
      <c r="P26" s="102"/>
    </row>
    <row r="27" spans="1:16" s="101" customFormat="1" ht="11.25" customHeight="1">
      <c r="A27" s="109" t="s">
        <v>659</v>
      </c>
      <c r="B27" s="84" t="s">
        <v>1161</v>
      </c>
      <c r="C27" s="39"/>
      <c r="D27" s="67"/>
      <c r="E27" s="68"/>
      <c r="F27" s="40" t="s">
        <v>1020</v>
      </c>
      <c r="G27" s="41">
        <v>0.8</v>
      </c>
      <c r="H27" s="48"/>
      <c r="I27" s="183">
        <v>22.88</v>
      </c>
      <c r="J27" s="94"/>
      <c r="K27" s="297">
        <f>ROUND(G27*I27,2)</f>
        <v>18.3</v>
      </c>
      <c r="L27" s="95"/>
      <c r="M27" s="53">
        <f>SUM(K23:K27)</f>
        <v>821.44</v>
      </c>
      <c r="O27" s="102"/>
      <c r="P27" s="102"/>
    </row>
    <row r="28" spans="1:16" s="101" customFormat="1" ht="11.25" customHeight="1">
      <c r="A28" s="120" t="s">
        <v>660</v>
      </c>
      <c r="B28" s="79" t="s">
        <v>1032</v>
      </c>
      <c r="C28" s="39"/>
      <c r="D28" s="39"/>
      <c r="E28" s="98"/>
      <c r="F28" s="40"/>
      <c r="G28" s="41"/>
      <c r="H28" s="48"/>
      <c r="I28" s="183"/>
      <c r="J28" s="94"/>
      <c r="K28" s="45"/>
      <c r="L28" s="95"/>
      <c r="M28" s="53"/>
      <c r="O28" s="102"/>
      <c r="P28" s="102"/>
    </row>
    <row r="29" spans="1:16" s="101" customFormat="1" ht="11.25" customHeight="1">
      <c r="A29" s="142" t="s">
        <v>661</v>
      </c>
      <c r="B29" s="38" t="s">
        <v>1083</v>
      </c>
      <c r="C29" s="39"/>
      <c r="D29" s="39"/>
      <c r="E29" s="98"/>
      <c r="F29" s="40" t="s">
        <v>1018</v>
      </c>
      <c r="G29" s="41">
        <v>2.88</v>
      </c>
      <c r="H29" s="48"/>
      <c r="I29" s="183">
        <v>17.04</v>
      </c>
      <c r="J29" s="94"/>
      <c r="K29" s="297">
        <f>ROUND(G29*I29,2)</f>
        <v>49.08</v>
      </c>
      <c r="L29" s="95"/>
      <c r="M29" s="53"/>
      <c r="O29" s="102"/>
      <c r="P29" s="102"/>
    </row>
    <row r="30" spans="1:16" s="101" customFormat="1" ht="11.25" customHeight="1">
      <c r="A30" s="142" t="s">
        <v>662</v>
      </c>
      <c r="B30" s="38" t="s">
        <v>1110</v>
      </c>
      <c r="C30" s="39"/>
      <c r="D30" s="39"/>
      <c r="E30" s="98"/>
      <c r="F30" s="40" t="s">
        <v>1018</v>
      </c>
      <c r="G30" s="41">
        <v>2.88</v>
      </c>
      <c r="H30" s="48"/>
      <c r="I30" s="183">
        <v>9.25</v>
      </c>
      <c r="J30" s="94"/>
      <c r="K30" s="297">
        <f>ROUND(G30*I30,2)</f>
        <v>26.64</v>
      </c>
      <c r="L30" s="95"/>
      <c r="M30" s="53"/>
      <c r="O30" s="102"/>
      <c r="P30" s="102"/>
    </row>
    <row r="31" spans="1:16" s="101" customFormat="1" ht="11.25" customHeight="1">
      <c r="A31" s="142" t="s">
        <v>663</v>
      </c>
      <c r="B31" s="38" t="s">
        <v>1113</v>
      </c>
      <c r="C31" s="39"/>
      <c r="D31" s="39"/>
      <c r="E31" s="98"/>
      <c r="F31" s="40" t="s">
        <v>1018</v>
      </c>
      <c r="G31" s="41">
        <v>2.88</v>
      </c>
      <c r="H31" s="48"/>
      <c r="I31" s="183">
        <v>24.8</v>
      </c>
      <c r="J31" s="94"/>
      <c r="K31" s="297">
        <f>ROUND(G31*I31,2)</f>
        <v>71.42</v>
      </c>
      <c r="L31" s="95"/>
      <c r="M31" s="53"/>
      <c r="O31" s="102"/>
      <c r="P31" s="102"/>
    </row>
    <row r="32" spans="1:16" s="101" customFormat="1" ht="11.25" customHeight="1">
      <c r="A32" s="142" t="s">
        <v>664</v>
      </c>
      <c r="B32" s="38" t="s">
        <v>1120</v>
      </c>
      <c r="C32" s="39"/>
      <c r="D32" s="39"/>
      <c r="E32" s="98"/>
      <c r="F32" s="40" t="s">
        <v>1020</v>
      </c>
      <c r="G32" s="41">
        <v>0.8</v>
      </c>
      <c r="H32" s="48"/>
      <c r="I32" s="183">
        <v>18.4</v>
      </c>
      <c r="J32" s="94"/>
      <c r="K32" s="297">
        <f>ROUND(G32*I32,2)</f>
        <v>14.72</v>
      </c>
      <c r="L32" s="95"/>
      <c r="M32" s="53">
        <f>SUM(K29:K32)</f>
        <v>161.85999999999999</v>
      </c>
      <c r="O32" s="102"/>
      <c r="P32" s="102"/>
    </row>
    <row r="33" spans="1:16" s="101" customFormat="1" ht="11.25" customHeight="1">
      <c r="A33" s="141" t="s">
        <v>665</v>
      </c>
      <c r="B33" s="79" t="s">
        <v>1040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11.25" customHeight="1">
      <c r="A34" s="142" t="s">
        <v>666</v>
      </c>
      <c r="B34" s="38" t="s">
        <v>0</v>
      </c>
      <c r="C34" s="39"/>
      <c r="D34" s="39"/>
      <c r="E34" s="98"/>
      <c r="F34" s="40" t="s">
        <v>1018</v>
      </c>
      <c r="G34" s="41">
        <v>0.48</v>
      </c>
      <c r="H34" s="48"/>
      <c r="I34" s="183">
        <v>248.31</v>
      </c>
      <c r="J34" s="94"/>
      <c r="K34" s="297">
        <f>ROUND(G34*I34,2)</f>
        <v>119.19</v>
      </c>
      <c r="L34" s="95"/>
      <c r="M34" s="53"/>
      <c r="O34" s="102"/>
      <c r="P34" s="102"/>
    </row>
    <row r="35" spans="1:16" s="85" customFormat="1" ht="11.25" customHeight="1">
      <c r="A35" s="142" t="s">
        <v>667</v>
      </c>
      <c r="B35" s="126" t="s">
        <v>1156</v>
      </c>
      <c r="C35" s="137"/>
      <c r="D35" s="137"/>
      <c r="E35" s="138"/>
      <c r="F35" s="139"/>
      <c r="G35" s="41"/>
      <c r="H35" s="48"/>
      <c r="I35" s="183"/>
      <c r="J35" s="94"/>
      <c r="K35" s="87"/>
      <c r="L35" s="91"/>
      <c r="M35" s="53"/>
      <c r="O35" s="86"/>
      <c r="P35" s="86"/>
    </row>
    <row r="36" spans="1:16" s="85" customFormat="1" ht="11.25" customHeight="1">
      <c r="A36" s="142"/>
      <c r="B36" s="126" t="s">
        <v>1060</v>
      </c>
      <c r="C36" s="137"/>
      <c r="D36" s="137"/>
      <c r="E36" s="138"/>
      <c r="F36" s="139" t="s">
        <v>1019</v>
      </c>
      <c r="G36" s="41">
        <v>1</v>
      </c>
      <c r="H36" s="48"/>
      <c r="I36" s="183">
        <v>230.55</v>
      </c>
      <c r="J36" s="94"/>
      <c r="K36" s="297">
        <f>ROUND(G36*I36,2)</f>
        <v>230.55</v>
      </c>
      <c r="L36" s="91"/>
      <c r="M36" s="53">
        <f>SUM(K34:K36)</f>
        <v>349.74</v>
      </c>
      <c r="O36" s="86"/>
      <c r="P36" s="86"/>
    </row>
    <row r="37" spans="1:16" s="85" customFormat="1" ht="11.25" customHeight="1">
      <c r="A37" s="78" t="s">
        <v>668</v>
      </c>
      <c r="B37" s="80" t="s">
        <v>1042</v>
      </c>
      <c r="C37" s="39"/>
      <c r="D37" s="39"/>
      <c r="E37" s="98"/>
      <c r="F37" s="40"/>
      <c r="G37" s="140"/>
      <c r="H37" s="48"/>
      <c r="I37" s="183"/>
      <c r="J37" s="94"/>
      <c r="K37" s="45"/>
      <c r="L37" s="91"/>
      <c r="M37" s="53"/>
      <c r="O37" s="86"/>
      <c r="P37" s="86"/>
    </row>
    <row r="38" spans="1:16" s="85" customFormat="1" ht="11.25" customHeight="1">
      <c r="A38" s="37" t="s">
        <v>669</v>
      </c>
      <c r="B38" s="38" t="s">
        <v>1043</v>
      </c>
      <c r="C38" s="39"/>
      <c r="D38" s="39"/>
      <c r="E38" s="98"/>
      <c r="F38" s="40" t="s">
        <v>1018</v>
      </c>
      <c r="G38" s="140">
        <v>0.34</v>
      </c>
      <c r="H38" s="48"/>
      <c r="I38" s="183">
        <v>59.8</v>
      </c>
      <c r="J38" s="94"/>
      <c r="K38" s="297">
        <f>ROUND(G38*I38,2)</f>
        <v>20.33</v>
      </c>
      <c r="L38" s="91"/>
      <c r="M38" s="53">
        <f>K38</f>
        <v>20.33</v>
      </c>
      <c r="O38" s="86"/>
      <c r="P38" s="86"/>
    </row>
    <row r="39" spans="1:16" s="85" customFormat="1" ht="11.25" customHeight="1">
      <c r="A39" s="78" t="s">
        <v>670</v>
      </c>
      <c r="B39" s="79" t="s">
        <v>1021</v>
      </c>
      <c r="C39" s="39"/>
      <c r="D39" s="39"/>
      <c r="E39" s="98"/>
      <c r="F39" s="40"/>
      <c r="G39" s="41"/>
      <c r="H39" s="48"/>
      <c r="I39" s="183"/>
      <c r="J39" s="94"/>
      <c r="K39" s="103"/>
      <c r="L39" s="91"/>
      <c r="M39" s="53"/>
      <c r="O39" s="86"/>
      <c r="P39" s="86"/>
    </row>
    <row r="40" spans="1:16" s="85" customFormat="1" ht="11.25" customHeight="1">
      <c r="A40" s="37" t="s">
        <v>671</v>
      </c>
      <c r="B40" s="38" t="s">
        <v>1122</v>
      </c>
      <c r="C40" s="39"/>
      <c r="D40" s="39"/>
      <c r="E40" s="98"/>
      <c r="F40" s="40"/>
      <c r="G40" s="41"/>
      <c r="H40" s="48"/>
      <c r="I40" s="183"/>
      <c r="J40" s="94"/>
      <c r="K40" s="103"/>
      <c r="L40" s="91"/>
      <c r="M40" s="53"/>
      <c r="O40" s="86"/>
      <c r="P40" s="86"/>
    </row>
    <row r="41" spans="1:16" s="85" customFormat="1" ht="11.25" customHeight="1">
      <c r="A41" s="37"/>
      <c r="B41" s="38" t="s">
        <v>1037</v>
      </c>
      <c r="C41" s="39"/>
      <c r="D41" s="39"/>
      <c r="E41" s="98"/>
      <c r="F41" s="40" t="s">
        <v>1018</v>
      </c>
      <c r="G41" s="41">
        <v>2.88</v>
      </c>
      <c r="H41" s="48"/>
      <c r="I41" s="185">
        <v>5.62</v>
      </c>
      <c r="J41" s="94"/>
      <c r="K41" s="297">
        <f>ROUND(G41*I41,2)</f>
        <v>16.19</v>
      </c>
      <c r="L41" s="91"/>
      <c r="M41" s="53"/>
      <c r="O41" s="86"/>
      <c r="P41" s="86"/>
    </row>
    <row r="42" spans="1:16" s="85" customFormat="1" ht="11.25" customHeight="1">
      <c r="A42" s="37" t="s">
        <v>672</v>
      </c>
      <c r="B42" s="38" t="s">
        <v>1038</v>
      </c>
      <c r="C42" s="39"/>
      <c r="D42" s="39"/>
      <c r="E42" s="98"/>
      <c r="F42" s="40" t="s">
        <v>1018</v>
      </c>
      <c r="G42" s="41">
        <v>2.88</v>
      </c>
      <c r="H42" s="48"/>
      <c r="I42" s="183">
        <v>9.34</v>
      </c>
      <c r="J42" s="94"/>
      <c r="K42" s="297">
        <f>ROUND(G42*I42,2)</f>
        <v>26.9</v>
      </c>
      <c r="L42" s="91"/>
      <c r="M42" s="53"/>
      <c r="O42" s="86"/>
      <c r="P42" s="86"/>
    </row>
    <row r="43" spans="1:16" s="85" customFormat="1" ht="11.25" customHeight="1" thickBot="1">
      <c r="A43" s="37" t="s">
        <v>673</v>
      </c>
      <c r="B43" s="115" t="s">
        <v>1159</v>
      </c>
      <c r="C43" s="137"/>
      <c r="D43" s="137"/>
      <c r="E43" s="138"/>
      <c r="F43" s="139" t="s">
        <v>1018</v>
      </c>
      <c r="G43" s="140">
        <v>3.36</v>
      </c>
      <c r="H43" s="48"/>
      <c r="I43" s="183">
        <v>8.65</v>
      </c>
      <c r="J43" s="94"/>
      <c r="K43" s="297">
        <f>ROUND(G43*I43,2)</f>
        <v>29.06</v>
      </c>
      <c r="L43" s="95"/>
      <c r="M43" s="53">
        <f>SUM(K41:K43)</f>
        <v>72.15</v>
      </c>
      <c r="O43" s="86"/>
      <c r="P43" s="86"/>
    </row>
    <row r="44" spans="1:13" ht="19.5" customHeight="1" thickTop="1">
      <c r="A44" s="69" t="str">
        <f>Plan1!A52</f>
        <v>DATA:   03/03/2005   </v>
      </c>
      <c r="B44" s="70"/>
      <c r="C44" s="71" t="s">
        <v>1022</v>
      </c>
      <c r="D44" s="70"/>
      <c r="E44" s="72"/>
      <c r="F44" s="70" t="s">
        <v>1009</v>
      </c>
      <c r="G44" s="72"/>
      <c r="H44" s="70" t="s">
        <v>1016</v>
      </c>
      <c r="I44" s="72"/>
      <c r="J44" s="70"/>
      <c r="K44" s="104">
        <f>SUM(K5:K43)</f>
        <v>176956.53999999975</v>
      </c>
      <c r="L44" s="97"/>
      <c r="M44" s="345">
        <f>SUM(M5:M43)</f>
        <v>176956.53999999986</v>
      </c>
    </row>
    <row r="45" spans="1:13" ht="19.5" customHeight="1" thickBot="1">
      <c r="A45" s="24"/>
      <c r="B45" s="25"/>
      <c r="C45" s="56"/>
      <c r="D45" s="23"/>
      <c r="E45" s="57"/>
      <c r="F45" s="23"/>
      <c r="G45" s="57"/>
      <c r="H45" s="23" t="s">
        <v>1017</v>
      </c>
      <c r="I45" s="57"/>
      <c r="J45" s="23"/>
      <c r="K45" s="73"/>
      <c r="L45" s="23"/>
      <c r="M45" s="346"/>
    </row>
    <row r="46" spans="1:13" ht="15" customHeight="1" thickTop="1">
      <c r="A46" s="167"/>
      <c r="B46" s="55"/>
      <c r="C46" s="164"/>
      <c r="D46" s="161"/>
      <c r="E46" s="161"/>
      <c r="F46" s="166"/>
      <c r="M46" s="75"/>
    </row>
    <row r="47" spans="1:6" ht="15" customHeight="1">
      <c r="A47" s="167"/>
      <c r="B47" s="55"/>
      <c r="C47" s="164"/>
      <c r="D47" s="164"/>
      <c r="E47" s="164"/>
      <c r="F47" s="166"/>
    </row>
    <row r="48" spans="2:6" ht="15" customHeight="1">
      <c r="B48" s="164"/>
      <c r="C48" s="161"/>
      <c r="D48" s="161"/>
      <c r="E48" s="161"/>
      <c r="F48" s="16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905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Plan23!K44</f>
        <v>176956.53999999975</v>
      </c>
      <c r="L5" s="66"/>
      <c r="M5" s="339">
        <f>Plan23!M44</f>
        <v>176956.53999999986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331" t="s">
        <v>687</v>
      </c>
      <c r="B9" s="309" t="s">
        <v>1115</v>
      </c>
      <c r="C9" s="137"/>
      <c r="D9" s="137"/>
      <c r="E9" s="138"/>
      <c r="F9" s="125"/>
      <c r="G9" s="36"/>
      <c r="H9" s="113"/>
      <c r="I9" s="111"/>
      <c r="J9" s="105"/>
      <c r="K9" s="106"/>
      <c r="L9" s="113"/>
      <c r="M9" s="344"/>
    </row>
    <row r="10" spans="1:13" ht="9.75" customHeight="1">
      <c r="A10" s="332" t="s">
        <v>688</v>
      </c>
      <c r="B10" s="77" t="s">
        <v>1024</v>
      </c>
      <c r="C10" s="28"/>
      <c r="D10" s="28"/>
      <c r="E10" s="29"/>
      <c r="F10" s="40"/>
      <c r="G10" s="36"/>
      <c r="H10" s="113"/>
      <c r="I10" s="183"/>
      <c r="J10" s="105"/>
      <c r="K10" s="106"/>
      <c r="L10" s="113"/>
      <c r="M10" s="344"/>
    </row>
    <row r="11" spans="1:13" ht="9.75" customHeight="1">
      <c r="A11" s="333" t="s">
        <v>689</v>
      </c>
      <c r="B11" s="27" t="s">
        <v>1081</v>
      </c>
      <c r="C11" s="28"/>
      <c r="D11" s="28"/>
      <c r="E11" s="29"/>
      <c r="F11" s="40" t="s">
        <v>1018</v>
      </c>
      <c r="G11" s="36">
        <v>3.28</v>
      </c>
      <c r="H11" s="47"/>
      <c r="I11" s="183">
        <v>6.21</v>
      </c>
      <c r="J11" s="47"/>
      <c r="K11" s="297">
        <f>ROUND(G11*I11,2)</f>
        <v>20.37</v>
      </c>
      <c r="L11" s="46"/>
      <c r="M11" s="52"/>
    </row>
    <row r="12" spans="1:13" ht="9.75" customHeight="1">
      <c r="A12" s="333" t="s">
        <v>690</v>
      </c>
      <c r="B12" s="38" t="s">
        <v>1044</v>
      </c>
      <c r="C12" s="28"/>
      <c r="D12" s="28"/>
      <c r="E12" s="29"/>
      <c r="F12" s="30" t="s">
        <v>1018</v>
      </c>
      <c r="G12" s="36">
        <v>2.16</v>
      </c>
      <c r="H12" s="47"/>
      <c r="I12" s="183">
        <v>7.47</v>
      </c>
      <c r="J12" s="47"/>
      <c r="K12" s="297">
        <f>ROUND(G12*I12,2)</f>
        <v>16.14</v>
      </c>
      <c r="L12" s="46"/>
      <c r="M12" s="52"/>
    </row>
    <row r="13" spans="1:13" ht="9.75" customHeight="1">
      <c r="A13" s="333" t="s">
        <v>691</v>
      </c>
      <c r="B13" s="38" t="s">
        <v>1028</v>
      </c>
      <c r="C13" s="39"/>
      <c r="D13" s="39"/>
      <c r="E13" s="98"/>
      <c r="F13" s="40" t="s">
        <v>1018</v>
      </c>
      <c r="G13" s="41">
        <v>20.83</v>
      </c>
      <c r="H13" s="48"/>
      <c r="I13" s="183">
        <v>2.39</v>
      </c>
      <c r="J13" s="94"/>
      <c r="K13" s="297">
        <f>ROUND(G13*I13,2)</f>
        <v>49.78</v>
      </c>
      <c r="L13" s="46"/>
      <c r="M13" s="52">
        <f>SUM(K11:K13)</f>
        <v>86.29</v>
      </c>
    </row>
    <row r="14" spans="1:13" ht="9.75" customHeight="1">
      <c r="A14" s="332" t="s">
        <v>692</v>
      </c>
      <c r="B14" s="79" t="s">
        <v>1063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9.75" customHeight="1">
      <c r="A15" s="333" t="s">
        <v>693</v>
      </c>
      <c r="B15" s="38" t="s">
        <v>1091</v>
      </c>
      <c r="C15" s="39"/>
      <c r="D15" s="39"/>
      <c r="E15" s="98"/>
      <c r="F15" s="40" t="s">
        <v>1020</v>
      </c>
      <c r="G15" s="41">
        <v>6</v>
      </c>
      <c r="H15" s="48"/>
      <c r="I15" s="183">
        <v>3.58</v>
      </c>
      <c r="J15" s="47"/>
      <c r="K15" s="297">
        <f aca="true" t="shared" si="0" ref="K15:K20">ROUND(G15*I15,2)</f>
        <v>21.48</v>
      </c>
      <c r="L15" s="46"/>
      <c r="M15" s="52"/>
    </row>
    <row r="16" spans="1:13" ht="9.75" customHeight="1">
      <c r="A16" s="333" t="s">
        <v>694</v>
      </c>
      <c r="B16" s="38" t="s">
        <v>1064</v>
      </c>
      <c r="C16" s="39"/>
      <c r="D16" s="39"/>
      <c r="E16" s="98"/>
      <c r="F16" s="40" t="s">
        <v>1019</v>
      </c>
      <c r="G16" s="36">
        <v>1</v>
      </c>
      <c r="H16" s="47"/>
      <c r="I16" s="183">
        <v>48.76</v>
      </c>
      <c r="J16" s="47"/>
      <c r="K16" s="297">
        <f t="shared" si="0"/>
        <v>48.76</v>
      </c>
      <c r="L16" s="46"/>
      <c r="M16" s="52"/>
    </row>
    <row r="17" spans="1:13" ht="9.75" customHeight="1">
      <c r="A17" s="333" t="s">
        <v>695</v>
      </c>
      <c r="B17" s="84" t="s">
        <v>1092</v>
      </c>
      <c r="C17" s="39"/>
      <c r="D17" s="39"/>
      <c r="E17" s="98"/>
      <c r="F17" s="40" t="s">
        <v>1020</v>
      </c>
      <c r="G17" s="41">
        <v>3</v>
      </c>
      <c r="H17" s="48"/>
      <c r="I17" s="183">
        <v>6.11</v>
      </c>
      <c r="J17" s="47"/>
      <c r="K17" s="297">
        <f t="shared" si="0"/>
        <v>18.33</v>
      </c>
      <c r="L17" s="46"/>
      <c r="M17" s="52"/>
    </row>
    <row r="18" spans="1:13" ht="9.75" customHeight="1">
      <c r="A18" s="333" t="s">
        <v>696</v>
      </c>
      <c r="B18" s="84" t="s">
        <v>1117</v>
      </c>
      <c r="C18" s="39"/>
      <c r="D18" s="39"/>
      <c r="E18" s="98"/>
      <c r="F18" s="40" t="s">
        <v>1020</v>
      </c>
      <c r="G18" s="41">
        <v>3</v>
      </c>
      <c r="H18" s="48"/>
      <c r="I18" s="183">
        <v>9.65</v>
      </c>
      <c r="J18" s="47"/>
      <c r="K18" s="297">
        <f t="shared" si="0"/>
        <v>28.95</v>
      </c>
      <c r="L18" s="46"/>
      <c r="M18" s="52"/>
    </row>
    <row r="19" spans="1:13" ht="9.75" customHeight="1">
      <c r="A19" s="333" t="s">
        <v>697</v>
      </c>
      <c r="B19" s="38" t="s">
        <v>1070</v>
      </c>
      <c r="C19" s="39"/>
      <c r="D19" s="39"/>
      <c r="E19" s="98"/>
      <c r="F19" s="40" t="s">
        <v>1019</v>
      </c>
      <c r="G19" s="41">
        <v>1</v>
      </c>
      <c r="H19" s="48"/>
      <c r="I19" s="183">
        <v>26.18</v>
      </c>
      <c r="J19" s="47"/>
      <c r="K19" s="297">
        <f t="shared" si="0"/>
        <v>26.18</v>
      </c>
      <c r="L19" s="46"/>
      <c r="M19" s="52"/>
    </row>
    <row r="20" spans="1:13" ht="9.75" customHeight="1">
      <c r="A20" s="333" t="s">
        <v>698</v>
      </c>
      <c r="B20" s="38" t="s">
        <v>8</v>
      </c>
      <c r="C20" s="39"/>
      <c r="D20" s="39"/>
      <c r="E20" s="98"/>
      <c r="F20" s="40" t="s">
        <v>1019</v>
      </c>
      <c r="G20" s="41">
        <v>1</v>
      </c>
      <c r="H20" s="48"/>
      <c r="I20" s="183">
        <v>485</v>
      </c>
      <c r="J20" s="47"/>
      <c r="K20" s="297">
        <f t="shared" si="0"/>
        <v>485</v>
      </c>
      <c r="L20" s="46"/>
      <c r="M20" s="52">
        <f>SUM(K15:K20)</f>
        <v>628.7</v>
      </c>
    </row>
    <row r="21" spans="1:16" s="101" customFormat="1" ht="9.75" customHeight="1">
      <c r="A21" s="332" t="s">
        <v>699</v>
      </c>
      <c r="B21" s="79" t="s">
        <v>1056</v>
      </c>
      <c r="C21" s="39"/>
      <c r="D21" s="39"/>
      <c r="E21" s="98"/>
      <c r="F21" s="40"/>
      <c r="G21" s="36"/>
      <c r="H21" s="47"/>
      <c r="I21" s="183"/>
      <c r="J21" s="88"/>
      <c r="K21" s="45"/>
      <c r="L21" s="89"/>
      <c r="M21" s="52"/>
      <c r="O21" s="102"/>
      <c r="P21" s="102"/>
    </row>
    <row r="22" spans="1:16" s="101" customFormat="1" ht="9.75" customHeight="1">
      <c r="A22" s="333" t="s">
        <v>700</v>
      </c>
      <c r="B22" s="38" t="s">
        <v>1098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9.75" customHeight="1">
      <c r="A23" s="333"/>
      <c r="B23" s="38" t="s">
        <v>1085</v>
      </c>
      <c r="C23" s="39"/>
      <c r="D23" s="39"/>
      <c r="E23" s="98"/>
      <c r="F23" s="40" t="s">
        <v>1019</v>
      </c>
      <c r="G23" s="36">
        <v>1</v>
      </c>
      <c r="H23" s="47"/>
      <c r="I23" s="183">
        <v>55.22</v>
      </c>
      <c r="J23" s="88"/>
      <c r="K23" s="297">
        <f>ROUND(G23*I23,2)</f>
        <v>55.22</v>
      </c>
      <c r="L23" s="89"/>
      <c r="M23" s="52"/>
      <c r="O23" s="102"/>
      <c r="P23" s="102"/>
    </row>
    <row r="24" spans="1:16" s="101" customFormat="1" ht="9.75" customHeight="1">
      <c r="A24" s="109" t="s">
        <v>701</v>
      </c>
      <c r="B24" s="38" t="s">
        <v>1087</v>
      </c>
      <c r="C24" s="39"/>
      <c r="D24" s="39"/>
      <c r="E24" s="98"/>
      <c r="F24" s="40" t="s">
        <v>1019</v>
      </c>
      <c r="G24" s="36">
        <v>1</v>
      </c>
      <c r="H24" s="47"/>
      <c r="I24" s="183">
        <v>42.58</v>
      </c>
      <c r="J24" s="88"/>
      <c r="K24" s="297">
        <f>ROUND(G24*I24,2)</f>
        <v>42.58</v>
      </c>
      <c r="L24" s="89"/>
      <c r="M24" s="52"/>
      <c r="O24" s="102"/>
      <c r="P24" s="102"/>
    </row>
    <row r="25" spans="1:16" s="101" customFormat="1" ht="9.75" customHeight="1">
      <c r="A25" s="109" t="s">
        <v>702</v>
      </c>
      <c r="B25" s="38" t="s">
        <v>1089</v>
      </c>
      <c r="C25" s="39"/>
      <c r="D25" s="39"/>
      <c r="E25" s="98"/>
      <c r="F25" s="40" t="s">
        <v>1019</v>
      </c>
      <c r="G25" s="36">
        <v>1</v>
      </c>
      <c r="H25" s="47"/>
      <c r="I25" s="308">
        <v>49.85</v>
      </c>
      <c r="J25" s="88"/>
      <c r="K25" s="297">
        <f>ROUND(G25*I25,2)</f>
        <v>49.85</v>
      </c>
      <c r="L25" s="89"/>
      <c r="M25" s="52">
        <f>SUM(K23:K25)</f>
        <v>147.65</v>
      </c>
      <c r="O25" s="102"/>
      <c r="P25" s="102"/>
    </row>
    <row r="26" spans="1:16" s="101" customFormat="1" ht="9.75" customHeight="1">
      <c r="A26" s="120" t="s">
        <v>703</v>
      </c>
      <c r="B26" s="169" t="s">
        <v>1029</v>
      </c>
      <c r="C26" s="137"/>
      <c r="D26" s="137"/>
      <c r="E26" s="138"/>
      <c r="F26" s="125"/>
      <c r="G26" s="36"/>
      <c r="H26" s="113"/>
      <c r="I26" s="106"/>
      <c r="J26" s="105"/>
      <c r="K26" s="106"/>
      <c r="L26" s="89"/>
      <c r="M26" s="52"/>
      <c r="O26" s="102"/>
      <c r="P26" s="102"/>
    </row>
    <row r="27" spans="1:16" s="101" customFormat="1" ht="9.75" customHeight="1">
      <c r="A27" s="109" t="s">
        <v>704</v>
      </c>
      <c r="B27" s="38" t="s">
        <v>1030</v>
      </c>
      <c r="C27" s="39"/>
      <c r="D27" s="39"/>
      <c r="E27" s="98"/>
      <c r="F27" s="40"/>
      <c r="G27" s="41"/>
      <c r="H27" s="48"/>
      <c r="I27" s="185"/>
      <c r="J27" s="94"/>
      <c r="K27" s="45"/>
      <c r="L27" s="89"/>
      <c r="M27" s="52"/>
      <c r="O27" s="102"/>
      <c r="P27" s="102"/>
    </row>
    <row r="28" spans="1:16" s="101" customFormat="1" ht="9.75" customHeight="1">
      <c r="A28" s="109"/>
      <c r="B28" s="38" t="s">
        <v>1031</v>
      </c>
      <c r="C28" s="39"/>
      <c r="D28" s="39"/>
      <c r="E28" s="98"/>
      <c r="F28" s="40" t="s">
        <v>1018</v>
      </c>
      <c r="G28" s="41">
        <v>20.83</v>
      </c>
      <c r="H28" s="48"/>
      <c r="I28" s="183">
        <v>2.39</v>
      </c>
      <c r="J28" s="94"/>
      <c r="K28" s="297">
        <f>ROUND(G28*I28,2)</f>
        <v>49.78</v>
      </c>
      <c r="L28" s="89"/>
      <c r="M28" s="52"/>
      <c r="O28" s="102"/>
      <c r="P28" s="102"/>
    </row>
    <row r="29" spans="1:16" s="101" customFormat="1" ht="9.75" customHeight="1">
      <c r="A29" s="109" t="s">
        <v>705</v>
      </c>
      <c r="B29" s="84" t="s">
        <v>1033</v>
      </c>
      <c r="C29" s="39"/>
      <c r="D29" s="39"/>
      <c r="E29" s="98"/>
      <c r="F29" s="40" t="s">
        <v>1018</v>
      </c>
      <c r="G29" s="41">
        <v>20.83</v>
      </c>
      <c r="H29" s="48"/>
      <c r="I29" s="183">
        <v>16.43</v>
      </c>
      <c r="J29" s="94"/>
      <c r="K29" s="297">
        <f>ROUND(G29*I29,2)</f>
        <v>342.24</v>
      </c>
      <c r="L29" s="89"/>
      <c r="M29" s="52"/>
      <c r="O29" s="102"/>
      <c r="P29" s="102"/>
    </row>
    <row r="30" spans="1:16" s="101" customFormat="1" ht="9.75" customHeight="1">
      <c r="A30" s="109" t="s">
        <v>706</v>
      </c>
      <c r="B30" s="27" t="s">
        <v>1071</v>
      </c>
      <c r="C30" s="39"/>
      <c r="D30" s="39"/>
      <c r="E30" s="98"/>
      <c r="F30" s="40"/>
      <c r="G30" s="41"/>
      <c r="H30" s="48"/>
      <c r="I30" s="183"/>
      <c r="J30" s="94"/>
      <c r="K30" s="87"/>
      <c r="L30" s="89"/>
      <c r="M30" s="52"/>
      <c r="O30" s="102"/>
      <c r="P30" s="102"/>
    </row>
    <row r="31" spans="1:16" s="101" customFormat="1" ht="9.75" customHeight="1">
      <c r="A31" s="109"/>
      <c r="B31" s="27" t="s">
        <v>1072</v>
      </c>
      <c r="C31" s="39"/>
      <c r="D31" s="39"/>
      <c r="E31" s="98"/>
      <c r="F31" s="40" t="s">
        <v>1073</v>
      </c>
      <c r="G31" s="41">
        <v>20.83</v>
      </c>
      <c r="H31" s="48"/>
      <c r="I31" s="45">
        <v>22.88</v>
      </c>
      <c r="J31" s="94"/>
      <c r="K31" s="297">
        <f>ROUND(G31*I31,2)</f>
        <v>476.59</v>
      </c>
      <c r="L31" s="89"/>
      <c r="M31" s="52"/>
      <c r="O31" s="102"/>
      <c r="P31" s="102"/>
    </row>
    <row r="32" spans="1:16" s="101" customFormat="1" ht="9.75" customHeight="1">
      <c r="A32" s="109" t="s">
        <v>707</v>
      </c>
      <c r="B32" s="84" t="s">
        <v>1161</v>
      </c>
      <c r="C32" s="39"/>
      <c r="D32" s="67"/>
      <c r="E32" s="68"/>
      <c r="F32" s="40" t="s">
        <v>1020</v>
      </c>
      <c r="G32" s="41">
        <v>0.8</v>
      </c>
      <c r="H32" s="48"/>
      <c r="I32" s="183">
        <v>22.88</v>
      </c>
      <c r="J32" s="94"/>
      <c r="K32" s="297">
        <f>ROUND(G32*I32,2)</f>
        <v>18.3</v>
      </c>
      <c r="L32" s="89"/>
      <c r="M32" s="52">
        <f>SUM(K28:K32)</f>
        <v>886.9099999999999</v>
      </c>
      <c r="O32" s="102"/>
      <c r="P32" s="102"/>
    </row>
    <row r="33" spans="1:16" s="101" customFormat="1" ht="9.75" customHeight="1">
      <c r="A33" s="120" t="s">
        <v>708</v>
      </c>
      <c r="B33" s="169" t="s">
        <v>1032</v>
      </c>
      <c r="C33" s="137"/>
      <c r="D33" s="137"/>
      <c r="E33" s="138"/>
      <c r="F33" s="139"/>
      <c r="G33" s="149"/>
      <c r="H33" s="47"/>
      <c r="I33" s="183"/>
      <c r="J33" s="88"/>
      <c r="K33" s="45"/>
      <c r="L33" s="89"/>
      <c r="M33" s="52"/>
      <c r="O33" s="102"/>
      <c r="P33" s="102"/>
    </row>
    <row r="34" spans="1:16" s="101" customFormat="1" ht="9.75" customHeight="1">
      <c r="A34" s="109" t="s">
        <v>709</v>
      </c>
      <c r="B34" s="38" t="s">
        <v>1083</v>
      </c>
      <c r="C34" s="39"/>
      <c r="D34" s="39"/>
      <c r="E34" s="98"/>
      <c r="F34" s="40" t="s">
        <v>1018</v>
      </c>
      <c r="G34" s="36">
        <v>3.28</v>
      </c>
      <c r="H34" s="47"/>
      <c r="I34" s="183">
        <v>17.04</v>
      </c>
      <c r="J34" s="88"/>
      <c r="K34" s="297">
        <f>ROUND(G34*I34,2)</f>
        <v>55.89</v>
      </c>
      <c r="L34" s="89"/>
      <c r="M34" s="52"/>
      <c r="O34" s="102"/>
      <c r="P34" s="102"/>
    </row>
    <row r="35" spans="1:16" s="101" customFormat="1" ht="9.75" customHeight="1">
      <c r="A35" s="109" t="s">
        <v>710</v>
      </c>
      <c r="B35" s="38" t="s">
        <v>1027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9.75" customHeight="1">
      <c r="A36" s="109"/>
      <c r="B36" s="84" t="s">
        <v>1082</v>
      </c>
      <c r="C36" s="39"/>
      <c r="D36" s="39"/>
      <c r="E36" s="98"/>
      <c r="F36" s="40" t="s">
        <v>1018</v>
      </c>
      <c r="G36" s="41">
        <v>3.28</v>
      </c>
      <c r="H36" s="48"/>
      <c r="I36" s="183">
        <v>34.46</v>
      </c>
      <c r="J36" s="94"/>
      <c r="K36" s="297">
        <f>ROUND(G36*I36,2)</f>
        <v>113.03</v>
      </c>
      <c r="L36" s="95"/>
      <c r="M36" s="53"/>
      <c r="O36" s="102"/>
      <c r="P36" s="102"/>
    </row>
    <row r="37" spans="1:16" s="101" customFormat="1" ht="9.75" customHeight="1">
      <c r="A37" s="109" t="s">
        <v>711</v>
      </c>
      <c r="B37" s="38" t="s">
        <v>1084</v>
      </c>
      <c r="C37" s="39"/>
      <c r="D37" s="39"/>
      <c r="E37" s="98"/>
      <c r="F37" s="40" t="s">
        <v>1020</v>
      </c>
      <c r="G37" s="41">
        <v>6.5</v>
      </c>
      <c r="H37" s="48"/>
      <c r="I37" s="183">
        <v>13.13</v>
      </c>
      <c r="J37" s="94"/>
      <c r="K37" s="297">
        <f>ROUND(G37*I37,2)</f>
        <v>85.35</v>
      </c>
      <c r="L37" s="95"/>
      <c r="M37" s="53">
        <f>SUM(K34:K37)</f>
        <v>254.27</v>
      </c>
      <c r="O37" s="102"/>
      <c r="P37" s="102"/>
    </row>
    <row r="38" spans="1:16" s="101" customFormat="1" ht="9.75" customHeight="1">
      <c r="A38" s="120" t="s">
        <v>712</v>
      </c>
      <c r="B38" s="169" t="s">
        <v>1040</v>
      </c>
      <c r="C38" s="137"/>
      <c r="D38" s="137"/>
      <c r="E38" s="138"/>
      <c r="F38" s="139"/>
      <c r="G38" s="41"/>
      <c r="H38" s="48"/>
      <c r="I38" s="183"/>
      <c r="J38" s="94"/>
      <c r="K38" s="45"/>
      <c r="L38" s="95"/>
      <c r="M38" s="53"/>
      <c r="O38" s="102"/>
      <c r="P38" s="102"/>
    </row>
    <row r="39" spans="1:16" s="101" customFormat="1" ht="9.75" customHeight="1">
      <c r="A39" s="109" t="s">
        <v>713</v>
      </c>
      <c r="B39" s="38" t="s">
        <v>0</v>
      </c>
      <c r="C39" s="39"/>
      <c r="D39" s="39"/>
      <c r="E39" s="98"/>
      <c r="F39" s="40" t="s">
        <v>1018</v>
      </c>
      <c r="G39" s="41">
        <v>0.48</v>
      </c>
      <c r="H39" s="48"/>
      <c r="I39" s="183">
        <v>248.31</v>
      </c>
      <c r="J39" s="94"/>
      <c r="K39" s="297">
        <f>ROUND(G39*I39,2)</f>
        <v>119.19</v>
      </c>
      <c r="L39" s="95"/>
      <c r="M39" s="53"/>
      <c r="O39" s="102"/>
      <c r="P39" s="102"/>
    </row>
    <row r="40" spans="1:16" s="101" customFormat="1" ht="9.75" customHeight="1">
      <c r="A40" s="109" t="s">
        <v>714</v>
      </c>
      <c r="B40" s="126" t="s">
        <v>1156</v>
      </c>
      <c r="C40" s="137"/>
      <c r="D40" s="137"/>
      <c r="E40" s="138"/>
      <c r="F40" s="139"/>
      <c r="G40" s="41"/>
      <c r="H40" s="48"/>
      <c r="I40" s="183"/>
      <c r="J40" s="94"/>
      <c r="K40" s="45"/>
      <c r="L40" s="95"/>
      <c r="M40" s="53"/>
      <c r="O40" s="102"/>
      <c r="P40" s="102"/>
    </row>
    <row r="41" spans="1:16" s="101" customFormat="1" ht="9.75" customHeight="1">
      <c r="A41" s="142"/>
      <c r="B41" s="126" t="s">
        <v>1060</v>
      </c>
      <c r="C41" s="137"/>
      <c r="D41" s="137"/>
      <c r="E41" s="138"/>
      <c r="F41" s="139" t="s">
        <v>1019</v>
      </c>
      <c r="G41" s="41">
        <v>1</v>
      </c>
      <c r="H41" s="48"/>
      <c r="I41" s="183">
        <v>230.55</v>
      </c>
      <c r="J41" s="94"/>
      <c r="K41" s="297">
        <f>ROUND(G41*I41,2)</f>
        <v>230.55</v>
      </c>
      <c r="L41" s="95"/>
      <c r="M41" s="53">
        <f>SUM(K39:K41)</f>
        <v>349.74</v>
      </c>
      <c r="O41" s="102"/>
      <c r="P41" s="102"/>
    </row>
    <row r="42" spans="1:16" s="101" customFormat="1" ht="9.75" customHeight="1">
      <c r="A42" s="141" t="s">
        <v>715</v>
      </c>
      <c r="B42" s="169" t="s">
        <v>1042</v>
      </c>
      <c r="C42" s="137"/>
      <c r="D42" s="137"/>
      <c r="E42" s="138"/>
      <c r="F42" s="139"/>
      <c r="G42" s="41"/>
      <c r="H42" s="48"/>
      <c r="I42" s="183"/>
      <c r="J42" s="94"/>
      <c r="K42" s="45"/>
      <c r="L42" s="95"/>
      <c r="M42" s="53"/>
      <c r="O42" s="102"/>
      <c r="P42" s="102"/>
    </row>
    <row r="43" spans="1:16" s="101" customFormat="1" ht="9.75" customHeight="1">
      <c r="A43" s="142" t="s">
        <v>716</v>
      </c>
      <c r="B43" s="160" t="s">
        <v>1043</v>
      </c>
      <c r="C43" s="137"/>
      <c r="D43" s="137"/>
      <c r="E43" s="138"/>
      <c r="F43" s="139" t="s">
        <v>1018</v>
      </c>
      <c r="G43" s="41">
        <v>0.34</v>
      </c>
      <c r="H43" s="48"/>
      <c r="I43" s="185">
        <v>59.8</v>
      </c>
      <c r="J43" s="94"/>
      <c r="K43" s="297">
        <f>ROUND(G43*I43,2)</f>
        <v>20.33</v>
      </c>
      <c r="L43" s="95"/>
      <c r="M43" s="53">
        <f>K43</f>
        <v>20.33</v>
      </c>
      <c r="O43" s="102"/>
      <c r="P43" s="102"/>
    </row>
    <row r="44" spans="1:16" s="101" customFormat="1" ht="9.75" customHeight="1">
      <c r="A44" s="141" t="s">
        <v>717</v>
      </c>
      <c r="B44" s="169" t="s">
        <v>1021</v>
      </c>
      <c r="C44" s="137"/>
      <c r="D44" s="137"/>
      <c r="E44" s="138"/>
      <c r="F44" s="139"/>
      <c r="G44" s="41"/>
      <c r="H44" s="48"/>
      <c r="I44" s="183"/>
      <c r="J44" s="94"/>
      <c r="K44" s="45"/>
      <c r="L44" s="95"/>
      <c r="M44" s="53"/>
      <c r="O44" s="102"/>
      <c r="P44" s="102"/>
    </row>
    <row r="45" spans="1:16" s="85" customFormat="1" ht="9.75" customHeight="1">
      <c r="A45" s="142" t="s">
        <v>718</v>
      </c>
      <c r="B45" s="160" t="s">
        <v>1038</v>
      </c>
      <c r="C45" s="137"/>
      <c r="D45" s="137"/>
      <c r="E45" s="138"/>
      <c r="F45" s="139" t="s">
        <v>1018</v>
      </c>
      <c r="G45" s="41">
        <v>20.83</v>
      </c>
      <c r="H45" s="48"/>
      <c r="I45" s="183">
        <v>9.34</v>
      </c>
      <c r="J45" s="94"/>
      <c r="K45" s="297">
        <f>ROUND(G45*I45,2)</f>
        <v>194.55</v>
      </c>
      <c r="L45" s="91"/>
      <c r="M45" s="53"/>
      <c r="O45" s="86"/>
      <c r="P45" s="86"/>
    </row>
    <row r="46" spans="1:16" s="85" customFormat="1" ht="9.75" customHeight="1">
      <c r="A46" s="142" t="s">
        <v>719</v>
      </c>
      <c r="B46" s="160" t="s">
        <v>1159</v>
      </c>
      <c r="C46" s="137"/>
      <c r="D46" s="137"/>
      <c r="E46" s="138"/>
      <c r="F46" s="139" t="s">
        <v>1018</v>
      </c>
      <c r="G46" s="140">
        <v>3.36</v>
      </c>
      <c r="H46" s="48"/>
      <c r="I46" s="183">
        <v>8.65</v>
      </c>
      <c r="J46" s="94"/>
      <c r="K46" s="297">
        <f>ROUND(G46*I46,2)</f>
        <v>29.06</v>
      </c>
      <c r="L46" s="91"/>
      <c r="M46" s="53">
        <f>SUM(K45:K46)</f>
        <v>223.61</v>
      </c>
      <c r="O46" s="86"/>
      <c r="P46" s="86"/>
    </row>
    <row r="47" spans="1:16" s="85" customFormat="1" ht="9.75" customHeight="1">
      <c r="A47" s="336" t="s">
        <v>720</v>
      </c>
      <c r="B47" s="309" t="s">
        <v>1116</v>
      </c>
      <c r="C47" s="39"/>
      <c r="D47" s="39"/>
      <c r="E47" s="98"/>
      <c r="F47" s="40"/>
      <c r="G47" s="140"/>
      <c r="H47" s="48"/>
      <c r="I47" s="45"/>
      <c r="J47" s="94"/>
      <c r="K47" s="45"/>
      <c r="L47" s="91"/>
      <c r="M47" s="53"/>
      <c r="O47" s="86"/>
      <c r="P47" s="86"/>
    </row>
    <row r="48" spans="1:16" s="85" customFormat="1" ht="9.75" customHeight="1">
      <c r="A48" s="335" t="s">
        <v>721</v>
      </c>
      <c r="B48" s="79" t="s">
        <v>1024</v>
      </c>
      <c r="C48" s="39"/>
      <c r="D48" s="39"/>
      <c r="E48" s="98"/>
      <c r="F48" s="40"/>
      <c r="G48" s="140"/>
      <c r="H48" s="48"/>
      <c r="I48" s="14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722</v>
      </c>
      <c r="B49" s="38" t="s">
        <v>1105</v>
      </c>
      <c r="C49" s="39"/>
      <c r="D49" s="39"/>
      <c r="E49" s="98"/>
      <c r="F49" s="40" t="s">
        <v>1018</v>
      </c>
      <c r="G49" s="140">
        <v>21.3</v>
      </c>
      <c r="H49" s="48"/>
      <c r="I49" s="183">
        <v>6.21</v>
      </c>
      <c r="J49" s="94"/>
      <c r="K49" s="297">
        <f>ROUND(G49*I49,2)</f>
        <v>132.27</v>
      </c>
      <c r="L49" s="91"/>
      <c r="M49" s="53"/>
      <c r="O49" s="86"/>
      <c r="P49" s="86"/>
    </row>
    <row r="50" spans="1:16" s="85" customFormat="1" ht="9.75" customHeight="1">
      <c r="A50" s="334" t="s">
        <v>723</v>
      </c>
      <c r="B50" s="38" t="s">
        <v>1061</v>
      </c>
      <c r="C50" s="39"/>
      <c r="D50" s="39"/>
      <c r="E50" s="98"/>
      <c r="F50" s="40" t="s">
        <v>1018</v>
      </c>
      <c r="G50" s="140">
        <v>54.47</v>
      </c>
      <c r="H50" s="48"/>
      <c r="I50" s="183">
        <v>11.18</v>
      </c>
      <c r="J50" s="94"/>
      <c r="K50" s="297">
        <f>ROUND(G50*I50,2)</f>
        <v>608.97</v>
      </c>
      <c r="L50" s="91"/>
      <c r="M50" s="53"/>
      <c r="O50" s="86"/>
      <c r="P50" s="86"/>
    </row>
    <row r="51" spans="1:16" s="85" customFormat="1" ht="9.75" customHeight="1" thickBot="1">
      <c r="A51" s="334" t="s">
        <v>724</v>
      </c>
      <c r="B51" s="38" t="s">
        <v>1044</v>
      </c>
      <c r="C51" s="39"/>
      <c r="D51" s="39"/>
      <c r="E51" s="98"/>
      <c r="F51" s="40" t="s">
        <v>1018</v>
      </c>
      <c r="G51" s="140">
        <v>7.48</v>
      </c>
      <c r="H51" s="48"/>
      <c r="I51" s="297">
        <v>7.47</v>
      </c>
      <c r="J51" s="94"/>
      <c r="K51" s="297">
        <f>ROUND(G51*I51,2)</f>
        <v>55.88</v>
      </c>
      <c r="L51" s="91"/>
      <c r="M51" s="353">
        <f>SUM(K49:K51)</f>
        <v>797.12</v>
      </c>
      <c r="O51" s="86"/>
      <c r="P51" s="86"/>
    </row>
    <row r="52" spans="1:13" ht="19.5" customHeight="1" thickTop="1">
      <c r="A52" s="69" t="str">
        <f>Plan1!A52</f>
        <v>DATA:   03/03/2005   </v>
      </c>
      <c r="B52" s="70"/>
      <c r="C52" s="71" t="s">
        <v>1022</v>
      </c>
      <c r="D52" s="70"/>
      <c r="E52" s="72"/>
      <c r="F52" s="70" t="s">
        <v>1009</v>
      </c>
      <c r="G52" s="72"/>
      <c r="H52" s="70" t="s">
        <v>1016</v>
      </c>
      <c r="I52" s="72"/>
      <c r="J52" s="70"/>
      <c r="K52" s="104">
        <f>SUM(K5:K51)</f>
        <v>180351.1599999997</v>
      </c>
      <c r="L52" s="97"/>
      <c r="M52" s="345">
        <f>SUM(M5:M51)</f>
        <v>180351.15999999983</v>
      </c>
    </row>
    <row r="53" spans="1:13" ht="19.5" customHeight="1" thickBot="1">
      <c r="A53" s="24"/>
      <c r="B53" s="25"/>
      <c r="C53" s="56"/>
      <c r="D53" s="23"/>
      <c r="E53" s="57"/>
      <c r="F53" s="23"/>
      <c r="G53" s="57"/>
      <c r="H53" s="23" t="s">
        <v>1017</v>
      </c>
      <c r="I53" s="57"/>
      <c r="J53" s="23"/>
      <c r="K53" s="73"/>
      <c r="L53" s="23"/>
      <c r="M53" s="346"/>
    </row>
    <row r="54" spans="1:13" ht="15" customHeight="1" thickTop="1">
      <c r="A54" s="167"/>
      <c r="B54" s="55"/>
      <c r="C54" s="164"/>
      <c r="D54" s="161"/>
      <c r="E54" s="161"/>
      <c r="F54" s="166"/>
      <c r="M54" s="75"/>
    </row>
    <row r="55" spans="1:6" ht="15" customHeight="1">
      <c r="A55" s="167"/>
      <c r="B55" s="55"/>
      <c r="C55" s="164"/>
      <c r="D55" s="164"/>
      <c r="E55" s="164"/>
      <c r="F55" s="166"/>
    </row>
    <row r="56" spans="2:6" ht="15" customHeight="1">
      <c r="B56" s="164"/>
      <c r="C56" s="161"/>
      <c r="D56" s="161"/>
      <c r="E56" s="161"/>
      <c r="F56" s="16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PageLayoutView="0" workbookViewId="0" topLeftCell="A2">
      <selection activeCell="I15" sqref="I15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906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Plan24!K52</f>
        <v>180351.1599999997</v>
      </c>
      <c r="L5" s="66"/>
      <c r="M5" s="339">
        <f>Plan24!M52</f>
        <v>180351.15999999983</v>
      </c>
    </row>
    <row r="6" spans="1:13" ht="12.7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9.75" customHeight="1" thickTop="1">
      <c r="A9" s="114" t="s">
        <v>725</v>
      </c>
      <c r="B9" s="79" t="s">
        <v>1063</v>
      </c>
      <c r="C9" s="137"/>
      <c r="D9" s="137"/>
      <c r="E9" s="138"/>
      <c r="F9" s="139"/>
      <c r="G9" s="41"/>
      <c r="H9" s="48"/>
      <c r="I9" s="14"/>
      <c r="J9" s="94"/>
      <c r="K9" s="103"/>
      <c r="L9" s="43"/>
      <c r="M9" s="351"/>
    </row>
    <row r="10" spans="1:13" ht="9.75" customHeight="1">
      <c r="A10" s="109" t="s">
        <v>726</v>
      </c>
      <c r="B10" s="38" t="s">
        <v>1091</v>
      </c>
      <c r="C10" s="39"/>
      <c r="D10" s="39"/>
      <c r="E10" s="98"/>
      <c r="F10" s="40" t="s">
        <v>1020</v>
      </c>
      <c r="G10" s="41">
        <v>6</v>
      </c>
      <c r="H10" s="48"/>
      <c r="I10" s="183">
        <v>3.58</v>
      </c>
      <c r="J10" s="94"/>
      <c r="K10" s="297">
        <f>ROUND(G10*I10,2)</f>
        <v>21.48</v>
      </c>
      <c r="L10" s="105"/>
      <c r="M10" s="344"/>
    </row>
    <row r="11" spans="1:13" ht="9.75" customHeight="1">
      <c r="A11" s="109" t="s">
        <v>727</v>
      </c>
      <c r="B11" s="38" t="s">
        <v>1064</v>
      </c>
      <c r="C11" s="39"/>
      <c r="D11" s="39"/>
      <c r="E11" s="98"/>
      <c r="F11" s="40" t="s">
        <v>1019</v>
      </c>
      <c r="G11" s="41">
        <v>1</v>
      </c>
      <c r="H11" s="48"/>
      <c r="I11" s="183">
        <v>48.76</v>
      </c>
      <c r="J11" s="94"/>
      <c r="K11" s="297">
        <f>ROUND(G11*I11,2)</f>
        <v>48.76</v>
      </c>
      <c r="L11" s="105"/>
      <c r="M11" s="344"/>
    </row>
    <row r="12" spans="1:13" ht="9.75" customHeight="1">
      <c r="A12" s="109" t="s">
        <v>728</v>
      </c>
      <c r="B12" s="100" t="s">
        <v>9</v>
      </c>
      <c r="C12" s="39"/>
      <c r="D12" s="39"/>
      <c r="E12" s="98"/>
      <c r="F12" s="40" t="s">
        <v>1020</v>
      </c>
      <c r="G12" s="41">
        <v>6</v>
      </c>
      <c r="H12" s="48"/>
      <c r="I12" s="297">
        <v>11.25</v>
      </c>
      <c r="J12" s="94"/>
      <c r="K12" s="297">
        <f>ROUND(G12*I12,2)</f>
        <v>67.5</v>
      </c>
      <c r="L12" s="105"/>
      <c r="M12" s="344"/>
    </row>
    <row r="13" spans="1:13" ht="9.75" customHeight="1">
      <c r="A13" s="109" t="s">
        <v>729</v>
      </c>
      <c r="B13" s="38" t="s">
        <v>1070</v>
      </c>
      <c r="C13" s="39"/>
      <c r="D13" s="39"/>
      <c r="E13" s="98"/>
      <c r="F13" s="30" t="s">
        <v>1019</v>
      </c>
      <c r="G13" s="36">
        <v>2</v>
      </c>
      <c r="H13" s="113"/>
      <c r="I13" s="296">
        <v>26.18</v>
      </c>
      <c r="J13" s="105"/>
      <c r="K13" s="297">
        <f>ROUND(G13*I13,2)</f>
        <v>52.36</v>
      </c>
      <c r="L13" s="113"/>
      <c r="M13" s="344"/>
    </row>
    <row r="14" spans="1:13" ht="9.75" customHeight="1">
      <c r="A14" s="109" t="s">
        <v>730</v>
      </c>
      <c r="B14" s="27" t="s">
        <v>952</v>
      </c>
      <c r="C14" s="28"/>
      <c r="D14" s="28"/>
      <c r="E14" s="29"/>
      <c r="F14" s="30"/>
      <c r="G14" s="36"/>
      <c r="H14" s="113"/>
      <c r="I14" s="183"/>
      <c r="J14" s="105"/>
      <c r="K14" s="106"/>
      <c r="L14" s="113"/>
      <c r="M14" s="344"/>
    </row>
    <row r="15" spans="1:13" ht="9.75" customHeight="1">
      <c r="A15" s="333"/>
      <c r="B15" s="27" t="s">
        <v>1118</v>
      </c>
      <c r="C15" s="28"/>
      <c r="D15" s="28"/>
      <c r="E15" s="29"/>
      <c r="F15" s="30" t="s">
        <v>1019</v>
      </c>
      <c r="G15" s="36">
        <v>1</v>
      </c>
      <c r="H15" s="47"/>
      <c r="I15" s="183">
        <v>863.5</v>
      </c>
      <c r="J15" s="47"/>
      <c r="K15" s="297">
        <f>ROUND(G15*I15,2)</f>
        <v>863.5</v>
      </c>
      <c r="L15" s="46"/>
      <c r="M15" s="52"/>
    </row>
    <row r="16" spans="1:13" ht="9.75" customHeight="1">
      <c r="A16" s="333" t="s">
        <v>731</v>
      </c>
      <c r="B16" s="38" t="s">
        <v>1163</v>
      </c>
      <c r="C16" s="28"/>
      <c r="D16" s="28"/>
      <c r="E16" s="29"/>
      <c r="F16" s="30" t="s">
        <v>1019</v>
      </c>
      <c r="G16" s="36">
        <v>1</v>
      </c>
      <c r="H16" s="47"/>
      <c r="I16" s="183">
        <v>549.66</v>
      </c>
      <c r="J16" s="47"/>
      <c r="K16" s="297">
        <f>ROUND(G16*I16,2)</f>
        <v>549.66</v>
      </c>
      <c r="L16" s="46"/>
      <c r="M16" s="52">
        <f>SUM(K10:K16)</f>
        <v>1603.2599999999998</v>
      </c>
    </row>
    <row r="17" spans="1:13" ht="9.75" customHeight="1">
      <c r="A17" s="332" t="s">
        <v>732</v>
      </c>
      <c r="B17" s="79" t="s">
        <v>1056</v>
      </c>
      <c r="C17" s="28"/>
      <c r="D17" s="28"/>
      <c r="E17" s="29"/>
      <c r="F17" s="30"/>
      <c r="G17" s="36"/>
      <c r="H17" s="47"/>
      <c r="I17" s="183"/>
      <c r="J17" s="47"/>
      <c r="K17" s="45"/>
      <c r="L17" s="46"/>
      <c r="M17" s="52"/>
    </row>
    <row r="18" spans="1:16" s="101" customFormat="1" ht="9.75" customHeight="1">
      <c r="A18" s="333" t="s">
        <v>733</v>
      </c>
      <c r="B18" s="38" t="s">
        <v>1086</v>
      </c>
      <c r="C18" s="39"/>
      <c r="D18" s="39"/>
      <c r="E18" s="98"/>
      <c r="F18" s="40"/>
      <c r="G18" s="36"/>
      <c r="H18" s="47"/>
      <c r="I18" s="183"/>
      <c r="J18" s="88"/>
      <c r="K18" s="45"/>
      <c r="L18" s="89"/>
      <c r="M18" s="52"/>
      <c r="O18" s="102"/>
      <c r="P18" s="102"/>
    </row>
    <row r="19" spans="1:16" s="101" customFormat="1" ht="9.75" customHeight="1">
      <c r="A19" s="333"/>
      <c r="B19" s="38" t="s">
        <v>1085</v>
      </c>
      <c r="C19" s="39"/>
      <c r="D19" s="39"/>
      <c r="E19" s="98"/>
      <c r="F19" s="40" t="s">
        <v>1019</v>
      </c>
      <c r="G19" s="36">
        <v>3</v>
      </c>
      <c r="H19" s="47"/>
      <c r="I19" s="183">
        <v>112.64</v>
      </c>
      <c r="J19" s="88"/>
      <c r="K19" s="297">
        <f>ROUND(G19*I19,2)</f>
        <v>337.92</v>
      </c>
      <c r="L19" s="89"/>
      <c r="M19" s="52"/>
      <c r="O19" s="102"/>
      <c r="P19" s="102"/>
    </row>
    <row r="20" spans="1:16" s="101" customFormat="1" ht="9.75" customHeight="1">
      <c r="A20" s="333" t="s">
        <v>734</v>
      </c>
      <c r="B20" s="38" t="s">
        <v>1087</v>
      </c>
      <c r="C20" s="39"/>
      <c r="D20" s="39"/>
      <c r="E20" s="98"/>
      <c r="F20" s="40" t="s">
        <v>1019</v>
      </c>
      <c r="G20" s="36">
        <v>1</v>
      </c>
      <c r="H20" s="47"/>
      <c r="I20" s="183">
        <v>42.58</v>
      </c>
      <c r="J20" s="88"/>
      <c r="K20" s="297">
        <f>ROUND(G20*I20,2)</f>
        <v>42.58</v>
      </c>
      <c r="L20" s="89"/>
      <c r="M20" s="52"/>
      <c r="O20" s="102"/>
      <c r="P20" s="102"/>
    </row>
    <row r="21" spans="1:16" s="101" customFormat="1" ht="9.75" customHeight="1">
      <c r="A21" s="333" t="s">
        <v>735</v>
      </c>
      <c r="B21" s="38" t="s">
        <v>1089</v>
      </c>
      <c r="C21" s="39"/>
      <c r="D21" s="39"/>
      <c r="E21" s="98"/>
      <c r="F21" s="40" t="s">
        <v>1019</v>
      </c>
      <c r="G21" s="36">
        <v>2</v>
      </c>
      <c r="H21" s="47"/>
      <c r="I21" s="183">
        <v>49.85</v>
      </c>
      <c r="J21" s="88"/>
      <c r="K21" s="297">
        <f>ROUND(G21*I21,2)</f>
        <v>99.7</v>
      </c>
      <c r="L21" s="89"/>
      <c r="M21" s="52"/>
      <c r="O21" s="102"/>
      <c r="P21" s="102"/>
    </row>
    <row r="22" spans="1:16" s="101" customFormat="1" ht="9.75" customHeight="1">
      <c r="A22" s="333" t="s">
        <v>736</v>
      </c>
      <c r="B22" s="38" t="s">
        <v>1119</v>
      </c>
      <c r="C22" s="39"/>
      <c r="D22" s="39"/>
      <c r="E22" s="98"/>
      <c r="F22" s="40" t="s">
        <v>1019</v>
      </c>
      <c r="G22" s="36">
        <v>3</v>
      </c>
      <c r="H22" s="47"/>
      <c r="I22" s="183">
        <v>65.2</v>
      </c>
      <c r="J22" s="88"/>
      <c r="K22" s="297">
        <f>ROUND(G22*I22,2)</f>
        <v>195.6</v>
      </c>
      <c r="L22" s="89"/>
      <c r="M22" s="52"/>
      <c r="O22" s="102"/>
      <c r="P22" s="102"/>
    </row>
    <row r="23" spans="1:16" s="101" customFormat="1" ht="9.75" customHeight="1">
      <c r="A23" s="333" t="s">
        <v>737</v>
      </c>
      <c r="B23" s="38" t="s">
        <v>1164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9.75" customHeight="1">
      <c r="A24" s="109"/>
      <c r="B24" s="38" t="s">
        <v>1165</v>
      </c>
      <c r="C24" s="39"/>
      <c r="D24" s="39"/>
      <c r="E24" s="98"/>
      <c r="F24" s="40" t="s">
        <v>1019</v>
      </c>
      <c r="G24" s="36">
        <v>1</v>
      </c>
      <c r="H24" s="47"/>
      <c r="I24" s="183">
        <v>1725.75</v>
      </c>
      <c r="J24" s="88"/>
      <c r="K24" s="297">
        <f>ROUND(G24*I24,2)</f>
        <v>1725.75</v>
      </c>
      <c r="L24" s="89"/>
      <c r="M24" s="52"/>
      <c r="O24" s="102"/>
      <c r="P24" s="102"/>
    </row>
    <row r="25" spans="1:16" s="101" customFormat="1" ht="9.75" customHeight="1">
      <c r="A25" s="109" t="s">
        <v>914</v>
      </c>
      <c r="B25" s="38" t="s">
        <v>1093</v>
      </c>
      <c r="C25" s="39"/>
      <c r="D25" s="39"/>
      <c r="E25" s="98"/>
      <c r="F25" s="40"/>
      <c r="G25" s="36"/>
      <c r="H25" s="105"/>
      <c r="I25" s="183"/>
      <c r="J25" s="105"/>
      <c r="K25" s="106"/>
      <c r="L25" s="89"/>
      <c r="M25" s="52"/>
      <c r="O25" s="102"/>
      <c r="P25" s="102"/>
    </row>
    <row r="26" spans="1:16" s="101" customFormat="1" ht="9.75" customHeight="1">
      <c r="A26" s="109"/>
      <c r="B26" s="38" t="s">
        <v>1094</v>
      </c>
      <c r="C26" s="39"/>
      <c r="D26" s="39"/>
      <c r="E26" s="98"/>
      <c r="F26" s="40" t="s">
        <v>1019</v>
      </c>
      <c r="G26" s="36">
        <v>1</v>
      </c>
      <c r="H26" s="105"/>
      <c r="I26" s="183">
        <v>130.58</v>
      </c>
      <c r="J26" s="105"/>
      <c r="K26" s="297">
        <f>ROUND(G26*I26,2)</f>
        <v>130.58</v>
      </c>
      <c r="L26" s="89"/>
      <c r="M26" s="52">
        <f>SUM(K19:K26)</f>
        <v>2532.13</v>
      </c>
      <c r="O26" s="102"/>
      <c r="P26" s="102"/>
    </row>
    <row r="27" spans="1:16" s="101" customFormat="1" ht="9.75" customHeight="1">
      <c r="A27" s="120" t="s">
        <v>738</v>
      </c>
      <c r="B27" s="79" t="s">
        <v>1133</v>
      </c>
      <c r="C27" s="39"/>
      <c r="D27" s="39"/>
      <c r="E27" s="98"/>
      <c r="F27" s="40"/>
      <c r="G27" s="36"/>
      <c r="H27" s="47"/>
      <c r="I27" s="183"/>
      <c r="J27" s="88"/>
      <c r="K27" s="45"/>
      <c r="L27" s="89"/>
      <c r="M27" s="52"/>
      <c r="O27" s="102"/>
      <c r="P27" s="102"/>
    </row>
    <row r="28" spans="1:16" s="101" customFormat="1" ht="9.75" customHeight="1">
      <c r="A28" s="109" t="s">
        <v>739</v>
      </c>
      <c r="B28" s="38" t="s">
        <v>740</v>
      </c>
      <c r="C28" s="39"/>
      <c r="D28" s="39"/>
      <c r="E28" s="98"/>
      <c r="F28" s="40" t="s">
        <v>1019</v>
      </c>
      <c r="G28" s="36">
        <v>1</v>
      </c>
      <c r="H28" s="47"/>
      <c r="I28" s="183">
        <v>43.55</v>
      </c>
      <c r="J28" s="88"/>
      <c r="K28" s="297">
        <f>ROUND(G28*I28,2)</f>
        <v>43.55</v>
      </c>
      <c r="L28" s="89"/>
      <c r="M28" s="52">
        <f>K28</f>
        <v>43.55</v>
      </c>
      <c r="O28" s="102"/>
      <c r="P28" s="102"/>
    </row>
    <row r="29" spans="1:16" s="101" customFormat="1" ht="9.75" customHeight="1">
      <c r="A29" s="120" t="s">
        <v>741</v>
      </c>
      <c r="B29" s="79" t="s">
        <v>1029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9.75" customHeight="1">
      <c r="A30" s="109" t="s">
        <v>742</v>
      </c>
      <c r="B30" s="38" t="s">
        <v>1030</v>
      </c>
      <c r="C30" s="39"/>
      <c r="D30" s="39"/>
      <c r="E30" s="98"/>
      <c r="F30" s="40"/>
      <c r="G30" s="41"/>
      <c r="H30" s="48"/>
      <c r="I30" s="183"/>
      <c r="J30" s="94"/>
      <c r="K30" s="45"/>
      <c r="L30" s="95"/>
      <c r="M30" s="53"/>
      <c r="O30" s="102"/>
      <c r="P30" s="102"/>
    </row>
    <row r="31" spans="1:16" s="101" customFormat="1" ht="9.75" customHeight="1">
      <c r="A31" s="109"/>
      <c r="B31" s="38" t="s">
        <v>1031</v>
      </c>
      <c r="C31" s="39"/>
      <c r="D31" s="39"/>
      <c r="E31" s="98"/>
      <c r="F31" s="40" t="s">
        <v>1018</v>
      </c>
      <c r="G31" s="41">
        <v>54.47</v>
      </c>
      <c r="H31" s="48"/>
      <c r="I31" s="183">
        <v>2.39</v>
      </c>
      <c r="J31" s="94"/>
      <c r="K31" s="297">
        <f>ROUND(G31*I31,2)</f>
        <v>130.18</v>
      </c>
      <c r="L31" s="95"/>
      <c r="M31" s="53"/>
      <c r="O31" s="102"/>
      <c r="P31" s="102"/>
    </row>
    <row r="32" spans="1:16" s="101" customFormat="1" ht="9.75" customHeight="1">
      <c r="A32" s="109" t="s">
        <v>743</v>
      </c>
      <c r="B32" s="84" t="s">
        <v>1033</v>
      </c>
      <c r="C32" s="39"/>
      <c r="D32" s="39"/>
      <c r="E32" s="98"/>
      <c r="F32" s="40" t="s">
        <v>1018</v>
      </c>
      <c r="G32" s="41">
        <v>54.47</v>
      </c>
      <c r="H32" s="48"/>
      <c r="I32" s="183">
        <v>16.43</v>
      </c>
      <c r="J32" s="94"/>
      <c r="K32" s="297">
        <f>ROUND(G32*I32,2)</f>
        <v>894.94</v>
      </c>
      <c r="L32" s="95"/>
      <c r="M32" s="53"/>
      <c r="O32" s="102"/>
      <c r="P32" s="102"/>
    </row>
    <row r="33" spans="1:16" s="101" customFormat="1" ht="9.75" customHeight="1">
      <c r="A33" s="109" t="s">
        <v>744</v>
      </c>
      <c r="B33" s="38" t="s">
        <v>1071</v>
      </c>
      <c r="C33" s="39"/>
      <c r="D33" s="39"/>
      <c r="E33" s="98"/>
      <c r="F33" s="40"/>
      <c r="G33" s="41"/>
      <c r="H33" s="48"/>
      <c r="I33" s="183"/>
      <c r="J33" s="94"/>
      <c r="K33" s="45"/>
      <c r="L33" s="95"/>
      <c r="M33" s="53"/>
      <c r="O33" s="102"/>
      <c r="P33" s="102"/>
    </row>
    <row r="34" spans="1:16" s="101" customFormat="1" ht="9.75" customHeight="1">
      <c r="A34" s="109"/>
      <c r="B34" s="38" t="s">
        <v>1072</v>
      </c>
      <c r="C34" s="39"/>
      <c r="D34" s="39"/>
      <c r="E34" s="98"/>
      <c r="F34" s="40" t="s">
        <v>1073</v>
      </c>
      <c r="G34" s="41">
        <v>54.47</v>
      </c>
      <c r="H34" s="48"/>
      <c r="I34" s="183">
        <v>22.88</v>
      </c>
      <c r="J34" s="94"/>
      <c r="K34" s="297">
        <f>ROUND(G34*I34,2)</f>
        <v>1246.27</v>
      </c>
      <c r="L34" s="95"/>
      <c r="M34" s="53"/>
      <c r="O34" s="102"/>
      <c r="P34" s="102"/>
    </row>
    <row r="35" spans="1:16" s="101" customFormat="1" ht="9.75" customHeight="1">
      <c r="A35" s="109" t="s">
        <v>745</v>
      </c>
      <c r="B35" s="84" t="s">
        <v>1161</v>
      </c>
      <c r="C35" s="39"/>
      <c r="D35" s="67"/>
      <c r="E35" s="68"/>
      <c r="F35" s="40" t="s">
        <v>1020</v>
      </c>
      <c r="G35" s="41">
        <v>6</v>
      </c>
      <c r="H35" s="48"/>
      <c r="I35" s="183">
        <v>22.88</v>
      </c>
      <c r="J35" s="94"/>
      <c r="K35" s="297">
        <f>ROUND(G35*I35,2)</f>
        <v>137.28</v>
      </c>
      <c r="L35" s="95"/>
      <c r="M35" s="53">
        <f>SUM(K31:K35)</f>
        <v>2408.6700000000005</v>
      </c>
      <c r="O35" s="102"/>
      <c r="P35" s="102"/>
    </row>
    <row r="36" spans="1:16" s="101" customFormat="1" ht="9.75" customHeight="1">
      <c r="A36" s="120" t="s">
        <v>746</v>
      </c>
      <c r="B36" s="79" t="s">
        <v>1032</v>
      </c>
      <c r="C36" s="39"/>
      <c r="D36" s="39"/>
      <c r="E36" s="98"/>
      <c r="F36" s="40"/>
      <c r="G36" s="41"/>
      <c r="H36" s="48"/>
      <c r="I36" s="185"/>
      <c r="J36" s="94"/>
      <c r="K36" s="45"/>
      <c r="L36" s="95"/>
      <c r="M36" s="53"/>
      <c r="O36" s="102"/>
      <c r="P36" s="102"/>
    </row>
    <row r="37" spans="1:16" s="101" customFormat="1" ht="9.75" customHeight="1">
      <c r="A37" s="142" t="s">
        <v>747</v>
      </c>
      <c r="B37" s="38" t="s">
        <v>1083</v>
      </c>
      <c r="C37" s="39"/>
      <c r="D37" s="39"/>
      <c r="E37" s="98"/>
      <c r="F37" s="40" t="s">
        <v>1018</v>
      </c>
      <c r="G37" s="41">
        <v>21.3</v>
      </c>
      <c r="H37" s="48"/>
      <c r="I37" s="183">
        <v>17.04</v>
      </c>
      <c r="J37" s="94"/>
      <c r="K37" s="297">
        <f>ROUND(G37*I37,2)</f>
        <v>362.95</v>
      </c>
      <c r="L37" s="95"/>
      <c r="M37" s="53"/>
      <c r="O37" s="102"/>
      <c r="P37" s="102"/>
    </row>
    <row r="38" spans="1:16" s="101" customFormat="1" ht="9.75" customHeight="1">
      <c r="A38" s="142" t="s">
        <v>748</v>
      </c>
      <c r="B38" s="38" t="s">
        <v>1110</v>
      </c>
      <c r="C38" s="39"/>
      <c r="D38" s="39"/>
      <c r="E38" s="98"/>
      <c r="F38" s="40" t="s">
        <v>1018</v>
      </c>
      <c r="G38" s="41">
        <v>21.3</v>
      </c>
      <c r="H38" s="48"/>
      <c r="I38" s="183">
        <v>9.25</v>
      </c>
      <c r="J38" s="94"/>
      <c r="K38" s="297">
        <f>ROUND(G38*I38,2)</f>
        <v>197.03</v>
      </c>
      <c r="L38" s="95"/>
      <c r="M38" s="53"/>
      <c r="O38" s="102"/>
      <c r="P38" s="102"/>
    </row>
    <row r="39" spans="1:16" s="101" customFormat="1" ht="9.75" customHeight="1">
      <c r="A39" s="142" t="s">
        <v>749</v>
      </c>
      <c r="B39" s="38" t="s">
        <v>1113</v>
      </c>
      <c r="C39" s="39"/>
      <c r="D39" s="39"/>
      <c r="E39" s="98"/>
      <c r="F39" s="40" t="s">
        <v>1018</v>
      </c>
      <c r="G39" s="41">
        <v>21.3</v>
      </c>
      <c r="H39" s="48"/>
      <c r="I39" s="183">
        <v>24.8</v>
      </c>
      <c r="J39" s="94"/>
      <c r="K39" s="297">
        <f>ROUND(G39*I39,2)</f>
        <v>528.24</v>
      </c>
      <c r="L39" s="95"/>
      <c r="M39" s="53"/>
      <c r="O39" s="102"/>
      <c r="P39" s="102"/>
    </row>
    <row r="40" spans="1:16" s="101" customFormat="1" ht="9.75" customHeight="1">
      <c r="A40" s="142" t="s">
        <v>750</v>
      </c>
      <c r="B40" s="38" t="s">
        <v>1120</v>
      </c>
      <c r="C40" s="39"/>
      <c r="D40" s="39"/>
      <c r="E40" s="98"/>
      <c r="F40" s="40" t="s">
        <v>1020</v>
      </c>
      <c r="G40" s="41">
        <v>0.8</v>
      </c>
      <c r="H40" s="48"/>
      <c r="I40" s="183">
        <v>18.4</v>
      </c>
      <c r="J40" s="94"/>
      <c r="K40" s="297">
        <f>ROUND(G40*I40,2)</f>
        <v>14.72</v>
      </c>
      <c r="L40" s="95"/>
      <c r="M40" s="53">
        <f>SUM(K37:K40)</f>
        <v>1102.94</v>
      </c>
      <c r="O40" s="102"/>
      <c r="P40" s="102"/>
    </row>
    <row r="41" spans="1:16" s="101" customFormat="1" ht="9.75" customHeight="1">
      <c r="A41" s="141" t="s">
        <v>751</v>
      </c>
      <c r="B41" s="79" t="s">
        <v>1040</v>
      </c>
      <c r="C41" s="39"/>
      <c r="D41" s="39"/>
      <c r="E41" s="98"/>
      <c r="F41" s="40"/>
      <c r="G41" s="41"/>
      <c r="H41" s="48"/>
      <c r="I41" s="14"/>
      <c r="J41" s="94"/>
      <c r="K41" s="45"/>
      <c r="L41" s="95"/>
      <c r="M41" s="53"/>
      <c r="O41" s="102"/>
      <c r="P41" s="102"/>
    </row>
    <row r="42" spans="1:16" s="85" customFormat="1" ht="9.75" customHeight="1">
      <c r="A42" s="142" t="s">
        <v>752</v>
      </c>
      <c r="B42" s="27" t="s">
        <v>1177</v>
      </c>
      <c r="C42" s="39"/>
      <c r="D42" s="39"/>
      <c r="E42" s="98"/>
      <c r="F42" s="40" t="s">
        <v>1018</v>
      </c>
      <c r="G42" s="41">
        <v>3.2</v>
      </c>
      <c r="H42" s="48"/>
      <c r="I42" s="183">
        <v>456.64</v>
      </c>
      <c r="J42" s="94"/>
      <c r="K42" s="297">
        <f>ROUND(G42*I42,2)</f>
        <v>1461.25</v>
      </c>
      <c r="L42" s="91"/>
      <c r="M42" s="53"/>
      <c r="O42" s="86"/>
      <c r="P42" s="86"/>
    </row>
    <row r="43" spans="1:16" s="85" customFormat="1" ht="9.75" customHeight="1">
      <c r="A43" s="142" t="s">
        <v>753</v>
      </c>
      <c r="B43" s="38" t="s">
        <v>2</v>
      </c>
      <c r="C43" s="39"/>
      <c r="D43" s="39"/>
      <c r="E43" s="98"/>
      <c r="F43" s="40" t="s">
        <v>1018</v>
      </c>
      <c r="G43" s="41">
        <v>3</v>
      </c>
      <c r="H43" s="48"/>
      <c r="I43" s="183">
        <v>153.86</v>
      </c>
      <c r="J43" s="94"/>
      <c r="K43" s="297">
        <f>ROUND(G43*I43,2)</f>
        <v>461.58</v>
      </c>
      <c r="L43" s="91"/>
      <c r="M43" s="53"/>
      <c r="O43" s="86"/>
      <c r="P43" s="86"/>
    </row>
    <row r="44" spans="1:16" s="85" customFormat="1" ht="9.75" customHeight="1">
      <c r="A44" s="142" t="s">
        <v>754</v>
      </c>
      <c r="B44" s="126" t="s">
        <v>1156</v>
      </c>
      <c r="C44" s="137"/>
      <c r="D44" s="137"/>
      <c r="E44" s="138"/>
      <c r="F44" s="139"/>
      <c r="G44" s="140"/>
      <c r="H44" s="48"/>
      <c r="I44" s="297"/>
      <c r="J44" s="94"/>
      <c r="K44" s="45"/>
      <c r="L44" s="91"/>
      <c r="M44" s="53"/>
      <c r="O44" s="86"/>
      <c r="P44" s="86"/>
    </row>
    <row r="45" spans="1:16" s="85" customFormat="1" ht="9.75" customHeight="1">
      <c r="A45" s="334"/>
      <c r="B45" s="126" t="s">
        <v>1060</v>
      </c>
      <c r="C45" s="137"/>
      <c r="D45" s="137"/>
      <c r="E45" s="138"/>
      <c r="F45" s="139" t="s">
        <v>1019</v>
      </c>
      <c r="G45" s="140">
        <v>1</v>
      </c>
      <c r="H45" s="48"/>
      <c r="I45" s="296">
        <v>230.55</v>
      </c>
      <c r="J45" s="94"/>
      <c r="K45" s="297">
        <f>ROUND(G45*I45,2)</f>
        <v>230.55</v>
      </c>
      <c r="L45" s="91"/>
      <c r="M45" s="53">
        <f>SUM(K42:K45)</f>
        <v>2153.38</v>
      </c>
      <c r="O45" s="86"/>
      <c r="P45" s="86"/>
    </row>
    <row r="46" spans="1:16" s="85" customFormat="1" ht="9.75" customHeight="1">
      <c r="A46" s="335" t="s">
        <v>755</v>
      </c>
      <c r="B46" s="80" t="s">
        <v>1042</v>
      </c>
      <c r="C46" s="39"/>
      <c r="D46" s="39"/>
      <c r="E46" s="98"/>
      <c r="F46" s="40"/>
      <c r="G46" s="140"/>
      <c r="H46" s="48"/>
      <c r="I46" s="297"/>
      <c r="J46" s="94"/>
      <c r="K46" s="103"/>
      <c r="L46" s="91"/>
      <c r="M46" s="53"/>
      <c r="O46" s="86"/>
      <c r="P46" s="86"/>
    </row>
    <row r="47" spans="1:16" s="85" customFormat="1" ht="9.75" customHeight="1">
      <c r="A47" s="334" t="s">
        <v>756</v>
      </c>
      <c r="B47" s="38" t="s">
        <v>1043</v>
      </c>
      <c r="C47" s="39"/>
      <c r="D47" s="39"/>
      <c r="E47" s="98"/>
      <c r="F47" s="40" t="s">
        <v>1018</v>
      </c>
      <c r="G47" s="41">
        <v>1.96</v>
      </c>
      <c r="H47" s="48"/>
      <c r="I47" s="296">
        <v>59.8</v>
      </c>
      <c r="J47" s="94"/>
      <c r="K47" s="297">
        <f>ROUND(G47*I47,2)</f>
        <v>117.21</v>
      </c>
      <c r="L47" s="91"/>
      <c r="M47" s="53">
        <f>K47</f>
        <v>117.21</v>
      </c>
      <c r="O47" s="86"/>
      <c r="P47" s="86"/>
    </row>
    <row r="48" spans="1:16" s="85" customFormat="1" ht="9.75" customHeight="1">
      <c r="A48" s="335" t="s">
        <v>757</v>
      </c>
      <c r="B48" s="79" t="s">
        <v>1021</v>
      </c>
      <c r="C48" s="39"/>
      <c r="D48" s="39"/>
      <c r="E48" s="98"/>
      <c r="F48" s="40"/>
      <c r="G48" s="41"/>
      <c r="H48" s="48"/>
      <c r="I48" s="297"/>
      <c r="J48" s="94"/>
      <c r="K48" s="103"/>
      <c r="L48" s="91"/>
      <c r="M48" s="53"/>
      <c r="O48" s="86"/>
      <c r="P48" s="86"/>
    </row>
    <row r="49" spans="1:16" s="85" customFormat="1" ht="9.75" customHeight="1">
      <c r="A49" s="334" t="s">
        <v>758</v>
      </c>
      <c r="B49" s="38" t="s">
        <v>1121</v>
      </c>
      <c r="C49" s="39"/>
      <c r="D49" s="39"/>
      <c r="E49" s="98"/>
      <c r="F49" s="40"/>
      <c r="G49" s="41"/>
      <c r="H49" s="48"/>
      <c r="I49" s="296"/>
      <c r="J49" s="94"/>
      <c r="K49" s="103"/>
      <c r="L49" s="91"/>
      <c r="M49" s="53"/>
      <c r="O49" s="86"/>
      <c r="P49" s="86"/>
    </row>
    <row r="50" spans="1:16" s="85" customFormat="1" ht="9.75" customHeight="1">
      <c r="A50" s="334"/>
      <c r="B50" s="27" t="s">
        <v>1037</v>
      </c>
      <c r="C50" s="39"/>
      <c r="D50" s="39"/>
      <c r="E50" s="98"/>
      <c r="F50" s="40" t="s">
        <v>1018</v>
      </c>
      <c r="G50" s="41">
        <v>21.3</v>
      </c>
      <c r="H50" s="48"/>
      <c r="I50" s="183">
        <v>5.62</v>
      </c>
      <c r="J50" s="94"/>
      <c r="K50" s="297">
        <f>ROUND(G50*I50,2)</f>
        <v>119.71</v>
      </c>
      <c r="L50" s="91"/>
      <c r="M50" s="53"/>
      <c r="O50" s="86"/>
      <c r="P50" s="86"/>
    </row>
    <row r="51" spans="1:16" s="85" customFormat="1" ht="9.75" customHeight="1">
      <c r="A51" s="334" t="s">
        <v>759</v>
      </c>
      <c r="B51" s="27" t="s">
        <v>1038</v>
      </c>
      <c r="C51" s="39"/>
      <c r="D51" s="39"/>
      <c r="E51" s="98"/>
      <c r="F51" s="40" t="s">
        <v>1018</v>
      </c>
      <c r="G51" s="41">
        <v>21.3</v>
      </c>
      <c r="H51" s="48"/>
      <c r="I51" s="183">
        <v>9.34</v>
      </c>
      <c r="J51" s="94"/>
      <c r="K51" s="297">
        <f>ROUND(G51*I51,2)</f>
        <v>198.94</v>
      </c>
      <c r="L51" s="91"/>
      <c r="M51" s="53"/>
      <c r="O51" s="86"/>
      <c r="P51" s="86"/>
    </row>
    <row r="52" spans="1:16" s="85" customFormat="1" ht="9.75" customHeight="1" thickBot="1">
      <c r="A52" s="334" t="s">
        <v>760</v>
      </c>
      <c r="B52" s="115" t="s">
        <v>1159</v>
      </c>
      <c r="C52" s="137"/>
      <c r="D52" s="137"/>
      <c r="E52" s="138"/>
      <c r="F52" s="139" t="s">
        <v>1018</v>
      </c>
      <c r="G52" s="140">
        <v>3.36</v>
      </c>
      <c r="H52" s="48"/>
      <c r="I52" s="183">
        <v>8.65</v>
      </c>
      <c r="J52" s="94"/>
      <c r="K52" s="297">
        <f>ROUND(G52*I52,2)</f>
        <v>29.06</v>
      </c>
      <c r="L52" s="95"/>
      <c r="M52" s="353">
        <f>SUM(K50:K52)</f>
        <v>347.71</v>
      </c>
      <c r="O52" s="86"/>
      <c r="P52" s="86"/>
    </row>
    <row r="53" spans="1:13" ht="19.5" customHeight="1" thickTop="1">
      <c r="A53" s="69" t="str">
        <f>Plan1!A52</f>
        <v>DATA:   03/03/2005   </v>
      </c>
      <c r="B53" s="70"/>
      <c r="C53" s="71" t="s">
        <v>1022</v>
      </c>
      <c r="D53" s="70"/>
      <c r="E53" s="72"/>
      <c r="F53" s="70" t="s">
        <v>1009</v>
      </c>
      <c r="G53" s="72"/>
      <c r="H53" s="70" t="s">
        <v>1016</v>
      </c>
      <c r="I53" s="72"/>
      <c r="J53" s="70"/>
      <c r="K53" s="104">
        <f>SUM(K5:K52)</f>
        <v>190660.00999999966</v>
      </c>
      <c r="L53" s="97"/>
      <c r="M53" s="345">
        <f>SUM(M5:M52)</f>
        <v>190660.00999999983</v>
      </c>
    </row>
    <row r="54" spans="1:13" ht="16.5" customHeight="1" thickBot="1">
      <c r="A54" s="24"/>
      <c r="B54" s="25"/>
      <c r="C54" s="56"/>
      <c r="D54" s="23"/>
      <c r="E54" s="57"/>
      <c r="F54" s="23"/>
      <c r="G54" s="57"/>
      <c r="H54" s="23" t="s">
        <v>1017</v>
      </c>
      <c r="I54" s="57"/>
      <c r="J54" s="23"/>
      <c r="K54" s="73"/>
      <c r="L54" s="23"/>
      <c r="M54" s="74"/>
    </row>
    <row r="55" spans="1:13" ht="15" customHeight="1" thickTop="1">
      <c r="A55" s="167"/>
      <c r="B55" s="55"/>
      <c r="C55" s="164"/>
      <c r="D55" s="161"/>
      <c r="E55" s="161"/>
      <c r="F55" s="166"/>
      <c r="M55" s="75"/>
    </row>
    <row r="56" spans="1:6" ht="15" customHeight="1">
      <c r="A56" s="167"/>
      <c r="B56" s="164"/>
      <c r="C56" s="164"/>
      <c r="D56" s="164"/>
      <c r="E56" s="164"/>
      <c r="F56" s="166"/>
    </row>
    <row r="57" spans="2:6" ht="15" customHeight="1">
      <c r="B57" s="164"/>
      <c r="C57" s="161"/>
      <c r="D57" s="161"/>
      <c r="E57" s="161"/>
      <c r="F57" s="16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zoomScalePageLayoutView="0" workbookViewId="0" topLeftCell="A2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2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907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Plan25!K53</f>
        <v>190660.00999999966</v>
      </c>
      <c r="L5" s="66"/>
      <c r="M5" s="339">
        <f>Plan25!M53</f>
        <v>190660.00999999983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331" t="s">
        <v>761</v>
      </c>
      <c r="B9" s="309" t="s">
        <v>1123</v>
      </c>
      <c r="C9" s="354"/>
      <c r="D9" s="354"/>
      <c r="E9" s="355"/>
      <c r="F9" s="30"/>
      <c r="G9" s="36"/>
      <c r="H9" s="113"/>
      <c r="I9" s="111"/>
      <c r="J9" s="105"/>
      <c r="K9" s="106"/>
      <c r="L9" s="113"/>
      <c r="M9" s="344"/>
    </row>
    <row r="10" spans="1:13" ht="10.5" customHeight="1">
      <c r="A10" s="332" t="s">
        <v>762</v>
      </c>
      <c r="B10" s="77" t="s">
        <v>1024</v>
      </c>
      <c r="C10" s="28"/>
      <c r="D10" s="28"/>
      <c r="E10" s="29"/>
      <c r="F10" s="30"/>
      <c r="G10" s="36"/>
      <c r="H10" s="113"/>
      <c r="I10" s="183"/>
      <c r="J10" s="105"/>
      <c r="K10" s="106"/>
      <c r="L10" s="113"/>
      <c r="M10" s="344"/>
    </row>
    <row r="11" spans="1:13" ht="10.5" customHeight="1">
      <c r="A11" s="333" t="s">
        <v>763</v>
      </c>
      <c r="B11" s="27" t="s">
        <v>1081</v>
      </c>
      <c r="C11" s="28"/>
      <c r="D11" s="28"/>
      <c r="E11" s="29"/>
      <c r="F11" s="30" t="s">
        <v>1018</v>
      </c>
      <c r="G11" s="36">
        <v>147.58</v>
      </c>
      <c r="H11" s="47"/>
      <c r="I11" s="183">
        <v>6.21</v>
      </c>
      <c r="J11" s="47"/>
      <c r="K11" s="297">
        <f>ROUND(G11*I11,2)</f>
        <v>916.47</v>
      </c>
      <c r="L11" s="46"/>
      <c r="M11" s="52"/>
    </row>
    <row r="12" spans="1:13" ht="10.5" customHeight="1">
      <c r="A12" s="333" t="s">
        <v>764</v>
      </c>
      <c r="B12" s="38" t="s">
        <v>1028</v>
      </c>
      <c r="C12" s="28"/>
      <c r="D12" s="28"/>
      <c r="E12" s="29"/>
      <c r="F12" s="30" t="s">
        <v>1018</v>
      </c>
      <c r="G12" s="36">
        <v>53.62</v>
      </c>
      <c r="H12" s="47"/>
      <c r="I12" s="183">
        <v>2.39</v>
      </c>
      <c r="J12" s="47"/>
      <c r="K12" s="297">
        <f>ROUND(G12*I12,2)</f>
        <v>128.15</v>
      </c>
      <c r="L12" s="46"/>
      <c r="M12" s="52">
        <f>SUM(K11:K12)</f>
        <v>1044.6200000000001</v>
      </c>
    </row>
    <row r="13" spans="1:13" ht="10.5" customHeight="1">
      <c r="A13" s="332" t="s">
        <v>765</v>
      </c>
      <c r="B13" s="79" t="s">
        <v>1166</v>
      </c>
      <c r="C13" s="39"/>
      <c r="D13" s="39"/>
      <c r="E13" s="98"/>
      <c r="F13" s="40"/>
      <c r="G13" s="36"/>
      <c r="H13" s="47"/>
      <c r="I13" s="183"/>
      <c r="J13" s="47"/>
      <c r="K13" s="45"/>
      <c r="L13" s="46"/>
      <c r="M13" s="52"/>
    </row>
    <row r="14" spans="1:13" ht="10.5" customHeight="1">
      <c r="A14" s="333" t="s">
        <v>766</v>
      </c>
      <c r="B14" s="38" t="s">
        <v>1167</v>
      </c>
      <c r="C14" s="39"/>
      <c r="D14" s="39"/>
      <c r="E14" s="98"/>
      <c r="F14" s="40"/>
      <c r="G14" s="36"/>
      <c r="H14" s="47"/>
      <c r="I14" s="183"/>
      <c r="J14" s="47"/>
      <c r="K14" s="45"/>
      <c r="L14" s="46"/>
      <c r="M14" s="52"/>
    </row>
    <row r="15" spans="1:13" ht="10.5" customHeight="1">
      <c r="A15" s="333"/>
      <c r="B15" s="38" t="s">
        <v>1168</v>
      </c>
      <c r="C15" s="39"/>
      <c r="D15" s="39"/>
      <c r="E15" s="98"/>
      <c r="F15" s="40" t="s">
        <v>1075</v>
      </c>
      <c r="G15" s="36">
        <v>1.38</v>
      </c>
      <c r="H15" s="47"/>
      <c r="I15" s="183">
        <v>723.95</v>
      </c>
      <c r="J15" s="47"/>
      <c r="K15" s="297">
        <f>ROUND(G15*I15,2)</f>
        <v>999.05</v>
      </c>
      <c r="L15" s="46"/>
      <c r="M15" s="52">
        <f>K15</f>
        <v>999.05</v>
      </c>
    </row>
    <row r="16" spans="1:13" ht="10.5" customHeight="1">
      <c r="A16" s="332" t="s">
        <v>767</v>
      </c>
      <c r="B16" s="79" t="s">
        <v>1063</v>
      </c>
      <c r="C16" s="39"/>
      <c r="D16" s="39"/>
      <c r="E16" s="98"/>
      <c r="F16" s="40"/>
      <c r="G16" s="36"/>
      <c r="H16" s="47"/>
      <c r="I16" s="183"/>
      <c r="J16" s="47"/>
      <c r="K16" s="45"/>
      <c r="L16" s="46"/>
      <c r="M16" s="52"/>
    </row>
    <row r="17" spans="1:13" ht="10.5" customHeight="1">
      <c r="A17" s="333" t="s">
        <v>768</v>
      </c>
      <c r="B17" s="38" t="s">
        <v>1091</v>
      </c>
      <c r="C17" s="39"/>
      <c r="D17" s="39"/>
      <c r="E17" s="98"/>
      <c r="F17" s="40" t="s">
        <v>1020</v>
      </c>
      <c r="G17" s="36">
        <v>6</v>
      </c>
      <c r="H17" s="47"/>
      <c r="I17" s="183">
        <v>3.58</v>
      </c>
      <c r="J17" s="47"/>
      <c r="K17" s="297">
        <f>ROUND(G17*I17,2)</f>
        <v>21.48</v>
      </c>
      <c r="L17" s="46"/>
      <c r="M17" s="52"/>
    </row>
    <row r="18" spans="1:13" ht="10.5" customHeight="1">
      <c r="A18" s="333" t="s">
        <v>769</v>
      </c>
      <c r="B18" s="38" t="s">
        <v>1064</v>
      </c>
      <c r="C18" s="39"/>
      <c r="D18" s="39"/>
      <c r="E18" s="98"/>
      <c r="F18" s="40" t="s">
        <v>1019</v>
      </c>
      <c r="G18" s="36">
        <v>1</v>
      </c>
      <c r="H18" s="47"/>
      <c r="I18" s="183">
        <v>48.76</v>
      </c>
      <c r="J18" s="47"/>
      <c r="K18" s="297">
        <f>ROUND(G18*I18,2)</f>
        <v>48.76</v>
      </c>
      <c r="L18" s="46"/>
      <c r="M18" s="52"/>
    </row>
    <row r="19" spans="1:13" ht="10.5" customHeight="1">
      <c r="A19" s="333" t="s">
        <v>770</v>
      </c>
      <c r="B19" s="84" t="s">
        <v>1117</v>
      </c>
      <c r="C19" s="39"/>
      <c r="D19" s="39"/>
      <c r="E19" s="98"/>
      <c r="F19" s="40" t="s">
        <v>1020</v>
      </c>
      <c r="G19" s="36">
        <v>12</v>
      </c>
      <c r="H19" s="47"/>
      <c r="I19" s="183">
        <v>9.65</v>
      </c>
      <c r="J19" s="47"/>
      <c r="K19" s="297">
        <f>ROUND(G19*I19,2)</f>
        <v>115.8</v>
      </c>
      <c r="L19" s="46"/>
      <c r="M19" s="52"/>
    </row>
    <row r="20" spans="1:13" ht="10.5" customHeight="1">
      <c r="A20" s="333" t="s">
        <v>771</v>
      </c>
      <c r="B20" s="38" t="s">
        <v>1070</v>
      </c>
      <c r="C20" s="39"/>
      <c r="D20" s="39"/>
      <c r="E20" s="98"/>
      <c r="F20" s="40" t="s">
        <v>1019</v>
      </c>
      <c r="G20" s="36">
        <v>4</v>
      </c>
      <c r="H20" s="47"/>
      <c r="I20" s="183">
        <v>26.18</v>
      </c>
      <c r="J20" s="47"/>
      <c r="K20" s="297">
        <f>ROUND(G20*I20,2)</f>
        <v>104.72</v>
      </c>
      <c r="L20" s="46"/>
      <c r="M20" s="52"/>
    </row>
    <row r="21" spans="1:13" ht="10.5" customHeight="1">
      <c r="A21" s="333" t="s">
        <v>772</v>
      </c>
      <c r="B21" s="38" t="s">
        <v>1171</v>
      </c>
      <c r="C21" s="39"/>
      <c r="D21" s="39"/>
      <c r="E21" s="98"/>
      <c r="F21" s="40" t="s">
        <v>1019</v>
      </c>
      <c r="G21" s="36">
        <v>1</v>
      </c>
      <c r="H21" s="47"/>
      <c r="I21" s="183">
        <v>1322.38</v>
      </c>
      <c r="J21" s="47"/>
      <c r="K21" s="297">
        <f>ROUND(G21*I21,2)</f>
        <v>1322.38</v>
      </c>
      <c r="L21" s="46"/>
      <c r="M21" s="52">
        <f>SUM(K17:K21)</f>
        <v>1613.14</v>
      </c>
    </row>
    <row r="22" spans="1:16" s="101" customFormat="1" ht="10.5" customHeight="1">
      <c r="A22" s="332" t="s">
        <v>773</v>
      </c>
      <c r="B22" s="79" t="s">
        <v>1056</v>
      </c>
      <c r="C22" s="39"/>
      <c r="D22" s="39"/>
      <c r="E22" s="98"/>
      <c r="F22" s="40"/>
      <c r="G22" s="36"/>
      <c r="H22" s="47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33" t="s">
        <v>774</v>
      </c>
      <c r="B23" s="38" t="s">
        <v>1086</v>
      </c>
      <c r="C23" s="39"/>
      <c r="D23" s="39"/>
      <c r="E23" s="98"/>
      <c r="F23" s="40"/>
      <c r="G23" s="36"/>
      <c r="H23" s="47"/>
      <c r="I23" s="183"/>
      <c r="J23" s="88"/>
      <c r="K23" s="45"/>
      <c r="L23" s="89"/>
      <c r="M23" s="52"/>
      <c r="O23" s="102"/>
      <c r="P23" s="102"/>
    </row>
    <row r="24" spans="1:16" s="101" customFormat="1" ht="10.5" customHeight="1">
      <c r="A24" s="109"/>
      <c r="B24" s="38" t="s">
        <v>1085</v>
      </c>
      <c r="C24" s="39"/>
      <c r="D24" s="39"/>
      <c r="E24" s="98"/>
      <c r="F24" s="40" t="s">
        <v>1019</v>
      </c>
      <c r="G24" s="36">
        <v>12</v>
      </c>
      <c r="H24" s="47"/>
      <c r="I24" s="183">
        <v>112.64</v>
      </c>
      <c r="J24" s="88"/>
      <c r="K24" s="297">
        <f>ROUND(G24*I24,2)</f>
        <v>1351.68</v>
      </c>
      <c r="L24" s="89"/>
      <c r="M24" s="52"/>
      <c r="O24" s="102"/>
      <c r="P24" s="102"/>
    </row>
    <row r="25" spans="1:16" s="101" customFormat="1" ht="10.5" customHeight="1">
      <c r="A25" s="109" t="s">
        <v>775</v>
      </c>
      <c r="B25" s="38" t="s">
        <v>1088</v>
      </c>
      <c r="C25" s="39"/>
      <c r="D25" s="39"/>
      <c r="E25" s="98"/>
      <c r="F25" s="40" t="s">
        <v>1019</v>
      </c>
      <c r="G25" s="36">
        <v>2</v>
      </c>
      <c r="H25" s="47"/>
      <c r="I25" s="183">
        <v>45.36</v>
      </c>
      <c r="J25" s="88"/>
      <c r="K25" s="297">
        <f>ROUND(G25*I25,2)</f>
        <v>90.72</v>
      </c>
      <c r="L25" s="89"/>
      <c r="M25" s="52"/>
      <c r="O25" s="102"/>
      <c r="P25" s="102"/>
    </row>
    <row r="26" spans="1:16" s="101" customFormat="1" ht="10.5" customHeight="1">
      <c r="A26" s="109" t="s">
        <v>776</v>
      </c>
      <c r="B26" s="38" t="s">
        <v>1089</v>
      </c>
      <c r="C26" s="39"/>
      <c r="D26" s="39"/>
      <c r="E26" s="98"/>
      <c r="F26" s="40" t="s">
        <v>1019</v>
      </c>
      <c r="G26" s="36">
        <v>5</v>
      </c>
      <c r="H26" s="47"/>
      <c r="I26" s="183">
        <v>49.85</v>
      </c>
      <c r="J26" s="88"/>
      <c r="K26" s="297">
        <f>ROUND(G26*I26,2)</f>
        <v>249.25</v>
      </c>
      <c r="L26" s="89"/>
      <c r="M26" s="52"/>
      <c r="O26" s="102"/>
      <c r="P26" s="102"/>
    </row>
    <row r="27" spans="1:16" s="101" customFormat="1" ht="10.5" customHeight="1">
      <c r="A27" s="109" t="s">
        <v>777</v>
      </c>
      <c r="B27" s="27" t="s">
        <v>1093</v>
      </c>
      <c r="C27" s="39"/>
      <c r="D27" s="39"/>
      <c r="E27" s="98"/>
      <c r="F27" s="40"/>
      <c r="G27" s="41"/>
      <c r="H27" s="48"/>
      <c r="I27" s="103"/>
      <c r="J27" s="94"/>
      <c r="K27" s="45"/>
      <c r="L27" s="95"/>
      <c r="M27" s="53"/>
      <c r="O27" s="102"/>
      <c r="P27" s="102"/>
    </row>
    <row r="28" spans="1:16" s="101" customFormat="1" ht="10.5" customHeight="1">
      <c r="A28" s="109"/>
      <c r="B28" s="27" t="s">
        <v>1094</v>
      </c>
      <c r="C28" s="28"/>
      <c r="D28" s="28"/>
      <c r="E28" s="29"/>
      <c r="F28" s="40" t="s">
        <v>1019</v>
      </c>
      <c r="G28" s="41">
        <v>8</v>
      </c>
      <c r="H28" s="48"/>
      <c r="I28" s="45">
        <v>130.58</v>
      </c>
      <c r="J28" s="94"/>
      <c r="K28" s="297">
        <f>ROUND(G28*I28,2)</f>
        <v>1044.64</v>
      </c>
      <c r="L28" s="95"/>
      <c r="M28" s="53">
        <f>SUM(K24:K28)</f>
        <v>2736.29</v>
      </c>
      <c r="O28" s="102"/>
      <c r="P28" s="102"/>
    </row>
    <row r="29" spans="1:16" s="101" customFormat="1" ht="10.5" customHeight="1">
      <c r="A29" s="120" t="s">
        <v>778</v>
      </c>
      <c r="B29" s="79" t="s">
        <v>1045</v>
      </c>
      <c r="C29" s="39"/>
      <c r="D29" s="39"/>
      <c r="E29" s="98"/>
      <c r="F29" s="40"/>
      <c r="G29" s="41"/>
      <c r="H29" s="48"/>
      <c r="I29" s="183"/>
      <c r="J29" s="94"/>
      <c r="K29" s="45"/>
      <c r="L29" s="95"/>
      <c r="M29" s="53"/>
      <c r="O29" s="102"/>
      <c r="P29" s="102"/>
    </row>
    <row r="30" spans="1:16" s="101" customFormat="1" ht="10.5" customHeight="1">
      <c r="A30" s="109" t="s">
        <v>779</v>
      </c>
      <c r="B30" s="38" t="s">
        <v>1046</v>
      </c>
      <c r="C30" s="39"/>
      <c r="D30" s="39"/>
      <c r="E30" s="98"/>
      <c r="F30" s="40"/>
      <c r="G30" s="41"/>
      <c r="H30" s="48"/>
      <c r="I30" s="183"/>
      <c r="J30" s="94"/>
      <c r="K30" s="87"/>
      <c r="L30" s="95"/>
      <c r="M30" s="53"/>
      <c r="O30" s="102"/>
      <c r="P30" s="102"/>
    </row>
    <row r="31" spans="1:16" s="101" customFormat="1" ht="10.5" customHeight="1">
      <c r="A31" s="109"/>
      <c r="B31" s="38" t="s">
        <v>1047</v>
      </c>
      <c r="C31" s="39"/>
      <c r="D31" s="39"/>
      <c r="E31" s="98"/>
      <c r="F31" s="40" t="s">
        <v>1018</v>
      </c>
      <c r="G31" s="41">
        <v>30.68</v>
      </c>
      <c r="H31" s="48"/>
      <c r="I31" s="183">
        <v>18.99</v>
      </c>
      <c r="J31" s="94"/>
      <c r="K31" s="297">
        <f>ROUND(G31*I31,2)</f>
        <v>582.61</v>
      </c>
      <c r="L31" s="95"/>
      <c r="M31" s="53"/>
      <c r="O31" s="102"/>
      <c r="P31" s="102"/>
    </row>
    <row r="32" spans="1:16" s="101" customFormat="1" ht="10.5" customHeight="1">
      <c r="A32" s="109" t="s">
        <v>780</v>
      </c>
      <c r="B32" s="38" t="s">
        <v>1124</v>
      </c>
      <c r="C32" s="39"/>
      <c r="D32" s="39"/>
      <c r="E32" s="98"/>
      <c r="F32" s="40"/>
      <c r="G32" s="41"/>
      <c r="H32" s="48"/>
      <c r="I32" s="183"/>
      <c r="J32" s="94"/>
      <c r="K32" s="45"/>
      <c r="L32" s="95"/>
      <c r="M32" s="53"/>
      <c r="O32" s="102"/>
      <c r="P32" s="102"/>
    </row>
    <row r="33" spans="1:16" s="101" customFormat="1" ht="10.5" customHeight="1">
      <c r="A33" s="109"/>
      <c r="B33" s="38" t="s">
        <v>1125</v>
      </c>
      <c r="C33" s="39"/>
      <c r="D33" s="39"/>
      <c r="E33" s="98"/>
      <c r="F33" s="40" t="s">
        <v>1018</v>
      </c>
      <c r="G33" s="41">
        <v>75.88</v>
      </c>
      <c r="H33" s="48"/>
      <c r="I33" s="185">
        <v>44.77</v>
      </c>
      <c r="J33" s="94"/>
      <c r="K33" s="297">
        <f>ROUND(G33*I33,2)</f>
        <v>3397.15</v>
      </c>
      <c r="L33" s="95"/>
      <c r="M33" s="53">
        <f>SUM(K31:K33)</f>
        <v>3979.76</v>
      </c>
      <c r="O33" s="102"/>
      <c r="P33" s="102"/>
    </row>
    <row r="34" spans="1:16" s="101" customFormat="1" ht="10.5" customHeight="1">
      <c r="A34" s="120" t="s">
        <v>781</v>
      </c>
      <c r="B34" s="79" t="s">
        <v>1029</v>
      </c>
      <c r="C34" s="39"/>
      <c r="D34" s="39"/>
      <c r="E34" s="98"/>
      <c r="F34" s="40"/>
      <c r="G34" s="41"/>
      <c r="H34" s="48"/>
      <c r="I34" s="183"/>
      <c r="J34" s="94"/>
      <c r="K34" s="45"/>
      <c r="L34" s="95"/>
      <c r="M34" s="53"/>
      <c r="O34" s="102"/>
      <c r="P34" s="102"/>
    </row>
    <row r="35" spans="1:16" s="101" customFormat="1" ht="10.5" customHeight="1">
      <c r="A35" s="109" t="s">
        <v>782</v>
      </c>
      <c r="B35" s="38" t="s">
        <v>1030</v>
      </c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0.5" customHeight="1">
      <c r="A36" s="109"/>
      <c r="B36" s="38" t="s">
        <v>1031</v>
      </c>
      <c r="C36" s="39"/>
      <c r="D36" s="39"/>
      <c r="E36" s="98"/>
      <c r="F36" s="40" t="s">
        <v>1018</v>
      </c>
      <c r="G36" s="41">
        <v>82.62</v>
      </c>
      <c r="H36" s="48"/>
      <c r="I36" s="183">
        <v>2.39</v>
      </c>
      <c r="J36" s="94"/>
      <c r="K36" s="297">
        <f>ROUND(G36*I36,2)</f>
        <v>197.46</v>
      </c>
      <c r="L36" s="95"/>
      <c r="M36" s="53"/>
      <c r="O36" s="102"/>
      <c r="P36" s="102"/>
    </row>
    <row r="37" spans="1:16" s="101" customFormat="1" ht="10.5" customHeight="1">
      <c r="A37" s="142" t="s">
        <v>783</v>
      </c>
      <c r="B37" s="84" t="s">
        <v>1033</v>
      </c>
      <c r="C37" s="39"/>
      <c r="D37" s="39"/>
      <c r="E37" s="98"/>
      <c r="F37" s="40" t="s">
        <v>1018</v>
      </c>
      <c r="G37" s="41">
        <v>82.62</v>
      </c>
      <c r="H37" s="48"/>
      <c r="I37" s="45">
        <v>16.43</v>
      </c>
      <c r="J37" s="94"/>
      <c r="K37" s="297">
        <f>ROUND(G37*I37,2)</f>
        <v>1357.45</v>
      </c>
      <c r="L37" s="95"/>
      <c r="M37" s="53"/>
      <c r="O37" s="102"/>
      <c r="P37" s="102"/>
    </row>
    <row r="38" spans="1:16" s="101" customFormat="1" ht="10.5" customHeight="1">
      <c r="A38" s="142" t="s">
        <v>784</v>
      </c>
      <c r="B38" s="38" t="s">
        <v>1034</v>
      </c>
      <c r="C38" s="39"/>
      <c r="D38" s="67"/>
      <c r="E38" s="68"/>
      <c r="F38" s="40"/>
      <c r="G38" s="41"/>
      <c r="H38" s="48"/>
      <c r="I38" s="14"/>
      <c r="J38" s="94"/>
      <c r="K38" s="45"/>
      <c r="L38" s="95"/>
      <c r="M38" s="53"/>
      <c r="O38" s="102"/>
      <c r="P38" s="102"/>
    </row>
    <row r="39" spans="1:16" s="101" customFormat="1" ht="10.5" customHeight="1">
      <c r="A39" s="142"/>
      <c r="B39" s="84" t="s">
        <v>1035</v>
      </c>
      <c r="C39" s="39"/>
      <c r="D39" s="67"/>
      <c r="E39" s="68"/>
      <c r="F39" s="40" t="s">
        <v>1018</v>
      </c>
      <c r="G39" s="41">
        <v>53.62</v>
      </c>
      <c r="H39" s="48"/>
      <c r="I39" s="183">
        <v>28.36</v>
      </c>
      <c r="J39" s="94"/>
      <c r="K39" s="297">
        <f>ROUND(G39*I39,2)</f>
        <v>1520.66</v>
      </c>
      <c r="L39" s="95"/>
      <c r="M39" s="53"/>
      <c r="O39" s="102"/>
      <c r="P39" s="102"/>
    </row>
    <row r="40" spans="1:16" s="101" customFormat="1" ht="10.5" customHeight="1">
      <c r="A40" s="142" t="s">
        <v>785</v>
      </c>
      <c r="B40" s="38" t="s">
        <v>1053</v>
      </c>
      <c r="C40" s="137"/>
      <c r="D40" s="137"/>
      <c r="E40" s="138"/>
      <c r="F40" s="139" t="s">
        <v>1020</v>
      </c>
      <c r="G40" s="41">
        <v>16.5</v>
      </c>
      <c r="H40" s="48"/>
      <c r="I40" s="183">
        <v>18.2</v>
      </c>
      <c r="J40" s="94"/>
      <c r="K40" s="297">
        <f>ROUND(G40*I40,2)</f>
        <v>300.3</v>
      </c>
      <c r="L40" s="95"/>
      <c r="M40" s="53">
        <f>SUM(K36:K40)</f>
        <v>3375.8700000000003</v>
      </c>
      <c r="O40" s="102"/>
      <c r="P40" s="102"/>
    </row>
    <row r="41" spans="1:16" s="101" customFormat="1" ht="10.5" customHeight="1">
      <c r="A41" s="141" t="s">
        <v>786</v>
      </c>
      <c r="B41" s="79" t="s">
        <v>1032</v>
      </c>
      <c r="C41" s="39"/>
      <c r="D41" s="39"/>
      <c r="E41" s="98"/>
      <c r="F41" s="40"/>
      <c r="G41" s="41"/>
      <c r="H41" s="48"/>
      <c r="I41" s="297"/>
      <c r="J41" s="94"/>
      <c r="K41" s="45"/>
      <c r="L41" s="95"/>
      <c r="M41" s="53"/>
      <c r="O41" s="102"/>
      <c r="P41" s="102"/>
    </row>
    <row r="42" spans="1:16" s="85" customFormat="1" ht="10.5" customHeight="1">
      <c r="A42" s="142" t="s">
        <v>787</v>
      </c>
      <c r="B42" s="38" t="s">
        <v>1083</v>
      </c>
      <c r="C42" s="39"/>
      <c r="D42" s="39"/>
      <c r="E42" s="98"/>
      <c r="F42" s="40" t="s">
        <v>1018</v>
      </c>
      <c r="G42" s="41">
        <v>147.58</v>
      </c>
      <c r="H42" s="48"/>
      <c r="I42" s="296">
        <v>17.04</v>
      </c>
      <c r="J42" s="94"/>
      <c r="K42" s="297">
        <f>ROUND(G42*I42,2)</f>
        <v>2514.76</v>
      </c>
      <c r="L42" s="91"/>
      <c r="M42" s="53"/>
      <c r="O42" s="86"/>
      <c r="P42" s="86"/>
    </row>
    <row r="43" spans="1:16" s="85" customFormat="1" ht="10.5" customHeight="1">
      <c r="A43" s="142" t="s">
        <v>788</v>
      </c>
      <c r="B43" s="38" t="s">
        <v>1027</v>
      </c>
      <c r="C43" s="39"/>
      <c r="D43" s="39"/>
      <c r="E43" s="98"/>
      <c r="F43" s="40"/>
      <c r="G43" s="41"/>
      <c r="H43" s="48"/>
      <c r="I43" s="297"/>
      <c r="J43" s="94"/>
      <c r="K43" s="87"/>
      <c r="L43" s="91"/>
      <c r="M43" s="53"/>
      <c r="O43" s="86"/>
      <c r="P43" s="86"/>
    </row>
    <row r="44" spans="1:16" s="85" customFormat="1" ht="10.5" customHeight="1">
      <c r="A44" s="334"/>
      <c r="B44" s="84" t="s">
        <v>1082</v>
      </c>
      <c r="C44" s="39"/>
      <c r="D44" s="39"/>
      <c r="E44" s="98"/>
      <c r="F44" s="40" t="s">
        <v>1018</v>
      </c>
      <c r="G44" s="140">
        <v>147.58</v>
      </c>
      <c r="H44" s="48"/>
      <c r="I44" s="296">
        <v>34.46</v>
      </c>
      <c r="J44" s="94"/>
      <c r="K44" s="297">
        <f>ROUND(G44*I44,2)</f>
        <v>5085.61</v>
      </c>
      <c r="L44" s="91"/>
      <c r="M44" s="53"/>
      <c r="O44" s="86"/>
      <c r="P44" s="86"/>
    </row>
    <row r="45" spans="1:16" s="85" customFormat="1" ht="10.5" customHeight="1">
      <c r="A45" s="334" t="s">
        <v>789</v>
      </c>
      <c r="B45" s="38" t="s">
        <v>1084</v>
      </c>
      <c r="C45" s="39"/>
      <c r="D45" s="39"/>
      <c r="E45" s="98"/>
      <c r="F45" s="40" t="s">
        <v>1020</v>
      </c>
      <c r="G45" s="140">
        <v>47.5</v>
      </c>
      <c r="H45" s="48"/>
      <c r="I45" s="297">
        <v>13.13</v>
      </c>
      <c r="J45" s="94"/>
      <c r="K45" s="297">
        <f>ROUND(G45*I45,2)</f>
        <v>623.68</v>
      </c>
      <c r="L45" s="91"/>
      <c r="M45" s="53"/>
      <c r="O45" s="86"/>
      <c r="P45" s="86"/>
    </row>
    <row r="46" spans="1:16" s="85" customFormat="1" ht="10.5" customHeight="1" thickBot="1">
      <c r="A46" s="334" t="s">
        <v>790</v>
      </c>
      <c r="B46" s="38" t="s">
        <v>1120</v>
      </c>
      <c r="C46" s="39"/>
      <c r="D46" s="39"/>
      <c r="E46" s="98"/>
      <c r="F46" s="40" t="s">
        <v>1020</v>
      </c>
      <c r="G46" s="41">
        <v>4</v>
      </c>
      <c r="H46" s="48"/>
      <c r="I46" s="183">
        <v>18.4</v>
      </c>
      <c r="J46" s="94"/>
      <c r="K46" s="297">
        <f>ROUND(G46*I46,2)</f>
        <v>73.6</v>
      </c>
      <c r="L46" s="91"/>
      <c r="M46" s="53">
        <f>SUM(K42:K46)</f>
        <v>8297.65</v>
      </c>
      <c r="O46" s="86"/>
      <c r="P46" s="86"/>
    </row>
    <row r="47" spans="1:13" ht="19.5" customHeight="1" thickTop="1">
      <c r="A47" s="69" t="str">
        <f>Plan1!A52</f>
        <v>DATA:   03/03/2005   </v>
      </c>
      <c r="B47" s="70"/>
      <c r="C47" s="71" t="s">
        <v>1022</v>
      </c>
      <c r="D47" s="70"/>
      <c r="E47" s="72"/>
      <c r="F47" s="70" t="s">
        <v>1009</v>
      </c>
      <c r="G47" s="72"/>
      <c r="H47" s="70" t="s">
        <v>1016</v>
      </c>
      <c r="I47" s="72"/>
      <c r="J47" s="70"/>
      <c r="K47" s="104">
        <f>SUM(K5:K46)</f>
        <v>212706.38999999964</v>
      </c>
      <c r="L47" s="97"/>
      <c r="M47" s="345">
        <f>SUM(M5:M46)</f>
        <v>212706.38999999984</v>
      </c>
    </row>
    <row r="48" spans="1:13" ht="19.5" customHeight="1" thickBot="1">
      <c r="A48" s="24"/>
      <c r="B48" s="25"/>
      <c r="C48" s="56"/>
      <c r="D48" s="23"/>
      <c r="E48" s="57"/>
      <c r="F48" s="23"/>
      <c r="G48" s="57"/>
      <c r="H48" s="23" t="s">
        <v>1017</v>
      </c>
      <c r="I48" s="57"/>
      <c r="J48" s="23"/>
      <c r="K48" s="73"/>
      <c r="L48" s="23"/>
      <c r="M48" s="346"/>
    </row>
    <row r="49" spans="1:13" ht="15" customHeight="1" thickTop="1">
      <c r="A49" s="167"/>
      <c r="B49" s="55"/>
      <c r="C49" s="164"/>
      <c r="D49" s="161"/>
      <c r="E49" s="161"/>
      <c r="F49" s="166"/>
      <c r="M49" s="75"/>
    </row>
    <row r="50" spans="1:6" ht="15" customHeight="1">
      <c r="A50" s="167"/>
      <c r="B50" s="164"/>
      <c r="C50" s="164"/>
      <c r="D50" s="164"/>
      <c r="E50" s="164"/>
      <c r="F50" s="166"/>
    </row>
    <row r="51" spans="2:6" ht="15" customHeight="1">
      <c r="B51" s="164"/>
      <c r="C51" s="161"/>
      <c r="D51" s="161"/>
      <c r="E51" s="161"/>
      <c r="F51" s="165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2">
      <selection activeCell="B20" sqref="B2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908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Plan26!K47</f>
        <v>212706.38999999964</v>
      </c>
      <c r="L5" s="66"/>
      <c r="M5" s="339">
        <f>Plan26!M47</f>
        <v>212706.38999999984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0.5" customHeight="1" thickTop="1">
      <c r="A9" s="114" t="s">
        <v>791</v>
      </c>
      <c r="B9" s="163" t="s">
        <v>1040</v>
      </c>
      <c r="C9" s="143"/>
      <c r="D9" s="143"/>
      <c r="E9" s="143"/>
      <c r="F9" s="145"/>
      <c r="G9" s="134"/>
      <c r="H9" s="111"/>
      <c r="I9" s="46"/>
      <c r="J9" s="110"/>
      <c r="K9" s="112"/>
      <c r="L9" s="111"/>
      <c r="M9" s="349"/>
    </row>
    <row r="10" spans="1:13" ht="10.5" customHeight="1">
      <c r="A10" s="109" t="s">
        <v>792</v>
      </c>
      <c r="B10" s="28" t="s">
        <v>1126</v>
      </c>
      <c r="C10" s="28"/>
      <c r="D10" s="28"/>
      <c r="E10" s="28"/>
      <c r="F10" s="157"/>
      <c r="G10" s="36"/>
      <c r="H10" s="113"/>
      <c r="I10" s="46"/>
      <c r="J10" s="105"/>
      <c r="K10" s="106"/>
      <c r="L10" s="113"/>
      <c r="M10" s="344"/>
    </row>
    <row r="11" spans="1:13" ht="10.5" customHeight="1">
      <c r="A11" s="109"/>
      <c r="B11" s="28" t="s">
        <v>1127</v>
      </c>
      <c r="C11" s="28"/>
      <c r="D11" s="28"/>
      <c r="E11" s="28"/>
      <c r="F11" s="157" t="s">
        <v>1018</v>
      </c>
      <c r="G11" s="36">
        <v>20</v>
      </c>
      <c r="H11" s="113"/>
      <c r="I11" s="46">
        <v>275.45</v>
      </c>
      <c r="J11" s="105"/>
      <c r="K11" s="297">
        <f>ROUND(G11*I11,2)</f>
        <v>5509</v>
      </c>
      <c r="L11" s="113"/>
      <c r="M11" s="344">
        <f>K11</f>
        <v>5509</v>
      </c>
    </row>
    <row r="12" spans="1:13" ht="10.5" customHeight="1">
      <c r="A12" s="120" t="s">
        <v>793</v>
      </c>
      <c r="B12" s="156" t="s">
        <v>1130</v>
      </c>
      <c r="C12" s="28"/>
      <c r="D12" s="28"/>
      <c r="E12" s="28"/>
      <c r="F12" s="157"/>
      <c r="G12" s="36"/>
      <c r="H12" s="113"/>
      <c r="I12" s="46"/>
      <c r="J12" s="105"/>
      <c r="K12" s="106"/>
      <c r="L12" s="113"/>
      <c r="M12" s="344"/>
    </row>
    <row r="13" spans="1:13" ht="10.5" customHeight="1">
      <c r="A13" s="109" t="s">
        <v>794</v>
      </c>
      <c r="B13" s="147" t="s">
        <v>1131</v>
      </c>
      <c r="C13" s="147"/>
      <c r="D13" s="147"/>
      <c r="E13" s="147"/>
      <c r="F13" s="157" t="s">
        <v>1018</v>
      </c>
      <c r="G13" s="36">
        <v>147.58</v>
      </c>
      <c r="H13" s="113"/>
      <c r="I13" s="46">
        <v>46.25</v>
      </c>
      <c r="J13" s="105"/>
      <c r="K13" s="297">
        <f>ROUND(G13*I13,2)</f>
        <v>6825.58</v>
      </c>
      <c r="L13" s="113"/>
      <c r="M13" s="344">
        <f>K13</f>
        <v>6825.58</v>
      </c>
    </row>
    <row r="14" spans="1:13" ht="10.5" customHeight="1">
      <c r="A14" s="76" t="s">
        <v>795</v>
      </c>
      <c r="B14" s="77" t="s">
        <v>1021</v>
      </c>
      <c r="C14" s="28"/>
      <c r="D14" s="28"/>
      <c r="E14" s="29"/>
      <c r="F14" s="30"/>
      <c r="G14" s="36"/>
      <c r="H14" s="47"/>
      <c r="I14" s="46"/>
      <c r="J14" s="47"/>
      <c r="K14" s="45"/>
      <c r="L14" s="46"/>
      <c r="M14" s="52"/>
    </row>
    <row r="15" spans="1:13" ht="10.5" customHeight="1">
      <c r="A15" s="35" t="s">
        <v>796</v>
      </c>
      <c r="B15" s="38" t="s">
        <v>1128</v>
      </c>
      <c r="C15" s="28"/>
      <c r="D15" s="28"/>
      <c r="E15" s="29"/>
      <c r="F15" s="30"/>
      <c r="G15" s="36"/>
      <c r="H15" s="47"/>
      <c r="I15" s="46"/>
      <c r="J15" s="47"/>
      <c r="K15" s="45"/>
      <c r="L15" s="46"/>
      <c r="M15" s="52"/>
    </row>
    <row r="16" spans="1:16" s="101" customFormat="1" ht="10.5" customHeight="1">
      <c r="A16" s="35"/>
      <c r="B16" s="38" t="s">
        <v>1037</v>
      </c>
      <c r="C16" s="39"/>
      <c r="D16" s="39"/>
      <c r="E16" s="98"/>
      <c r="F16" s="40" t="s">
        <v>1018</v>
      </c>
      <c r="G16" s="36">
        <v>74</v>
      </c>
      <c r="H16" s="47"/>
      <c r="I16" s="46">
        <v>5.62</v>
      </c>
      <c r="J16" s="88"/>
      <c r="K16" s="297">
        <f>ROUND(G16*I16,2)</f>
        <v>415.88</v>
      </c>
      <c r="L16" s="89"/>
      <c r="M16" s="52"/>
      <c r="O16" s="102"/>
      <c r="P16" s="102"/>
    </row>
    <row r="17" spans="1:16" s="101" customFormat="1" ht="10.5" customHeight="1">
      <c r="A17" s="35" t="s">
        <v>797</v>
      </c>
      <c r="B17" s="38" t="s">
        <v>1038</v>
      </c>
      <c r="C17" s="39"/>
      <c r="D17" s="39"/>
      <c r="E17" s="98"/>
      <c r="F17" s="40" t="s">
        <v>1018</v>
      </c>
      <c r="G17" s="36">
        <v>74</v>
      </c>
      <c r="H17" s="47"/>
      <c r="I17" s="46">
        <v>9.34</v>
      </c>
      <c r="J17" s="88"/>
      <c r="K17" s="297">
        <f>ROUND(G17*I17,2)</f>
        <v>691.16</v>
      </c>
      <c r="L17" s="89"/>
      <c r="M17" s="52"/>
      <c r="O17" s="102"/>
      <c r="P17" s="102"/>
    </row>
    <row r="18" spans="1:16" s="101" customFormat="1" ht="10.5" customHeight="1">
      <c r="A18" s="35" t="s">
        <v>798</v>
      </c>
      <c r="B18" s="160" t="s">
        <v>1159</v>
      </c>
      <c r="C18" s="137"/>
      <c r="D18" s="137"/>
      <c r="E18" s="138"/>
      <c r="F18" s="139" t="s">
        <v>1018</v>
      </c>
      <c r="G18" s="118">
        <v>3.36</v>
      </c>
      <c r="H18" s="47"/>
      <c r="I18" s="46">
        <v>8.65</v>
      </c>
      <c r="J18" s="88"/>
      <c r="K18" s="297">
        <f>ROUND(G18*I18,2)</f>
        <v>29.06</v>
      </c>
      <c r="L18" s="89"/>
      <c r="M18" s="52">
        <f>SUM(K16:K18)</f>
        <v>1136.1</v>
      </c>
      <c r="O18" s="102"/>
      <c r="P18" s="102"/>
    </row>
    <row r="19" spans="1:16" s="101" customFormat="1" ht="10.5" customHeight="1">
      <c r="A19" s="107" t="s">
        <v>799</v>
      </c>
      <c r="B19" s="136" t="s">
        <v>28</v>
      </c>
      <c r="C19" s="39"/>
      <c r="D19" s="39"/>
      <c r="E19" s="98"/>
      <c r="F19" s="40"/>
      <c r="G19" s="36"/>
      <c r="H19" s="47"/>
      <c r="I19" s="46"/>
      <c r="J19" s="88"/>
      <c r="K19" s="45"/>
      <c r="L19" s="89"/>
      <c r="M19" s="52"/>
      <c r="O19" s="102"/>
      <c r="P19" s="102"/>
    </row>
    <row r="20" spans="1:16" s="101" customFormat="1" ht="10.5" customHeight="1">
      <c r="A20" s="76" t="s">
        <v>800</v>
      </c>
      <c r="B20" s="79" t="s">
        <v>1024</v>
      </c>
      <c r="C20" s="28"/>
      <c r="D20" s="28"/>
      <c r="E20" s="29"/>
      <c r="F20" s="40"/>
      <c r="G20" s="41"/>
      <c r="H20" s="48"/>
      <c r="I20" s="183"/>
      <c r="J20" s="88"/>
      <c r="K20" s="45"/>
      <c r="L20" s="89"/>
      <c r="M20" s="52"/>
      <c r="O20" s="102"/>
      <c r="P20" s="102"/>
    </row>
    <row r="21" spans="1:16" s="101" customFormat="1" ht="10.5" customHeight="1">
      <c r="A21" s="35" t="s">
        <v>801</v>
      </c>
      <c r="B21" s="38" t="s">
        <v>1028</v>
      </c>
      <c r="C21" s="39"/>
      <c r="D21" s="39"/>
      <c r="E21" s="98"/>
      <c r="F21" s="40" t="s">
        <v>1018</v>
      </c>
      <c r="G21" s="41">
        <v>5.4</v>
      </c>
      <c r="H21" s="48"/>
      <c r="I21" s="183">
        <v>2.39</v>
      </c>
      <c r="J21" s="88"/>
      <c r="K21" s="297">
        <f>ROUND(G21*I21,2)</f>
        <v>12.91</v>
      </c>
      <c r="L21" s="89"/>
      <c r="M21" s="52">
        <f>K21</f>
        <v>12.91</v>
      </c>
      <c r="O21" s="102"/>
      <c r="P21" s="102"/>
    </row>
    <row r="22" spans="1:16" s="101" customFormat="1" ht="10.5" customHeight="1">
      <c r="A22" s="76" t="s">
        <v>802</v>
      </c>
      <c r="B22" s="79" t="s">
        <v>1063</v>
      </c>
      <c r="C22" s="39"/>
      <c r="D22" s="39"/>
      <c r="E22" s="98"/>
      <c r="F22" s="40"/>
      <c r="G22" s="41"/>
      <c r="H22" s="48"/>
      <c r="I22" s="183"/>
      <c r="J22" s="88"/>
      <c r="K22" s="45"/>
      <c r="L22" s="89"/>
      <c r="M22" s="52"/>
      <c r="O22" s="102"/>
      <c r="P22" s="102"/>
    </row>
    <row r="23" spans="1:16" s="101" customFormat="1" ht="10.5" customHeight="1">
      <c r="A23" s="35" t="s">
        <v>803</v>
      </c>
      <c r="B23" s="38" t="s">
        <v>1091</v>
      </c>
      <c r="C23" s="39"/>
      <c r="D23" s="39"/>
      <c r="E23" s="98"/>
      <c r="F23" s="40" t="s">
        <v>1020</v>
      </c>
      <c r="G23" s="41">
        <v>6</v>
      </c>
      <c r="H23" s="48"/>
      <c r="I23" s="183">
        <v>3.58</v>
      </c>
      <c r="J23" s="88"/>
      <c r="K23" s="297">
        <f>ROUND(G23*I23,2)</f>
        <v>21.48</v>
      </c>
      <c r="L23" s="89"/>
      <c r="M23" s="52"/>
      <c r="O23" s="102"/>
      <c r="P23" s="102"/>
    </row>
    <row r="24" spans="1:16" s="101" customFormat="1" ht="10.5" customHeight="1">
      <c r="A24" s="35" t="s">
        <v>804</v>
      </c>
      <c r="B24" s="38" t="s">
        <v>1064</v>
      </c>
      <c r="C24" s="39"/>
      <c r="D24" s="39"/>
      <c r="E24" s="98"/>
      <c r="F24" s="40" t="s">
        <v>1019</v>
      </c>
      <c r="G24" s="41">
        <v>1</v>
      </c>
      <c r="H24" s="48"/>
      <c r="I24" s="183">
        <v>48.76</v>
      </c>
      <c r="J24" s="88"/>
      <c r="K24" s="297">
        <f>ROUND(G24*I24,2)</f>
        <v>48.76</v>
      </c>
      <c r="L24" s="89"/>
      <c r="M24" s="52"/>
      <c r="O24" s="102"/>
      <c r="P24" s="102"/>
    </row>
    <row r="25" spans="1:16" s="101" customFormat="1" ht="10.5" customHeight="1">
      <c r="A25" s="35" t="s">
        <v>805</v>
      </c>
      <c r="B25" s="84" t="s">
        <v>1117</v>
      </c>
      <c r="C25" s="39"/>
      <c r="D25" s="39"/>
      <c r="E25" s="98"/>
      <c r="F25" s="40" t="s">
        <v>1020</v>
      </c>
      <c r="G25" s="41">
        <v>12</v>
      </c>
      <c r="H25" s="48"/>
      <c r="I25" s="183">
        <v>9.65</v>
      </c>
      <c r="J25" s="88"/>
      <c r="K25" s="297">
        <f>ROUND(G25*I25,2)</f>
        <v>115.8</v>
      </c>
      <c r="L25" s="89"/>
      <c r="M25" s="52"/>
      <c r="O25" s="102"/>
      <c r="P25" s="102"/>
    </row>
    <row r="26" spans="1:16" s="101" customFormat="1" ht="10.5" customHeight="1">
      <c r="A26" s="35" t="s">
        <v>806</v>
      </c>
      <c r="B26" s="38" t="s">
        <v>1070</v>
      </c>
      <c r="C26" s="39"/>
      <c r="D26" s="39"/>
      <c r="E26" s="98"/>
      <c r="F26" s="40" t="s">
        <v>1019</v>
      </c>
      <c r="G26" s="41">
        <v>4</v>
      </c>
      <c r="H26" s="48"/>
      <c r="I26" s="183">
        <v>26.18</v>
      </c>
      <c r="J26" s="88"/>
      <c r="K26" s="297">
        <f>ROUND(G26*I26,2)</f>
        <v>104.72</v>
      </c>
      <c r="L26" s="89"/>
      <c r="M26" s="52"/>
      <c r="O26" s="102"/>
      <c r="P26" s="102"/>
    </row>
    <row r="27" spans="1:16" s="101" customFormat="1" ht="10.5" customHeight="1">
      <c r="A27" s="35" t="s">
        <v>807</v>
      </c>
      <c r="B27" s="38" t="s">
        <v>8</v>
      </c>
      <c r="C27" s="39"/>
      <c r="D27" s="39"/>
      <c r="E27" s="98"/>
      <c r="F27" s="40" t="s">
        <v>1019</v>
      </c>
      <c r="G27" s="41">
        <v>2</v>
      </c>
      <c r="H27" s="48"/>
      <c r="I27" s="183">
        <v>485</v>
      </c>
      <c r="J27" s="88"/>
      <c r="K27" s="297">
        <f>ROUND(G27*I27,2)</f>
        <v>970</v>
      </c>
      <c r="L27" s="89"/>
      <c r="M27" s="52">
        <f>SUM(K23:K27)</f>
        <v>1260.76</v>
      </c>
      <c r="O27" s="102"/>
      <c r="P27" s="102"/>
    </row>
    <row r="28" spans="1:16" s="101" customFormat="1" ht="10.5" customHeight="1">
      <c r="A28" s="76" t="s">
        <v>808</v>
      </c>
      <c r="B28" s="79" t="s">
        <v>1056</v>
      </c>
      <c r="C28" s="39"/>
      <c r="D28" s="39"/>
      <c r="E28" s="98"/>
      <c r="F28" s="40"/>
      <c r="G28" s="36"/>
      <c r="H28" s="47"/>
      <c r="I28" s="183"/>
      <c r="J28" s="88"/>
      <c r="K28" s="45"/>
      <c r="L28" s="89"/>
      <c r="M28" s="52"/>
      <c r="O28" s="102"/>
      <c r="P28" s="102"/>
    </row>
    <row r="29" spans="1:16" s="101" customFormat="1" ht="10.5" customHeight="1">
      <c r="A29" s="35" t="s">
        <v>809</v>
      </c>
      <c r="B29" s="38" t="s">
        <v>1086</v>
      </c>
      <c r="C29" s="39"/>
      <c r="D29" s="39"/>
      <c r="E29" s="98"/>
      <c r="F29" s="40"/>
      <c r="G29" s="36"/>
      <c r="H29" s="47"/>
      <c r="I29" s="183"/>
      <c r="J29" s="88"/>
      <c r="K29" s="45"/>
      <c r="L29" s="89"/>
      <c r="M29" s="52"/>
      <c r="O29" s="102"/>
      <c r="P29" s="102"/>
    </row>
    <row r="30" spans="1:16" s="101" customFormat="1" ht="10.5" customHeight="1">
      <c r="A30" s="35"/>
      <c r="B30" s="38" t="s">
        <v>1085</v>
      </c>
      <c r="C30" s="39"/>
      <c r="D30" s="39"/>
      <c r="E30" s="98"/>
      <c r="F30" s="40" t="s">
        <v>1019</v>
      </c>
      <c r="G30" s="36">
        <v>1</v>
      </c>
      <c r="H30" s="47"/>
      <c r="I30" s="183">
        <v>112.64</v>
      </c>
      <c r="J30" s="88"/>
      <c r="K30" s="297">
        <f>ROUND(G30*I30,2)</f>
        <v>112.64</v>
      </c>
      <c r="L30" s="89"/>
      <c r="M30" s="52"/>
      <c r="O30" s="102"/>
      <c r="P30" s="102"/>
    </row>
    <row r="31" spans="1:16" s="101" customFormat="1" ht="10.5" customHeight="1">
      <c r="A31" s="35" t="s">
        <v>810</v>
      </c>
      <c r="B31" s="38" t="s">
        <v>1087</v>
      </c>
      <c r="C31" s="39"/>
      <c r="D31" s="39"/>
      <c r="E31" s="98"/>
      <c r="F31" s="40" t="s">
        <v>1019</v>
      </c>
      <c r="G31" s="41">
        <v>1</v>
      </c>
      <c r="H31" s="48"/>
      <c r="I31" s="296">
        <v>42.58</v>
      </c>
      <c r="J31" s="94"/>
      <c r="K31" s="297">
        <f>ROUND(G31*I31,2)</f>
        <v>42.58</v>
      </c>
      <c r="L31" s="89"/>
      <c r="M31" s="52"/>
      <c r="O31" s="102"/>
      <c r="P31" s="102"/>
    </row>
    <row r="32" spans="1:16" s="101" customFormat="1" ht="10.5" customHeight="1">
      <c r="A32" s="35" t="s">
        <v>811</v>
      </c>
      <c r="B32" s="38" t="s">
        <v>1089</v>
      </c>
      <c r="C32" s="39"/>
      <c r="D32" s="39"/>
      <c r="E32" s="98"/>
      <c r="F32" s="40" t="s">
        <v>1019</v>
      </c>
      <c r="G32" s="36">
        <v>1</v>
      </c>
      <c r="H32" s="47"/>
      <c r="I32" s="183">
        <v>49.85</v>
      </c>
      <c r="J32" s="88"/>
      <c r="K32" s="297">
        <f>ROUND(G32*I32,2)</f>
        <v>49.85</v>
      </c>
      <c r="L32" s="89"/>
      <c r="M32" s="52">
        <f>SUM(K30:K32)</f>
        <v>205.07</v>
      </c>
      <c r="O32" s="102"/>
      <c r="P32" s="102"/>
    </row>
    <row r="33" spans="1:16" s="101" customFormat="1" ht="10.5" customHeight="1">
      <c r="A33" s="76" t="s">
        <v>812</v>
      </c>
      <c r="B33" s="79" t="s">
        <v>1032</v>
      </c>
      <c r="C33" s="39"/>
      <c r="D33" s="39"/>
      <c r="E33" s="98"/>
      <c r="F33" s="40"/>
      <c r="G33" s="310"/>
      <c r="H33" s="311"/>
      <c r="I33" s="312"/>
      <c r="J33" s="311"/>
      <c r="K33" s="313"/>
      <c r="L33" s="89"/>
      <c r="M33" s="52"/>
      <c r="O33" s="102"/>
      <c r="P33" s="102"/>
    </row>
    <row r="34" spans="1:16" s="101" customFormat="1" ht="10.5" customHeight="1">
      <c r="A34" s="35" t="s">
        <v>813</v>
      </c>
      <c r="B34" s="38" t="s">
        <v>1083</v>
      </c>
      <c r="C34" s="39"/>
      <c r="D34" s="39"/>
      <c r="E34" s="98"/>
      <c r="F34" s="40" t="s">
        <v>1018</v>
      </c>
      <c r="G34" s="314">
        <v>11.16</v>
      </c>
      <c r="H34" s="315"/>
      <c r="I34" s="312">
        <v>17.04</v>
      </c>
      <c r="J34" s="315"/>
      <c r="K34" s="313">
        <v>190.17</v>
      </c>
      <c r="L34" s="89"/>
      <c r="M34" s="52"/>
      <c r="O34" s="102"/>
      <c r="P34" s="102"/>
    </row>
    <row r="35" spans="1:16" s="101" customFormat="1" ht="10.5" customHeight="1">
      <c r="A35" s="35" t="s">
        <v>814</v>
      </c>
      <c r="B35" s="315" t="s">
        <v>1110</v>
      </c>
      <c r="C35" s="316"/>
      <c r="D35" s="316"/>
      <c r="E35" s="317"/>
      <c r="F35" s="318" t="s">
        <v>1018</v>
      </c>
      <c r="G35" s="314">
        <v>11.16</v>
      </c>
      <c r="H35" s="315"/>
      <c r="I35" s="312">
        <v>9.25</v>
      </c>
      <c r="J35" s="315"/>
      <c r="K35" s="313">
        <v>103.23</v>
      </c>
      <c r="L35" s="89"/>
      <c r="M35" s="52"/>
      <c r="O35" s="102"/>
      <c r="P35" s="102"/>
    </row>
    <row r="36" spans="1:16" s="101" customFormat="1" ht="10.5" customHeight="1">
      <c r="A36" s="35" t="s">
        <v>815</v>
      </c>
      <c r="B36" s="315" t="s">
        <v>1113</v>
      </c>
      <c r="C36" s="316"/>
      <c r="D36" s="316"/>
      <c r="E36" s="317"/>
      <c r="F36" s="318" t="s">
        <v>1018</v>
      </c>
      <c r="G36" s="314">
        <v>11.16</v>
      </c>
      <c r="H36" s="315"/>
      <c r="I36" s="312">
        <v>24.8</v>
      </c>
      <c r="J36" s="315"/>
      <c r="K36" s="313">
        <v>276.77</v>
      </c>
      <c r="L36" s="89"/>
      <c r="M36" s="52"/>
      <c r="O36" s="102"/>
      <c r="P36" s="102"/>
    </row>
    <row r="37" spans="1:16" s="101" customFormat="1" ht="10.5" customHeight="1">
      <c r="A37" s="35" t="s">
        <v>816</v>
      </c>
      <c r="B37" s="315" t="s">
        <v>1120</v>
      </c>
      <c r="C37" s="316"/>
      <c r="D37" s="316"/>
      <c r="E37" s="317"/>
      <c r="F37" s="318" t="s">
        <v>1020</v>
      </c>
      <c r="G37" s="319">
        <v>6.2</v>
      </c>
      <c r="H37" s="315"/>
      <c r="I37" s="312">
        <v>18.4</v>
      </c>
      <c r="J37" s="315"/>
      <c r="K37" s="313">
        <v>114.08</v>
      </c>
      <c r="L37" s="89"/>
      <c r="M37" s="52">
        <f>SUM(K34:K37)</f>
        <v>684.25</v>
      </c>
      <c r="O37" s="102"/>
      <c r="P37" s="102"/>
    </row>
    <row r="38" spans="1:16" s="101" customFormat="1" ht="10.5" customHeight="1">
      <c r="A38" s="76" t="s">
        <v>817</v>
      </c>
      <c r="B38" s="79" t="s">
        <v>1029</v>
      </c>
      <c r="C38" s="39"/>
      <c r="D38" s="39"/>
      <c r="E38" s="98"/>
      <c r="F38" s="40"/>
      <c r="G38" s="36"/>
      <c r="H38" s="47"/>
      <c r="I38" s="183"/>
      <c r="J38" s="94"/>
      <c r="K38" s="45"/>
      <c r="L38" s="89"/>
      <c r="M38" s="52"/>
      <c r="O38" s="102"/>
      <c r="P38" s="102"/>
    </row>
    <row r="39" spans="1:16" s="101" customFormat="1" ht="10.5" customHeight="1">
      <c r="A39" s="35" t="s">
        <v>818</v>
      </c>
      <c r="B39" s="38" t="s">
        <v>1030</v>
      </c>
      <c r="C39" s="39"/>
      <c r="D39" s="39"/>
      <c r="E39" s="98"/>
      <c r="F39" s="40"/>
      <c r="G39" s="36"/>
      <c r="H39" s="47"/>
      <c r="I39" s="183"/>
      <c r="J39" s="94"/>
      <c r="K39" s="45"/>
      <c r="L39" s="89"/>
      <c r="M39" s="52"/>
      <c r="O39" s="102"/>
      <c r="P39" s="102"/>
    </row>
    <row r="40" spans="1:16" s="101" customFormat="1" ht="10.5" customHeight="1">
      <c r="A40" s="35"/>
      <c r="B40" s="38" t="s">
        <v>1031</v>
      </c>
      <c r="C40" s="39"/>
      <c r="D40" s="39"/>
      <c r="E40" s="98"/>
      <c r="F40" s="40" t="s">
        <v>1018</v>
      </c>
      <c r="G40" s="36">
        <v>5.4</v>
      </c>
      <c r="H40" s="47"/>
      <c r="I40" s="183">
        <v>2.39</v>
      </c>
      <c r="J40" s="94"/>
      <c r="K40" s="297">
        <f>ROUND(G40*I40,2)</f>
        <v>12.91</v>
      </c>
      <c r="L40" s="89"/>
      <c r="M40" s="52"/>
      <c r="O40" s="102"/>
      <c r="P40" s="102"/>
    </row>
    <row r="41" spans="1:16" s="101" customFormat="1" ht="10.5" customHeight="1">
      <c r="A41" s="35" t="s">
        <v>819</v>
      </c>
      <c r="B41" s="84" t="s">
        <v>1033</v>
      </c>
      <c r="C41" s="39"/>
      <c r="D41" s="39"/>
      <c r="E41" s="98"/>
      <c r="F41" s="40" t="s">
        <v>1018</v>
      </c>
      <c r="G41" s="36">
        <v>5.4</v>
      </c>
      <c r="H41" s="47"/>
      <c r="I41" s="183">
        <v>16.43</v>
      </c>
      <c r="J41" s="94"/>
      <c r="K41" s="297">
        <f>ROUND(G41*I41,2)</f>
        <v>88.72</v>
      </c>
      <c r="L41" s="89"/>
      <c r="M41" s="52"/>
      <c r="O41" s="102"/>
      <c r="P41" s="102"/>
    </row>
    <row r="42" spans="1:16" s="101" customFormat="1" ht="10.5" customHeight="1">
      <c r="A42" s="35" t="s">
        <v>820</v>
      </c>
      <c r="B42" s="38" t="s">
        <v>1071</v>
      </c>
      <c r="C42" s="39"/>
      <c r="D42" s="39"/>
      <c r="E42" s="98"/>
      <c r="F42" s="40"/>
      <c r="G42" s="36"/>
      <c r="H42" s="47"/>
      <c r="I42" s="183"/>
      <c r="J42" s="94"/>
      <c r="K42" s="45"/>
      <c r="L42" s="89"/>
      <c r="M42" s="52"/>
      <c r="O42" s="102"/>
      <c r="P42" s="102"/>
    </row>
    <row r="43" spans="1:16" s="101" customFormat="1" ht="10.5" customHeight="1">
      <c r="A43" s="35"/>
      <c r="B43" s="38" t="s">
        <v>1072</v>
      </c>
      <c r="C43" s="39"/>
      <c r="D43" s="39"/>
      <c r="E43" s="98"/>
      <c r="F43" s="40" t="s">
        <v>1073</v>
      </c>
      <c r="G43" s="41">
        <v>5.4</v>
      </c>
      <c r="H43" s="48"/>
      <c r="I43" s="183">
        <v>22.88</v>
      </c>
      <c r="J43" s="94"/>
      <c r="K43" s="297">
        <f>ROUND(G43*I43,2)</f>
        <v>123.55</v>
      </c>
      <c r="L43" s="89"/>
      <c r="M43" s="52">
        <f>SUM(K40:K43)</f>
        <v>225.18</v>
      </c>
      <c r="O43" s="102"/>
      <c r="P43" s="102"/>
    </row>
    <row r="44" spans="1:16" s="101" customFormat="1" ht="10.5" customHeight="1">
      <c r="A44" s="120" t="s">
        <v>821</v>
      </c>
      <c r="B44" s="77" t="s">
        <v>1144</v>
      </c>
      <c r="C44" s="39"/>
      <c r="D44" s="39"/>
      <c r="E44" s="98"/>
      <c r="F44" s="40"/>
      <c r="G44" s="36"/>
      <c r="H44" s="47"/>
      <c r="I44" s="46"/>
      <c r="J44" s="88"/>
      <c r="K44" s="45"/>
      <c r="L44" s="89"/>
      <c r="M44" s="52"/>
      <c r="O44" s="102"/>
      <c r="P44" s="102"/>
    </row>
    <row r="45" spans="1:16" s="101" customFormat="1" ht="10.5" customHeight="1">
      <c r="A45" s="109" t="s">
        <v>822</v>
      </c>
      <c r="B45" s="38" t="s">
        <v>1148</v>
      </c>
      <c r="C45" s="39"/>
      <c r="D45" s="39"/>
      <c r="E45" s="98"/>
      <c r="F45" s="40"/>
      <c r="G45" s="36"/>
      <c r="H45" s="47"/>
      <c r="I45" s="46"/>
      <c r="J45" s="88"/>
      <c r="K45" s="45"/>
      <c r="L45" s="89"/>
      <c r="M45" s="52"/>
      <c r="O45" s="102"/>
      <c r="P45" s="102"/>
    </row>
    <row r="46" spans="1:16" s="101" customFormat="1" ht="10.5" customHeight="1">
      <c r="A46" s="109"/>
      <c r="B46" s="38" t="s">
        <v>1149</v>
      </c>
      <c r="C46" s="39"/>
      <c r="D46" s="39"/>
      <c r="E46" s="98"/>
      <c r="F46" s="40" t="s">
        <v>1018</v>
      </c>
      <c r="G46" s="36">
        <v>16.34</v>
      </c>
      <c r="H46" s="47"/>
      <c r="I46" s="46">
        <v>50.93</v>
      </c>
      <c r="J46" s="88"/>
      <c r="K46" s="297">
        <f>ROUND(G46*I46,2)</f>
        <v>832.2</v>
      </c>
      <c r="L46" s="89"/>
      <c r="M46" s="52"/>
      <c r="O46" s="102"/>
      <c r="P46" s="102"/>
    </row>
    <row r="47" spans="1:16" s="101" customFormat="1" ht="10.5" customHeight="1" thickBot="1">
      <c r="A47" s="109" t="s">
        <v>823</v>
      </c>
      <c r="B47" s="38" t="s">
        <v>27</v>
      </c>
      <c r="C47" s="39"/>
      <c r="D47" s="39"/>
      <c r="E47" s="98"/>
      <c r="F47" s="40" t="s">
        <v>1018</v>
      </c>
      <c r="G47" s="41">
        <v>16.34</v>
      </c>
      <c r="H47" s="48"/>
      <c r="I47" s="46">
        <v>33.44</v>
      </c>
      <c r="J47" s="94"/>
      <c r="K47" s="297">
        <f>ROUND(G47*I47,2)</f>
        <v>546.41</v>
      </c>
      <c r="L47" s="95"/>
      <c r="M47" s="53">
        <f>SUM(K46:K47)</f>
        <v>1378.6100000000001</v>
      </c>
      <c r="O47" s="102"/>
      <c r="P47" s="102"/>
    </row>
    <row r="48" spans="1:13" ht="19.5" customHeight="1" thickTop="1">
      <c r="A48" s="69" t="str">
        <f>Plan1!A52</f>
        <v>DATA:   03/03/2005   </v>
      </c>
      <c r="B48" s="70"/>
      <c r="C48" s="71" t="s">
        <v>1022</v>
      </c>
      <c r="D48" s="70"/>
      <c r="E48" s="72"/>
      <c r="F48" s="70" t="s">
        <v>1009</v>
      </c>
      <c r="G48" s="72"/>
      <c r="H48" s="70" t="s">
        <v>1016</v>
      </c>
      <c r="I48" s="72"/>
      <c r="J48" s="70"/>
      <c r="K48" s="104">
        <f>SUM(K5:K47)</f>
        <v>229943.84999999966</v>
      </c>
      <c r="L48" s="97"/>
      <c r="M48" s="345">
        <f>SUM(M5:M47)</f>
        <v>229943.84999999983</v>
      </c>
    </row>
    <row r="49" spans="1:13" ht="19.5" customHeight="1" thickBot="1">
      <c r="A49" s="24"/>
      <c r="B49" s="25"/>
      <c r="C49" s="56"/>
      <c r="D49" s="23"/>
      <c r="E49" s="57"/>
      <c r="F49" s="23"/>
      <c r="G49" s="57"/>
      <c r="H49" s="23" t="s">
        <v>1017</v>
      </c>
      <c r="I49" s="57"/>
      <c r="J49" s="23"/>
      <c r="K49" s="73"/>
      <c r="L49" s="23"/>
      <c r="M49" s="346"/>
    </row>
    <row r="50" spans="1:13" ht="15" customHeight="1" thickTop="1">
      <c r="A50" s="167"/>
      <c r="B50" s="55"/>
      <c r="C50" s="164"/>
      <c r="D50" s="161"/>
      <c r="E50" s="161"/>
      <c r="F50" s="166"/>
      <c r="M50" s="75"/>
    </row>
    <row r="51" spans="1:6" ht="15" customHeight="1">
      <c r="A51" s="167"/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909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Plan27!K48</f>
        <v>229943.84999999966</v>
      </c>
      <c r="L5" s="66"/>
      <c r="M5" s="339">
        <f>Plan27!M48</f>
        <v>229943.84999999983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6" s="101" customFormat="1" ht="15.75" customHeight="1" thickTop="1">
      <c r="A9" s="107" t="s">
        <v>824</v>
      </c>
      <c r="B9" s="136" t="s">
        <v>1132</v>
      </c>
      <c r="C9" s="39"/>
      <c r="D9" s="39"/>
      <c r="E9" s="98"/>
      <c r="F9" s="40"/>
      <c r="G9" s="36"/>
      <c r="H9" s="47"/>
      <c r="I9" s="46"/>
      <c r="J9" s="88"/>
      <c r="K9" s="45"/>
      <c r="L9" s="89"/>
      <c r="M9" s="52"/>
      <c r="O9" s="102"/>
      <c r="P9" s="102"/>
    </row>
    <row r="10" spans="1:16" s="101" customFormat="1" ht="15.75" customHeight="1">
      <c r="A10" s="120" t="s">
        <v>825</v>
      </c>
      <c r="B10" s="79" t="s">
        <v>1063</v>
      </c>
      <c r="C10" s="39"/>
      <c r="D10" s="39"/>
      <c r="E10" s="98"/>
      <c r="F10" s="40"/>
      <c r="G10" s="36"/>
      <c r="H10" s="47"/>
      <c r="I10" s="46"/>
      <c r="J10" s="88"/>
      <c r="K10" s="45"/>
      <c r="L10" s="89"/>
      <c r="M10" s="52"/>
      <c r="O10" s="102"/>
      <c r="P10" s="102"/>
    </row>
    <row r="11" spans="1:16" s="101" customFormat="1" ht="15.75" customHeight="1">
      <c r="A11" s="109" t="s">
        <v>826</v>
      </c>
      <c r="B11" s="38" t="s">
        <v>11</v>
      </c>
      <c r="C11" s="39"/>
      <c r="D11" s="39"/>
      <c r="E11" s="98"/>
      <c r="F11" s="40"/>
      <c r="G11" s="36"/>
      <c r="H11" s="47"/>
      <c r="I11" s="46"/>
      <c r="J11" s="88"/>
      <c r="K11" s="45"/>
      <c r="L11" s="89"/>
      <c r="M11" s="52"/>
      <c r="O11" s="102"/>
      <c r="P11" s="102"/>
    </row>
    <row r="12" spans="1:16" s="101" customFormat="1" ht="15.75" customHeight="1">
      <c r="A12" s="109"/>
      <c r="B12" s="38" t="s">
        <v>1169</v>
      </c>
      <c r="C12" s="39"/>
      <c r="D12" s="39"/>
      <c r="E12" s="98" t="s">
        <v>1129</v>
      </c>
      <c r="F12" s="40" t="s">
        <v>1019</v>
      </c>
      <c r="G12" s="36">
        <v>2</v>
      </c>
      <c r="H12" s="47"/>
      <c r="I12" s="46">
        <v>1065.83</v>
      </c>
      <c r="J12" s="88"/>
      <c r="K12" s="297">
        <f aca="true" t="shared" si="0" ref="K12:K20">ROUND(G12*I12,2)</f>
        <v>2131.66</v>
      </c>
      <c r="L12" s="89"/>
      <c r="M12" s="52"/>
      <c r="O12" s="102"/>
      <c r="P12" s="102"/>
    </row>
    <row r="13" spans="1:16" s="101" customFormat="1" ht="15.75" customHeight="1">
      <c r="A13" s="109" t="s">
        <v>827</v>
      </c>
      <c r="B13" s="38" t="s">
        <v>12</v>
      </c>
      <c r="C13" s="39"/>
      <c r="D13" s="39"/>
      <c r="E13" s="98"/>
      <c r="F13" s="40" t="s">
        <v>1020</v>
      </c>
      <c r="G13" s="36">
        <v>12</v>
      </c>
      <c r="H13" s="47"/>
      <c r="I13" s="46">
        <v>26.07</v>
      </c>
      <c r="J13" s="88"/>
      <c r="K13" s="297">
        <f t="shared" si="0"/>
        <v>312.84</v>
      </c>
      <c r="L13" s="89"/>
      <c r="M13" s="52"/>
      <c r="O13" s="102"/>
      <c r="P13" s="102"/>
    </row>
    <row r="14" spans="1:16" s="101" customFormat="1" ht="15.75" customHeight="1">
      <c r="A14" s="109" t="s">
        <v>828</v>
      </c>
      <c r="B14" s="38" t="s">
        <v>1108</v>
      </c>
      <c r="C14" s="39"/>
      <c r="D14" s="39"/>
      <c r="E14" s="98"/>
      <c r="F14" s="40" t="s">
        <v>1020</v>
      </c>
      <c r="G14" s="36">
        <v>18</v>
      </c>
      <c r="H14" s="47"/>
      <c r="I14" s="46">
        <v>11.81</v>
      </c>
      <c r="J14" s="88"/>
      <c r="K14" s="297">
        <f t="shared" si="0"/>
        <v>212.58</v>
      </c>
      <c r="L14" s="89"/>
      <c r="M14" s="52"/>
      <c r="O14" s="102"/>
      <c r="P14" s="102"/>
    </row>
    <row r="15" spans="1:16" s="101" customFormat="1" ht="15.75" customHeight="1">
      <c r="A15" s="109" t="s">
        <v>829</v>
      </c>
      <c r="B15" s="38" t="s">
        <v>1136</v>
      </c>
      <c r="C15" s="39"/>
      <c r="D15" s="39"/>
      <c r="E15" s="98"/>
      <c r="F15" s="40" t="s">
        <v>1020</v>
      </c>
      <c r="G15" s="36">
        <v>12</v>
      </c>
      <c r="H15" s="47"/>
      <c r="I15" s="46">
        <v>6.21</v>
      </c>
      <c r="J15" s="88"/>
      <c r="K15" s="297">
        <f t="shared" si="0"/>
        <v>74.52</v>
      </c>
      <c r="L15" s="89"/>
      <c r="M15" s="52"/>
      <c r="O15" s="102"/>
      <c r="P15" s="102"/>
    </row>
    <row r="16" spans="1:16" s="101" customFormat="1" ht="15.75" customHeight="1">
      <c r="A16" s="109" t="s">
        <v>830</v>
      </c>
      <c r="B16" s="38" t="s">
        <v>13</v>
      </c>
      <c r="C16" s="39"/>
      <c r="D16" s="39"/>
      <c r="E16" s="98"/>
      <c r="F16" s="40" t="s">
        <v>1019</v>
      </c>
      <c r="G16" s="41">
        <v>2</v>
      </c>
      <c r="H16" s="48"/>
      <c r="I16" s="46">
        <v>92.5</v>
      </c>
      <c r="J16" s="94"/>
      <c r="K16" s="297">
        <f t="shared" si="0"/>
        <v>185</v>
      </c>
      <c r="L16" s="95"/>
      <c r="M16" s="53"/>
      <c r="O16" s="102"/>
      <c r="P16" s="102"/>
    </row>
    <row r="17" spans="1:16" s="101" customFormat="1" ht="15.75" customHeight="1">
      <c r="A17" s="109" t="s">
        <v>831</v>
      </c>
      <c r="B17" s="38" t="s">
        <v>14</v>
      </c>
      <c r="C17" s="39"/>
      <c r="D17" s="39"/>
      <c r="E17" s="98"/>
      <c r="F17" s="40" t="s">
        <v>1019</v>
      </c>
      <c r="G17" s="41">
        <v>1</v>
      </c>
      <c r="H17" s="48"/>
      <c r="I17" s="46">
        <v>69.66</v>
      </c>
      <c r="J17" s="94"/>
      <c r="K17" s="297">
        <f t="shared" si="0"/>
        <v>69.66</v>
      </c>
      <c r="L17" s="95"/>
      <c r="M17" s="53"/>
      <c r="O17" s="102"/>
      <c r="P17" s="102"/>
    </row>
    <row r="18" spans="1:16" s="101" customFormat="1" ht="15.75" customHeight="1">
      <c r="A18" s="109" t="s">
        <v>832</v>
      </c>
      <c r="B18" s="38" t="s">
        <v>15</v>
      </c>
      <c r="C18" s="39"/>
      <c r="D18" s="39"/>
      <c r="E18" s="98"/>
      <c r="F18" s="40" t="s">
        <v>1019</v>
      </c>
      <c r="G18" s="41">
        <v>4</v>
      </c>
      <c r="H18" s="48"/>
      <c r="I18" s="46">
        <v>35.78</v>
      </c>
      <c r="J18" s="94"/>
      <c r="K18" s="297">
        <f t="shared" si="0"/>
        <v>143.12</v>
      </c>
      <c r="L18" s="95"/>
      <c r="M18" s="53"/>
      <c r="O18" s="102"/>
      <c r="P18" s="102"/>
    </row>
    <row r="19" spans="1:16" s="101" customFormat="1" ht="15.75" customHeight="1">
      <c r="A19" s="109" t="s">
        <v>833</v>
      </c>
      <c r="B19" s="84" t="s">
        <v>1109</v>
      </c>
      <c r="C19" s="39"/>
      <c r="D19" s="39"/>
      <c r="E19" s="98"/>
      <c r="F19" s="40" t="s">
        <v>1020</v>
      </c>
      <c r="G19" s="41">
        <v>12</v>
      </c>
      <c r="H19" s="48"/>
      <c r="I19" s="46">
        <v>13.53</v>
      </c>
      <c r="J19" s="94"/>
      <c r="K19" s="297">
        <f t="shared" si="0"/>
        <v>162.36</v>
      </c>
      <c r="L19" s="95"/>
      <c r="M19" s="53"/>
      <c r="O19" s="102"/>
      <c r="P19" s="102"/>
    </row>
    <row r="20" spans="1:16" s="101" customFormat="1" ht="15.75" customHeight="1">
      <c r="A20" s="109" t="s">
        <v>834</v>
      </c>
      <c r="B20" s="38" t="s">
        <v>16</v>
      </c>
      <c r="C20" s="39"/>
      <c r="D20" s="39"/>
      <c r="E20" s="98"/>
      <c r="F20" s="40" t="s">
        <v>1020</v>
      </c>
      <c r="G20" s="41">
        <v>18</v>
      </c>
      <c r="H20" s="48"/>
      <c r="I20" s="46">
        <v>15.5</v>
      </c>
      <c r="J20" s="94"/>
      <c r="K20" s="297">
        <f t="shared" si="0"/>
        <v>279</v>
      </c>
      <c r="L20" s="95"/>
      <c r="M20" s="53"/>
      <c r="O20" s="102"/>
      <c r="P20" s="102"/>
    </row>
    <row r="21" spans="1:16" s="101" customFormat="1" ht="15.75" customHeight="1">
      <c r="A21" s="109" t="s">
        <v>835</v>
      </c>
      <c r="B21" s="38" t="s">
        <v>17</v>
      </c>
      <c r="C21" s="39"/>
      <c r="D21" s="39"/>
      <c r="E21" s="98"/>
      <c r="F21" s="40"/>
      <c r="G21" s="41"/>
      <c r="H21" s="48"/>
      <c r="I21" s="46"/>
      <c r="J21" s="94"/>
      <c r="K21" s="45"/>
      <c r="L21" s="95"/>
      <c r="M21" s="53"/>
      <c r="O21" s="102"/>
      <c r="P21" s="102"/>
    </row>
    <row r="22" spans="1:16" s="101" customFormat="1" ht="15.75" customHeight="1">
      <c r="A22" s="142"/>
      <c r="B22" s="84" t="s">
        <v>20</v>
      </c>
      <c r="C22" s="39"/>
      <c r="D22" s="39"/>
      <c r="E22" s="98"/>
      <c r="F22" s="40" t="s">
        <v>1019</v>
      </c>
      <c r="G22" s="41">
        <v>6</v>
      </c>
      <c r="H22" s="48"/>
      <c r="I22" s="46">
        <v>285.25</v>
      </c>
      <c r="J22" s="94"/>
      <c r="K22" s="297">
        <f>ROUND(G22*I22,2)</f>
        <v>1711.5</v>
      </c>
      <c r="L22" s="95"/>
      <c r="M22" s="53"/>
      <c r="O22" s="102"/>
      <c r="P22" s="102"/>
    </row>
    <row r="23" spans="1:16" s="101" customFormat="1" ht="15.75" customHeight="1">
      <c r="A23" s="142" t="s">
        <v>836</v>
      </c>
      <c r="B23" s="38" t="s">
        <v>21</v>
      </c>
      <c r="C23" s="39"/>
      <c r="D23" s="39"/>
      <c r="E23" s="98"/>
      <c r="F23" s="40"/>
      <c r="G23" s="41"/>
      <c r="H23" s="48"/>
      <c r="I23" s="46"/>
      <c r="J23" s="94"/>
      <c r="K23" s="45"/>
      <c r="L23" s="95"/>
      <c r="M23" s="53"/>
      <c r="O23" s="102"/>
      <c r="P23" s="102"/>
    </row>
    <row r="24" spans="1:16" s="101" customFormat="1" ht="15.75" customHeight="1">
      <c r="A24" s="142"/>
      <c r="B24" s="84" t="s">
        <v>20</v>
      </c>
      <c r="C24" s="39"/>
      <c r="D24" s="39"/>
      <c r="E24" s="98"/>
      <c r="F24" s="40"/>
      <c r="G24" s="41"/>
      <c r="H24" s="48"/>
      <c r="I24" s="46"/>
      <c r="J24" s="94"/>
      <c r="K24" s="45"/>
      <c r="L24" s="95"/>
      <c r="M24" s="53"/>
      <c r="O24" s="102"/>
      <c r="P24" s="102"/>
    </row>
    <row r="25" spans="1:16" s="101" customFormat="1" ht="15.75" customHeight="1">
      <c r="A25" s="142"/>
      <c r="B25" s="38" t="s">
        <v>1137</v>
      </c>
      <c r="C25" s="137"/>
      <c r="D25" s="137"/>
      <c r="E25" s="138"/>
      <c r="F25" s="139" t="s">
        <v>1019</v>
      </c>
      <c r="G25" s="41">
        <v>1</v>
      </c>
      <c r="H25" s="48"/>
      <c r="I25" s="46">
        <v>328.3</v>
      </c>
      <c r="J25" s="94"/>
      <c r="K25" s="297">
        <f>ROUND(G25*I25,2)</f>
        <v>328.3</v>
      </c>
      <c r="L25" s="95"/>
      <c r="M25" s="53"/>
      <c r="O25" s="102"/>
      <c r="P25" s="102"/>
    </row>
    <row r="26" spans="1:16" s="101" customFormat="1" ht="15.75" customHeight="1">
      <c r="A26" s="142" t="s">
        <v>837</v>
      </c>
      <c r="B26" s="38" t="s">
        <v>22</v>
      </c>
      <c r="C26" s="137"/>
      <c r="D26" s="137"/>
      <c r="E26" s="138"/>
      <c r="F26" s="139"/>
      <c r="G26" s="41"/>
      <c r="H26" s="48"/>
      <c r="I26" s="46"/>
      <c r="J26" s="94"/>
      <c r="K26" s="45"/>
      <c r="L26" s="95"/>
      <c r="M26" s="53"/>
      <c r="O26" s="102"/>
      <c r="P26" s="102"/>
    </row>
    <row r="27" spans="1:16" s="101" customFormat="1" ht="15.75" customHeight="1">
      <c r="A27" s="142"/>
      <c r="B27" s="38" t="s">
        <v>1170</v>
      </c>
      <c r="C27" s="137"/>
      <c r="D27" s="137"/>
      <c r="E27" s="138"/>
      <c r="F27" s="139" t="s">
        <v>1019</v>
      </c>
      <c r="G27" s="41">
        <v>1</v>
      </c>
      <c r="H27" s="48"/>
      <c r="I27" s="46">
        <v>2066.93</v>
      </c>
      <c r="J27" s="94"/>
      <c r="K27" s="297">
        <f>ROUND(G27*I27,2)</f>
        <v>2066.93</v>
      </c>
      <c r="L27" s="95"/>
      <c r="M27" s="53"/>
      <c r="O27" s="102"/>
      <c r="P27" s="102"/>
    </row>
    <row r="28" spans="1:16" s="101" customFormat="1" ht="15.75" customHeight="1">
      <c r="A28" s="142" t="s">
        <v>838</v>
      </c>
      <c r="B28" s="38" t="s">
        <v>23</v>
      </c>
      <c r="C28" s="39"/>
      <c r="D28" s="39"/>
      <c r="E28" s="98"/>
      <c r="F28" s="40"/>
      <c r="G28" s="41"/>
      <c r="H28" s="48"/>
      <c r="I28" s="46"/>
      <c r="J28" s="94"/>
      <c r="K28" s="45"/>
      <c r="L28" s="95"/>
      <c r="M28" s="53"/>
      <c r="O28" s="102"/>
      <c r="P28" s="102"/>
    </row>
    <row r="29" spans="1:16" s="85" customFormat="1" ht="15.75" customHeight="1">
      <c r="A29" s="142"/>
      <c r="B29" s="38" t="s">
        <v>1139</v>
      </c>
      <c r="C29" s="39"/>
      <c r="D29" s="39"/>
      <c r="E29" s="98"/>
      <c r="F29" s="40"/>
      <c r="G29" s="41"/>
      <c r="H29" s="48"/>
      <c r="I29" s="46"/>
      <c r="J29" s="94"/>
      <c r="K29" s="87"/>
      <c r="L29" s="91"/>
      <c r="M29" s="53"/>
      <c r="O29" s="86"/>
      <c r="P29" s="86"/>
    </row>
    <row r="30" spans="1:16" s="85" customFormat="1" ht="15.75" customHeight="1" thickBot="1">
      <c r="A30" s="142"/>
      <c r="B30" s="38" t="s">
        <v>1138</v>
      </c>
      <c r="C30" s="39"/>
      <c r="D30" s="39"/>
      <c r="E30" s="98"/>
      <c r="F30" s="40" t="s">
        <v>1019</v>
      </c>
      <c r="G30" s="41">
        <v>1</v>
      </c>
      <c r="H30" s="48"/>
      <c r="I30" s="46">
        <v>1995.22</v>
      </c>
      <c r="J30" s="94"/>
      <c r="K30" s="297">
        <f>ROUND(G30*I30,2)</f>
        <v>1995.22</v>
      </c>
      <c r="L30" s="91"/>
      <c r="M30" s="53">
        <f>SUM(K12:K30)</f>
        <v>9672.689999999999</v>
      </c>
      <c r="O30" s="86"/>
      <c r="P30" s="86"/>
    </row>
    <row r="31" spans="1:13" ht="19.5" customHeight="1" thickTop="1">
      <c r="A31" s="69" t="str">
        <f>Plan1!A52</f>
        <v>DATA:   03/03/2005   </v>
      </c>
      <c r="B31" s="70"/>
      <c r="C31" s="71" t="s">
        <v>1022</v>
      </c>
      <c r="D31" s="70"/>
      <c r="E31" s="72"/>
      <c r="F31" s="70" t="s">
        <v>1009</v>
      </c>
      <c r="G31" s="72"/>
      <c r="H31" s="70" t="s">
        <v>1016</v>
      </c>
      <c r="I31" s="72"/>
      <c r="J31" s="70"/>
      <c r="K31" s="104">
        <f>SUM(K5:K30)</f>
        <v>239616.5399999996</v>
      </c>
      <c r="L31" s="97"/>
      <c r="M31" s="345">
        <f>SUM(M5:M30)</f>
        <v>239616.53999999983</v>
      </c>
    </row>
    <row r="32" spans="1:13" ht="19.5" customHeight="1" thickBot="1">
      <c r="A32" s="24"/>
      <c r="B32" s="25"/>
      <c r="C32" s="56"/>
      <c r="D32" s="23"/>
      <c r="E32" s="57"/>
      <c r="F32" s="23"/>
      <c r="G32" s="57"/>
      <c r="H32" s="23" t="s">
        <v>1017</v>
      </c>
      <c r="I32" s="57"/>
      <c r="J32" s="23"/>
      <c r="K32" s="73"/>
      <c r="L32" s="23"/>
      <c r="M32" s="346"/>
    </row>
    <row r="33" spans="1:13" ht="15" customHeight="1" thickTop="1">
      <c r="A33" s="167"/>
      <c r="B33" s="55"/>
      <c r="C33" s="164"/>
      <c r="D33" s="161"/>
      <c r="E33" s="161"/>
      <c r="F33" s="166"/>
      <c r="M33" s="75"/>
    </row>
    <row r="34" spans="1:6" ht="15" customHeight="1">
      <c r="A34" s="167"/>
      <c r="B34" s="164"/>
      <c r="C34" s="164"/>
      <c r="D34" s="164"/>
      <c r="E34" s="164"/>
      <c r="F34" s="166"/>
    </row>
    <row r="35" spans="2:6" ht="15" customHeight="1">
      <c r="B35" s="164"/>
      <c r="C35" s="164"/>
      <c r="D35" s="164"/>
      <c r="E35" s="164"/>
      <c r="F35" s="16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">
      <selection activeCell="B30" sqref="B3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910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Plan28!K31</f>
        <v>239616.5399999996</v>
      </c>
      <c r="L5" s="66"/>
      <c r="M5" s="339">
        <f>Plan28!M31</f>
        <v>239616.53999999983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1.25" customHeight="1" thickTop="1">
      <c r="A9" s="128">
        <v>25</v>
      </c>
      <c r="B9" s="360" t="s">
        <v>1140</v>
      </c>
      <c r="C9" s="143"/>
      <c r="D9" s="143"/>
      <c r="E9" s="143"/>
      <c r="F9" s="145"/>
      <c r="G9" s="134"/>
      <c r="H9" s="111"/>
      <c r="I9" s="298"/>
      <c r="J9" s="110"/>
      <c r="K9" s="112"/>
      <c r="L9" s="111"/>
      <c r="M9" s="349"/>
    </row>
    <row r="10" spans="1:13" ht="11.25" customHeight="1">
      <c r="A10" s="121" t="s">
        <v>839</v>
      </c>
      <c r="B10" s="77" t="s">
        <v>1141</v>
      </c>
      <c r="C10" s="152"/>
      <c r="D10" s="152"/>
      <c r="E10" s="152"/>
      <c r="F10" s="154"/>
      <c r="G10" s="135"/>
      <c r="H10" s="14"/>
      <c r="I10" s="296"/>
      <c r="J10" s="13"/>
      <c r="K10" s="122"/>
      <c r="L10" s="14"/>
      <c r="M10" s="342"/>
    </row>
    <row r="11" spans="1:13" ht="11.25" customHeight="1">
      <c r="A11" s="158" t="s">
        <v>840</v>
      </c>
      <c r="B11" s="27" t="s">
        <v>1142</v>
      </c>
      <c r="C11" s="152"/>
      <c r="D11" s="152"/>
      <c r="E11" s="152"/>
      <c r="F11" s="154" t="s">
        <v>1019</v>
      </c>
      <c r="G11" s="135">
        <v>4</v>
      </c>
      <c r="H11" s="14"/>
      <c r="I11" s="296">
        <v>80.26</v>
      </c>
      <c r="J11" s="13"/>
      <c r="K11" s="297">
        <f>ROUND(G11*I11,2)</f>
        <v>321.04</v>
      </c>
      <c r="L11" s="14"/>
      <c r="M11" s="342"/>
    </row>
    <row r="12" spans="1:13" ht="11.25" customHeight="1">
      <c r="A12" s="158" t="s">
        <v>841</v>
      </c>
      <c r="B12" s="27" t="s">
        <v>1143</v>
      </c>
      <c r="C12" s="152"/>
      <c r="D12" s="152"/>
      <c r="E12" s="152"/>
      <c r="F12" s="154" t="s">
        <v>1019</v>
      </c>
      <c r="G12" s="135">
        <v>4</v>
      </c>
      <c r="H12" s="14"/>
      <c r="I12" s="296">
        <v>90.81</v>
      </c>
      <c r="J12" s="13"/>
      <c r="K12" s="297">
        <f>ROUND(G12*I12,2)</f>
        <v>363.24</v>
      </c>
      <c r="L12" s="14"/>
      <c r="M12" s="342">
        <f>SUM(K11:K12)</f>
        <v>684.28</v>
      </c>
    </row>
    <row r="13" spans="1:13" ht="11.25" customHeight="1">
      <c r="A13" s="337">
        <v>26</v>
      </c>
      <c r="B13" s="358" t="s">
        <v>24</v>
      </c>
      <c r="C13" s="152"/>
      <c r="D13" s="152"/>
      <c r="E13" s="152"/>
      <c r="F13" s="154"/>
      <c r="G13" s="135"/>
      <c r="H13" s="14"/>
      <c r="I13" s="296"/>
      <c r="J13" s="13"/>
      <c r="K13" s="122"/>
      <c r="L13" s="14"/>
      <c r="M13" s="342"/>
    </row>
    <row r="14" spans="1:13" ht="11.25" customHeight="1">
      <c r="A14" s="121" t="s">
        <v>842</v>
      </c>
      <c r="B14" s="77" t="s">
        <v>1056</v>
      </c>
      <c r="C14" s="152"/>
      <c r="D14" s="152"/>
      <c r="E14" s="152"/>
      <c r="F14" s="154"/>
      <c r="G14" s="135"/>
      <c r="H14" s="14"/>
      <c r="I14" s="185"/>
      <c r="J14" s="13"/>
      <c r="K14" s="122"/>
      <c r="L14" s="14"/>
      <c r="M14" s="342"/>
    </row>
    <row r="15" spans="1:13" ht="11.25" customHeight="1">
      <c r="A15" s="158" t="s">
        <v>843</v>
      </c>
      <c r="B15" s="152" t="s">
        <v>25</v>
      </c>
      <c r="C15" s="152"/>
      <c r="D15" s="152"/>
      <c r="E15" s="152"/>
      <c r="F15" s="154"/>
      <c r="G15" s="135"/>
      <c r="H15" s="14"/>
      <c r="I15" s="185"/>
      <c r="J15" s="13"/>
      <c r="K15" s="122"/>
      <c r="L15" s="14"/>
      <c r="M15" s="342"/>
    </row>
    <row r="16" spans="1:13" ht="11.25" customHeight="1">
      <c r="A16" s="158"/>
      <c r="B16" s="152" t="s">
        <v>26</v>
      </c>
      <c r="C16" s="152"/>
      <c r="D16" s="152"/>
      <c r="E16" s="152"/>
      <c r="F16" s="154" t="s">
        <v>1019</v>
      </c>
      <c r="G16" s="135">
        <v>1</v>
      </c>
      <c r="H16" s="14"/>
      <c r="I16" s="185">
        <v>2225.35</v>
      </c>
      <c r="J16" s="13"/>
      <c r="K16" s="297">
        <f>ROUND(G16*I16,2)</f>
        <v>2225.35</v>
      </c>
      <c r="L16" s="14"/>
      <c r="M16" s="342"/>
    </row>
    <row r="17" spans="1:13" ht="11.25" customHeight="1">
      <c r="A17" s="158" t="s">
        <v>844</v>
      </c>
      <c r="B17" s="152" t="s">
        <v>686</v>
      </c>
      <c r="C17" s="152"/>
      <c r="D17" s="152"/>
      <c r="E17" s="152"/>
      <c r="F17" s="154"/>
      <c r="G17" s="135"/>
      <c r="H17" s="14"/>
      <c r="I17" s="185"/>
      <c r="J17" s="13"/>
      <c r="K17" s="297"/>
      <c r="L17" s="14"/>
      <c r="M17" s="342"/>
    </row>
    <row r="18" spans="1:13" ht="11.25" customHeight="1">
      <c r="A18" s="158"/>
      <c r="B18" s="152" t="s">
        <v>1085</v>
      </c>
      <c r="C18" s="152"/>
      <c r="D18" s="152"/>
      <c r="E18" s="152"/>
      <c r="F18" s="154" t="s">
        <v>1019</v>
      </c>
      <c r="G18" s="135">
        <v>6</v>
      </c>
      <c r="H18" s="14"/>
      <c r="I18" s="185">
        <v>87.32</v>
      </c>
      <c r="J18" s="13"/>
      <c r="K18" s="297">
        <f>ROUND(G18*I18,2)</f>
        <v>523.92</v>
      </c>
      <c r="L18" s="14"/>
      <c r="M18" s="342">
        <f>SUM(K16:K18)</f>
        <v>2749.27</v>
      </c>
    </row>
    <row r="19" spans="1:13" ht="11.25" customHeight="1">
      <c r="A19" s="337">
        <v>27</v>
      </c>
      <c r="B19" s="359" t="s">
        <v>1144</v>
      </c>
      <c r="C19" s="152"/>
      <c r="D19" s="152"/>
      <c r="E19" s="152"/>
      <c r="F19" s="154"/>
      <c r="G19" s="135"/>
      <c r="H19" s="14"/>
      <c r="I19" s="185"/>
      <c r="J19" s="13"/>
      <c r="K19" s="122"/>
      <c r="L19" s="14"/>
      <c r="M19" s="342"/>
    </row>
    <row r="20" spans="1:13" ht="11.25" customHeight="1">
      <c r="A20" s="158" t="s">
        <v>845</v>
      </c>
      <c r="B20" s="152" t="s">
        <v>928</v>
      </c>
      <c r="C20" s="152"/>
      <c r="D20" s="152"/>
      <c r="E20" s="152"/>
      <c r="F20" s="154" t="s">
        <v>1018</v>
      </c>
      <c r="G20" s="135">
        <v>837.46</v>
      </c>
      <c r="H20" s="14"/>
      <c r="I20" s="185">
        <v>1.25</v>
      </c>
      <c r="J20" s="13"/>
      <c r="K20" s="297">
        <f>ROUND(G20*I20,2)</f>
        <v>1046.83</v>
      </c>
      <c r="L20" s="14"/>
      <c r="M20" s="342"/>
    </row>
    <row r="21" spans="1:13" ht="11.25" customHeight="1">
      <c r="A21" s="109" t="s">
        <v>846</v>
      </c>
      <c r="B21" s="28" t="s">
        <v>1148</v>
      </c>
      <c r="C21" s="28"/>
      <c r="D21" s="28"/>
      <c r="E21" s="28"/>
      <c r="F21" s="157"/>
      <c r="G21" s="36"/>
      <c r="H21" s="113"/>
      <c r="I21" s="183"/>
      <c r="J21" s="105"/>
      <c r="K21" s="106"/>
      <c r="L21" s="113"/>
      <c r="M21" s="344"/>
    </row>
    <row r="22" spans="1:13" ht="11.25" customHeight="1">
      <c r="A22" s="109"/>
      <c r="B22" s="28" t="s">
        <v>1149</v>
      </c>
      <c r="C22" s="28"/>
      <c r="D22" s="28"/>
      <c r="E22" s="28"/>
      <c r="F22" s="157" t="s">
        <v>1018</v>
      </c>
      <c r="G22" s="36">
        <v>837.46</v>
      </c>
      <c r="H22" s="113"/>
      <c r="I22" s="183">
        <v>50.93</v>
      </c>
      <c r="J22" s="105"/>
      <c r="K22" s="297">
        <f>ROUND(G22*I22,2)</f>
        <v>42651.84</v>
      </c>
      <c r="L22" s="113"/>
      <c r="M22" s="344"/>
    </row>
    <row r="23" spans="1:13" ht="11.25" customHeight="1">
      <c r="A23" s="109" t="s">
        <v>847</v>
      </c>
      <c r="B23" s="28" t="s">
        <v>27</v>
      </c>
      <c r="C23" s="28"/>
      <c r="D23" s="28"/>
      <c r="E23" s="28"/>
      <c r="F23" s="157" t="s">
        <v>1018</v>
      </c>
      <c r="G23" s="36">
        <v>837.46</v>
      </c>
      <c r="H23" s="113"/>
      <c r="I23" s="183">
        <v>33.44</v>
      </c>
      <c r="J23" s="105"/>
      <c r="K23" s="297">
        <f>ROUND(G23*I23,2)</f>
        <v>28004.66</v>
      </c>
      <c r="L23" s="113"/>
      <c r="M23" s="344"/>
    </row>
    <row r="24" spans="1:13" ht="11.25" customHeight="1">
      <c r="A24" s="109" t="s">
        <v>848</v>
      </c>
      <c r="B24" s="28" t="s">
        <v>674</v>
      </c>
      <c r="C24" s="28"/>
      <c r="D24" s="28"/>
      <c r="E24" s="28"/>
      <c r="F24" s="157" t="s">
        <v>1019</v>
      </c>
      <c r="G24" s="365">
        <v>1</v>
      </c>
      <c r="H24" s="113"/>
      <c r="I24" s="183">
        <v>507</v>
      </c>
      <c r="J24" s="105"/>
      <c r="K24" s="297">
        <f>ROUND(G24*I24,2)</f>
        <v>507</v>
      </c>
      <c r="L24" s="113"/>
      <c r="M24" s="344"/>
    </row>
    <row r="25" spans="1:13" ht="11.25" customHeight="1">
      <c r="A25" s="109" t="s">
        <v>849</v>
      </c>
      <c r="B25" s="28" t="s">
        <v>926</v>
      </c>
      <c r="C25" s="28"/>
      <c r="D25" s="28"/>
      <c r="E25" s="28"/>
      <c r="F25" s="157" t="s">
        <v>1020</v>
      </c>
      <c r="G25" s="365">
        <v>6.9</v>
      </c>
      <c r="H25" s="113"/>
      <c r="I25" s="183">
        <v>63.3</v>
      </c>
      <c r="J25" s="105"/>
      <c r="K25" s="297">
        <f>ROUND(G25*I25,2)</f>
        <v>436.77</v>
      </c>
      <c r="L25" s="113"/>
      <c r="M25" s="344"/>
    </row>
    <row r="26" spans="1:13" ht="11.25" customHeight="1">
      <c r="A26" s="109" t="s">
        <v>850</v>
      </c>
      <c r="B26" s="28" t="s">
        <v>677</v>
      </c>
      <c r="C26" s="28"/>
      <c r="D26" s="28"/>
      <c r="E26" s="28"/>
      <c r="F26" s="157" t="s">
        <v>1018</v>
      </c>
      <c r="G26" s="365">
        <v>0.98</v>
      </c>
      <c r="H26" s="113"/>
      <c r="I26" s="183">
        <v>248.31</v>
      </c>
      <c r="J26" s="105"/>
      <c r="K26" s="297">
        <f>ROUND(G26*I26,2)</f>
        <v>243.34</v>
      </c>
      <c r="L26" s="113"/>
      <c r="M26" s="344"/>
    </row>
    <row r="27" spans="1:13" ht="11.25" customHeight="1">
      <c r="A27" s="109" t="s">
        <v>927</v>
      </c>
      <c r="B27" s="28" t="s">
        <v>1150</v>
      </c>
      <c r="C27" s="28"/>
      <c r="D27" s="28"/>
      <c r="E27" s="28"/>
      <c r="F27" s="157"/>
      <c r="G27" s="36"/>
      <c r="H27" s="113"/>
      <c r="I27" s="183"/>
      <c r="J27" s="105"/>
      <c r="K27" s="106"/>
      <c r="L27" s="113"/>
      <c r="M27" s="344"/>
    </row>
    <row r="28" spans="1:13" ht="11.25" customHeight="1">
      <c r="A28" s="109"/>
      <c r="B28" s="28" t="s">
        <v>684</v>
      </c>
      <c r="C28" s="28"/>
      <c r="D28" s="28"/>
      <c r="E28" s="28"/>
      <c r="F28" s="157" t="s">
        <v>1018</v>
      </c>
      <c r="G28" s="36">
        <v>75.98</v>
      </c>
      <c r="H28" s="113"/>
      <c r="I28" s="183">
        <v>225.2</v>
      </c>
      <c r="J28" s="105"/>
      <c r="K28" s="297">
        <f>ROUND(G28*I28,2)</f>
        <v>17110.7</v>
      </c>
      <c r="L28" s="113"/>
      <c r="M28" s="344">
        <f>SUM(K20:K28)</f>
        <v>90001.14</v>
      </c>
    </row>
    <row r="29" spans="1:13" ht="11.25" customHeight="1">
      <c r="A29" s="107" t="s">
        <v>851</v>
      </c>
      <c r="B29" s="358" t="s">
        <v>1147</v>
      </c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3" ht="11.25" customHeight="1">
      <c r="A30" s="76" t="s">
        <v>852</v>
      </c>
      <c r="B30" s="79" t="s">
        <v>1145</v>
      </c>
      <c r="C30" s="28"/>
      <c r="D30" s="28"/>
      <c r="E30" s="29"/>
      <c r="F30" s="30"/>
      <c r="G30" s="36"/>
      <c r="H30" s="47"/>
      <c r="I30" s="183"/>
      <c r="J30" s="47"/>
      <c r="K30" s="45"/>
      <c r="L30" s="46"/>
      <c r="M30" s="52"/>
    </row>
    <row r="31" spans="1:16" s="101" customFormat="1" ht="11.25" customHeight="1">
      <c r="A31" s="35" t="s">
        <v>853</v>
      </c>
      <c r="B31" s="38" t="s">
        <v>1146</v>
      </c>
      <c r="C31" s="39"/>
      <c r="D31" s="39"/>
      <c r="E31" s="98"/>
      <c r="F31" s="40" t="s">
        <v>1075</v>
      </c>
      <c r="G31" s="36">
        <v>1.68</v>
      </c>
      <c r="H31" s="47"/>
      <c r="I31" s="183">
        <v>80.34</v>
      </c>
      <c r="J31" s="88"/>
      <c r="K31" s="297">
        <f>ROUND(G31*I31,2)</f>
        <v>134.97</v>
      </c>
      <c r="L31" s="89"/>
      <c r="M31" s="52">
        <f>K31</f>
        <v>134.97</v>
      </c>
      <c r="O31" s="102"/>
      <c r="P31" s="102"/>
    </row>
    <row r="32" spans="1:16" s="101" customFormat="1" ht="11.25" customHeight="1">
      <c r="A32" s="76" t="s">
        <v>854</v>
      </c>
      <c r="B32" s="79" t="s">
        <v>1166</v>
      </c>
      <c r="C32" s="39"/>
      <c r="D32" s="39"/>
      <c r="E32" s="98"/>
      <c r="F32" s="40"/>
      <c r="G32" s="36"/>
      <c r="H32" s="47"/>
      <c r="I32" s="183"/>
      <c r="J32" s="47"/>
      <c r="K32" s="45"/>
      <c r="L32" s="89"/>
      <c r="M32" s="52"/>
      <c r="O32" s="102"/>
      <c r="P32" s="102"/>
    </row>
    <row r="33" spans="1:16" s="101" customFormat="1" ht="11.25" customHeight="1">
      <c r="A33" s="35" t="s">
        <v>855</v>
      </c>
      <c r="B33" s="38" t="s">
        <v>932</v>
      </c>
      <c r="C33" s="39"/>
      <c r="D33" s="39"/>
      <c r="E33" s="98"/>
      <c r="F33" s="40"/>
      <c r="G33" s="36"/>
      <c r="H33" s="47"/>
      <c r="I33" s="183"/>
      <c r="J33" s="47"/>
      <c r="K33" s="45"/>
      <c r="L33" s="89"/>
      <c r="M33" s="52"/>
      <c r="O33" s="102"/>
      <c r="P33" s="102"/>
    </row>
    <row r="34" spans="1:16" s="101" customFormat="1" ht="11.25" customHeight="1">
      <c r="A34" s="35"/>
      <c r="B34" s="38" t="s">
        <v>933</v>
      </c>
      <c r="C34" s="39"/>
      <c r="D34" s="39"/>
      <c r="E34" s="98"/>
      <c r="F34" s="40" t="s">
        <v>1075</v>
      </c>
      <c r="G34" s="36">
        <v>2.85</v>
      </c>
      <c r="H34" s="47"/>
      <c r="I34" s="183">
        <v>723.95</v>
      </c>
      <c r="J34" s="47"/>
      <c r="K34" s="297">
        <f>ROUND(G34*I34,2)</f>
        <v>2063.26</v>
      </c>
      <c r="L34" s="89"/>
      <c r="M34" s="52">
        <f>K34</f>
        <v>2063.26</v>
      </c>
      <c r="O34" s="102"/>
      <c r="P34" s="102"/>
    </row>
    <row r="35" spans="1:16" s="101" customFormat="1" ht="11.25" customHeight="1">
      <c r="A35" s="76" t="s">
        <v>856</v>
      </c>
      <c r="B35" s="79" t="s">
        <v>1045</v>
      </c>
      <c r="C35" s="39"/>
      <c r="D35" s="39"/>
      <c r="E35" s="98"/>
      <c r="F35" s="40"/>
      <c r="G35" s="36"/>
      <c r="H35" s="47"/>
      <c r="I35" s="183"/>
      <c r="J35" s="88"/>
      <c r="K35" s="45"/>
      <c r="L35" s="89"/>
      <c r="M35" s="52"/>
      <c r="O35" s="102"/>
      <c r="P35" s="102"/>
    </row>
    <row r="36" spans="1:16" s="101" customFormat="1" ht="11.25" customHeight="1">
      <c r="A36" s="109" t="s">
        <v>857</v>
      </c>
      <c r="B36" s="38" t="s">
        <v>1046</v>
      </c>
      <c r="C36" s="39"/>
      <c r="D36" s="39"/>
      <c r="E36" s="98"/>
      <c r="F36" s="40"/>
      <c r="G36" s="36"/>
      <c r="H36" s="47"/>
      <c r="I36" s="183"/>
      <c r="J36" s="88"/>
      <c r="K36" s="45"/>
      <c r="L36" s="89"/>
      <c r="M36" s="52"/>
      <c r="O36" s="102"/>
      <c r="P36" s="102"/>
    </row>
    <row r="37" spans="1:16" s="101" customFormat="1" ht="11.25" customHeight="1">
      <c r="A37" s="109"/>
      <c r="B37" s="38" t="s">
        <v>1047</v>
      </c>
      <c r="C37" s="39"/>
      <c r="D37" s="39"/>
      <c r="E37" s="98"/>
      <c r="F37" s="40" t="s">
        <v>1018</v>
      </c>
      <c r="G37" s="36">
        <v>53.82</v>
      </c>
      <c r="H37" s="47"/>
      <c r="I37" s="183">
        <v>18.99</v>
      </c>
      <c r="J37" s="88"/>
      <c r="K37" s="297">
        <f>ROUND(G37*I37,2)</f>
        <v>1022.04</v>
      </c>
      <c r="L37" s="89"/>
      <c r="M37" s="52">
        <f>K37</f>
        <v>1022.04</v>
      </c>
      <c r="O37" s="102"/>
      <c r="P37" s="102"/>
    </row>
    <row r="38" spans="1:16" s="101" customFormat="1" ht="11.25" customHeight="1">
      <c r="A38" s="120" t="s">
        <v>869</v>
      </c>
      <c r="B38" s="79" t="s">
        <v>1029</v>
      </c>
      <c r="C38" s="39"/>
      <c r="D38" s="39"/>
      <c r="E38" s="98"/>
      <c r="F38" s="40"/>
      <c r="G38" s="36"/>
      <c r="H38" s="47"/>
      <c r="I38" s="183"/>
      <c r="J38" s="88"/>
      <c r="K38" s="45"/>
      <c r="L38" s="89"/>
      <c r="M38" s="52"/>
      <c r="O38" s="102"/>
      <c r="P38" s="102"/>
    </row>
    <row r="39" spans="1:16" s="101" customFormat="1" ht="11.25" customHeight="1">
      <c r="A39" s="109" t="s">
        <v>870</v>
      </c>
      <c r="B39" s="38" t="s">
        <v>1030</v>
      </c>
      <c r="C39" s="39"/>
      <c r="D39" s="39"/>
      <c r="E39" s="98"/>
      <c r="F39" s="40"/>
      <c r="G39" s="41"/>
      <c r="H39" s="48"/>
      <c r="I39" s="183"/>
      <c r="J39" s="94"/>
      <c r="K39" s="45"/>
      <c r="L39" s="95"/>
      <c r="M39" s="53"/>
      <c r="O39" s="102"/>
      <c r="P39" s="102"/>
    </row>
    <row r="40" spans="1:16" s="101" customFormat="1" ht="11.25" customHeight="1">
      <c r="A40" s="109"/>
      <c r="B40" s="38" t="s">
        <v>1031</v>
      </c>
      <c r="C40" s="39"/>
      <c r="D40" s="39"/>
      <c r="E40" s="98"/>
      <c r="F40" s="40" t="s">
        <v>1018</v>
      </c>
      <c r="G40" s="41">
        <v>50.4</v>
      </c>
      <c r="H40" s="48"/>
      <c r="I40" s="183">
        <v>2.39</v>
      </c>
      <c r="J40" s="94"/>
      <c r="K40" s="297">
        <f>ROUND(G40*I40,2)</f>
        <v>120.46</v>
      </c>
      <c r="L40" s="95"/>
      <c r="M40" s="53"/>
      <c r="O40" s="102"/>
      <c r="P40" s="102"/>
    </row>
    <row r="41" spans="1:16" s="101" customFormat="1" ht="11.25" customHeight="1">
      <c r="A41" s="109" t="s">
        <v>934</v>
      </c>
      <c r="B41" s="38" t="s">
        <v>1153</v>
      </c>
      <c r="C41" s="39"/>
      <c r="D41" s="39"/>
      <c r="E41" s="98"/>
      <c r="F41" s="40" t="s">
        <v>1018</v>
      </c>
      <c r="G41" s="41">
        <v>68.4</v>
      </c>
      <c r="H41" s="48"/>
      <c r="I41" s="183">
        <v>5.38</v>
      </c>
      <c r="J41" s="94"/>
      <c r="K41" s="297">
        <f>ROUND(G41*I41,2)</f>
        <v>367.99</v>
      </c>
      <c r="L41" s="95"/>
      <c r="M41" s="53"/>
      <c r="O41" s="102"/>
      <c r="P41" s="102"/>
    </row>
    <row r="42" spans="1:16" s="101" customFormat="1" ht="11.25" customHeight="1">
      <c r="A42" s="109" t="s">
        <v>935</v>
      </c>
      <c r="B42" s="38" t="s">
        <v>1033</v>
      </c>
      <c r="C42" s="39"/>
      <c r="D42" s="39"/>
      <c r="E42" s="98"/>
      <c r="F42" s="40" t="s">
        <v>1018</v>
      </c>
      <c r="G42" s="41">
        <v>50.4</v>
      </c>
      <c r="H42" s="48"/>
      <c r="I42" s="183">
        <v>16.43</v>
      </c>
      <c r="J42" s="94"/>
      <c r="K42" s="297">
        <f>ROUND(G42*I42,2)</f>
        <v>828.07</v>
      </c>
      <c r="L42" s="95"/>
      <c r="M42" s="53">
        <f>SUM(K40:K42)</f>
        <v>1316.52</v>
      </c>
      <c r="O42" s="102"/>
      <c r="P42" s="102"/>
    </row>
    <row r="43" spans="1:16" s="101" customFormat="1" ht="11.25" customHeight="1">
      <c r="A43" s="120" t="s">
        <v>936</v>
      </c>
      <c r="B43" s="169" t="s">
        <v>1021</v>
      </c>
      <c r="C43" s="137"/>
      <c r="D43" s="137"/>
      <c r="E43" s="138"/>
      <c r="F43" s="139"/>
      <c r="G43" s="41"/>
      <c r="H43" s="48"/>
      <c r="I43" s="185"/>
      <c r="J43" s="94"/>
      <c r="K43" s="45"/>
      <c r="L43" s="95"/>
      <c r="M43" s="53"/>
      <c r="O43" s="102"/>
      <c r="P43" s="102"/>
    </row>
    <row r="44" spans="1:16" s="101" customFormat="1" ht="11.25" customHeight="1" thickBot="1">
      <c r="A44" s="109" t="s">
        <v>937</v>
      </c>
      <c r="B44" s="160" t="s">
        <v>1038</v>
      </c>
      <c r="C44" s="137"/>
      <c r="D44" s="137"/>
      <c r="E44" s="138"/>
      <c r="F44" s="139" t="s">
        <v>1018</v>
      </c>
      <c r="G44" s="41">
        <v>438.25</v>
      </c>
      <c r="H44" s="48"/>
      <c r="I44" s="183">
        <v>9.34</v>
      </c>
      <c r="J44" s="94"/>
      <c r="K44" s="297">
        <f>ROUND(G44*I44,2)</f>
        <v>4093.26</v>
      </c>
      <c r="L44" s="95"/>
      <c r="M44" s="53">
        <f>K44</f>
        <v>4093.26</v>
      </c>
      <c r="O44" s="102"/>
      <c r="P44" s="102"/>
    </row>
    <row r="45" spans="1:13" ht="19.5" customHeight="1" thickTop="1">
      <c r="A45" s="69" t="str">
        <f>Plan1!A52</f>
        <v>DATA:   03/03/2005   </v>
      </c>
      <c r="B45" s="70"/>
      <c r="C45" s="71" t="s">
        <v>1022</v>
      </c>
      <c r="D45" s="70"/>
      <c r="E45" s="72"/>
      <c r="F45" s="70" t="s">
        <v>1009</v>
      </c>
      <c r="G45" s="72"/>
      <c r="H45" s="70" t="s">
        <v>1016</v>
      </c>
      <c r="I45" s="72"/>
      <c r="J45" s="70"/>
      <c r="K45" s="104">
        <f>SUM(K5:K44)</f>
        <v>341681.2799999996</v>
      </c>
      <c r="L45" s="97"/>
      <c r="M45" s="345">
        <f>SUM(M5:M44)</f>
        <v>341681.2799999998</v>
      </c>
    </row>
    <row r="46" spans="1:13" ht="19.5" customHeight="1" thickBot="1">
      <c r="A46" s="24"/>
      <c r="B46" s="25"/>
      <c r="C46" s="56"/>
      <c r="D46" s="23"/>
      <c r="E46" s="57"/>
      <c r="F46" s="23"/>
      <c r="G46" s="57"/>
      <c r="H46" s="23" t="s">
        <v>1017</v>
      </c>
      <c r="I46" s="57"/>
      <c r="J46" s="23"/>
      <c r="K46" s="73"/>
      <c r="L46" s="23"/>
      <c r="M46" s="346"/>
    </row>
    <row r="47" spans="1:13" ht="15" customHeight="1" thickTop="1">
      <c r="A47" s="167"/>
      <c r="B47" s="55"/>
      <c r="C47" s="164"/>
      <c r="D47" s="161"/>
      <c r="E47" s="161"/>
      <c r="F47" s="166"/>
      <c r="M47" s="75"/>
    </row>
    <row r="48" spans="1:6" ht="15" customHeight="1">
      <c r="A48" s="167"/>
      <c r="B48" s="164"/>
      <c r="C48" s="164"/>
      <c r="D48" s="164"/>
      <c r="E48" s="164"/>
      <c r="F48" s="166"/>
    </row>
    <row r="49" spans="2:6" ht="15" customHeight="1">
      <c r="B49" s="179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7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spans="2:6" ht="15" customHeight="1">
      <c r="B54" s="164"/>
      <c r="C54" s="164"/>
      <c r="D54" s="164"/>
      <c r="E54" s="164"/>
      <c r="F54" s="166"/>
    </row>
    <row r="55" spans="2:6" ht="15" customHeight="1">
      <c r="B55" s="174"/>
      <c r="C55" s="164"/>
      <c r="D55" s="164"/>
      <c r="E55" s="164"/>
      <c r="F55" s="166"/>
    </row>
    <row r="56" spans="2:6" ht="15" customHeight="1">
      <c r="B56" s="164"/>
      <c r="C56" s="164"/>
      <c r="D56" s="164"/>
      <c r="E56" s="164"/>
      <c r="F56" s="166"/>
    </row>
    <row r="57" spans="2:6" ht="15" customHeight="1">
      <c r="B57" s="164"/>
      <c r="C57" s="164"/>
      <c r="D57" s="164"/>
      <c r="E57" s="164"/>
      <c r="F57" s="166"/>
    </row>
    <row r="58" spans="2:6" ht="15" customHeight="1">
      <c r="B58" s="164"/>
      <c r="C58" s="164"/>
      <c r="D58" s="164"/>
      <c r="E58" s="164"/>
      <c r="F58" s="1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K43" sqref="K4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884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Plan2!K48</f>
        <v>37864.52999999999</v>
      </c>
      <c r="L5" s="66"/>
      <c r="M5" s="339">
        <f>Plan2!M48</f>
        <v>37864.530000000006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1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47"/>
    </row>
    <row r="8" spans="1:13" ht="6.7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78" t="s">
        <v>71</v>
      </c>
      <c r="B9" s="77" t="s">
        <v>1040</v>
      </c>
      <c r="C9" s="39"/>
      <c r="D9" s="39"/>
      <c r="E9" s="68"/>
      <c r="F9" s="40"/>
      <c r="G9" s="99"/>
      <c r="H9" s="113"/>
      <c r="I9" s="113"/>
      <c r="J9" s="105"/>
      <c r="K9" s="106"/>
      <c r="L9" s="113"/>
      <c r="M9" s="343"/>
    </row>
    <row r="10" spans="1:13" ht="11.25" customHeight="1">
      <c r="A10" s="37" t="s">
        <v>72</v>
      </c>
      <c r="B10" s="100" t="s">
        <v>1041</v>
      </c>
      <c r="C10" s="39"/>
      <c r="D10" s="67"/>
      <c r="E10" s="68"/>
      <c r="F10" s="40"/>
      <c r="G10" s="41"/>
      <c r="H10" s="113"/>
      <c r="I10" s="113"/>
      <c r="J10" s="105"/>
      <c r="K10" s="106"/>
      <c r="L10" s="113"/>
      <c r="M10" s="343"/>
    </row>
    <row r="11" spans="1:13" ht="11.25" customHeight="1">
      <c r="A11" s="37"/>
      <c r="B11" s="100" t="s">
        <v>1174</v>
      </c>
      <c r="C11" s="39"/>
      <c r="D11" s="67"/>
      <c r="E11" s="68"/>
      <c r="F11" s="40" t="s">
        <v>1018</v>
      </c>
      <c r="G11" s="41">
        <v>4.4</v>
      </c>
      <c r="H11" s="113"/>
      <c r="I11" s="183">
        <v>265.35</v>
      </c>
      <c r="J11" s="105"/>
      <c r="K11" s="297">
        <f>ROUND(G11*I11,2)</f>
        <v>1167.54</v>
      </c>
      <c r="L11" s="113"/>
      <c r="M11" s="344">
        <f>K11</f>
        <v>1167.54</v>
      </c>
    </row>
    <row r="12" spans="1:13" ht="11.25" customHeight="1">
      <c r="A12" s="78" t="s">
        <v>79</v>
      </c>
      <c r="B12" s="77" t="s">
        <v>1042</v>
      </c>
      <c r="C12" s="39"/>
      <c r="D12" s="67"/>
      <c r="E12" s="68"/>
      <c r="F12" s="40"/>
      <c r="G12" s="41"/>
      <c r="H12" s="113"/>
      <c r="I12" s="183"/>
      <c r="J12" s="105"/>
      <c r="K12" s="297"/>
      <c r="L12" s="113"/>
      <c r="M12" s="343"/>
    </row>
    <row r="13" spans="1:13" ht="11.25" customHeight="1">
      <c r="A13" s="37" t="s">
        <v>80</v>
      </c>
      <c r="B13" s="27" t="s">
        <v>1043</v>
      </c>
      <c r="C13" s="39"/>
      <c r="D13" s="67"/>
      <c r="E13" s="68"/>
      <c r="F13" s="40" t="s">
        <v>1018</v>
      </c>
      <c r="G13" s="41">
        <v>3.08</v>
      </c>
      <c r="H13" s="113"/>
      <c r="I13" s="183">
        <v>59.8</v>
      </c>
      <c r="J13" s="105"/>
      <c r="K13" s="297">
        <f aca="true" t="shared" si="0" ref="K13:K45">ROUND(G13*I13,2)</f>
        <v>184.18</v>
      </c>
      <c r="L13" s="113"/>
      <c r="M13" s="344">
        <f>K13</f>
        <v>184.18</v>
      </c>
    </row>
    <row r="14" spans="1:13" ht="11.25" customHeight="1">
      <c r="A14" s="78" t="s">
        <v>919</v>
      </c>
      <c r="B14" s="116" t="s">
        <v>1021</v>
      </c>
      <c r="C14" s="28"/>
      <c r="D14" s="67"/>
      <c r="E14" s="29"/>
      <c r="F14" s="40"/>
      <c r="G14" s="41"/>
      <c r="H14" s="113"/>
      <c r="I14" s="183"/>
      <c r="J14" s="105"/>
      <c r="K14" s="297"/>
      <c r="L14" s="113"/>
      <c r="M14" s="343"/>
    </row>
    <row r="15" spans="1:13" ht="11.25" customHeight="1">
      <c r="A15" s="37" t="s">
        <v>920</v>
      </c>
      <c r="B15" s="100" t="s">
        <v>1036</v>
      </c>
      <c r="C15" s="28"/>
      <c r="D15" s="28"/>
      <c r="E15" s="29"/>
      <c r="F15" s="40"/>
      <c r="G15" s="41"/>
      <c r="H15" s="113"/>
      <c r="I15" s="183"/>
      <c r="J15" s="105"/>
      <c r="K15" s="297"/>
      <c r="L15" s="113"/>
      <c r="M15" s="343"/>
    </row>
    <row r="16" spans="1:13" ht="11.25" customHeight="1">
      <c r="A16" s="37"/>
      <c r="B16" s="100" t="s">
        <v>1037</v>
      </c>
      <c r="C16" s="28"/>
      <c r="D16" s="28"/>
      <c r="E16" s="29"/>
      <c r="F16" s="40" t="s">
        <v>1018</v>
      </c>
      <c r="G16" s="41">
        <v>48.16</v>
      </c>
      <c r="H16" s="113"/>
      <c r="I16" s="183">
        <v>5.62</v>
      </c>
      <c r="J16" s="105"/>
      <c r="K16" s="297">
        <f t="shared" si="0"/>
        <v>270.66</v>
      </c>
      <c r="L16" s="113"/>
      <c r="M16" s="343"/>
    </row>
    <row r="17" spans="1:13" ht="11.25" customHeight="1">
      <c r="A17" s="35" t="s">
        <v>921</v>
      </c>
      <c r="B17" s="100" t="s">
        <v>1038</v>
      </c>
      <c r="C17" s="28"/>
      <c r="D17" s="28"/>
      <c r="E17" s="29"/>
      <c r="F17" s="30" t="s">
        <v>1018</v>
      </c>
      <c r="G17" s="36">
        <v>48.16</v>
      </c>
      <c r="H17" s="113"/>
      <c r="I17" s="183">
        <v>9.34</v>
      </c>
      <c r="J17" s="105"/>
      <c r="K17" s="297">
        <f t="shared" si="0"/>
        <v>449.81</v>
      </c>
      <c r="L17" s="113"/>
      <c r="M17" s="343"/>
    </row>
    <row r="18" spans="1:13" ht="11.25" customHeight="1">
      <c r="A18" s="181" t="s">
        <v>922</v>
      </c>
      <c r="B18" s="182" t="s">
        <v>1159</v>
      </c>
      <c r="C18" s="14"/>
      <c r="D18" s="14"/>
      <c r="E18" s="122"/>
      <c r="F18" s="13" t="s">
        <v>1018</v>
      </c>
      <c r="G18" s="162">
        <v>9.24</v>
      </c>
      <c r="H18" s="14"/>
      <c r="I18" s="185">
        <v>8.65</v>
      </c>
      <c r="J18" s="13"/>
      <c r="K18" s="297">
        <f t="shared" si="0"/>
        <v>79.93</v>
      </c>
      <c r="L18" s="14"/>
      <c r="M18" s="342">
        <f>SUM(K16:K18)</f>
        <v>800.4000000000001</v>
      </c>
    </row>
    <row r="19" spans="1:13" ht="11.25" customHeight="1">
      <c r="A19" s="132" t="s">
        <v>81</v>
      </c>
      <c r="B19" s="133" t="s">
        <v>1095</v>
      </c>
      <c r="C19" s="14"/>
      <c r="D19" s="14"/>
      <c r="E19" s="122"/>
      <c r="F19" s="13"/>
      <c r="G19" s="123"/>
      <c r="H19" s="14"/>
      <c r="I19" s="185"/>
      <c r="J19" s="13"/>
      <c r="K19" s="297"/>
      <c r="L19" s="14"/>
      <c r="M19" s="341"/>
    </row>
    <row r="20" spans="1:13" ht="11.25" customHeight="1">
      <c r="A20" s="120" t="s">
        <v>82</v>
      </c>
      <c r="B20" s="77" t="s">
        <v>1024</v>
      </c>
      <c r="C20" s="28"/>
      <c r="D20" s="28"/>
      <c r="E20" s="29"/>
      <c r="F20" s="30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 t="s">
        <v>83</v>
      </c>
      <c r="B21" s="38" t="s">
        <v>1081</v>
      </c>
      <c r="C21" s="39"/>
      <c r="D21" s="39"/>
      <c r="E21" s="98"/>
      <c r="F21" s="30" t="s">
        <v>1018</v>
      </c>
      <c r="G21" s="118">
        <v>42.6</v>
      </c>
      <c r="H21" s="113"/>
      <c r="I21" s="185">
        <v>6.21</v>
      </c>
      <c r="J21" s="105"/>
      <c r="K21" s="297">
        <f t="shared" si="0"/>
        <v>264.55</v>
      </c>
      <c r="L21" s="113"/>
      <c r="M21" s="343"/>
    </row>
    <row r="22" spans="1:13" ht="11.25" customHeight="1">
      <c r="A22" s="109" t="s">
        <v>84</v>
      </c>
      <c r="B22" s="27" t="s">
        <v>1028</v>
      </c>
      <c r="C22" s="28"/>
      <c r="D22" s="28"/>
      <c r="E22" s="29"/>
      <c r="F22" s="40" t="s">
        <v>1018</v>
      </c>
      <c r="G22" s="118">
        <v>40.6</v>
      </c>
      <c r="H22" s="113"/>
      <c r="I22" s="183">
        <v>2.39</v>
      </c>
      <c r="J22" s="105"/>
      <c r="K22" s="297">
        <f t="shared" si="0"/>
        <v>97.03</v>
      </c>
      <c r="L22" s="113"/>
      <c r="M22" s="343"/>
    </row>
    <row r="23" spans="1:13" ht="11.25" customHeight="1">
      <c r="A23" s="109" t="s">
        <v>85</v>
      </c>
      <c r="B23" s="27" t="s">
        <v>1044</v>
      </c>
      <c r="C23" s="28"/>
      <c r="D23" s="28"/>
      <c r="E23" s="29"/>
      <c r="F23" s="40" t="s">
        <v>1018</v>
      </c>
      <c r="G23" s="36">
        <v>10.48</v>
      </c>
      <c r="H23" s="47"/>
      <c r="I23" s="183">
        <v>7.47</v>
      </c>
      <c r="J23" s="47"/>
      <c r="K23" s="297">
        <f t="shared" si="0"/>
        <v>78.29</v>
      </c>
      <c r="L23" s="46"/>
      <c r="M23" s="52">
        <f>SUM(K21:K23)</f>
        <v>439.87000000000006</v>
      </c>
    </row>
    <row r="24" spans="1:13" ht="11.25" customHeight="1">
      <c r="A24" s="120" t="s">
        <v>86</v>
      </c>
      <c r="B24" s="79" t="s">
        <v>1056</v>
      </c>
      <c r="C24" s="28"/>
      <c r="D24" s="28"/>
      <c r="E24" s="29"/>
      <c r="F24" s="40"/>
      <c r="G24" s="36"/>
      <c r="H24" s="47"/>
      <c r="I24" s="45"/>
      <c r="J24" s="47"/>
      <c r="K24" s="297"/>
      <c r="L24" s="46"/>
      <c r="M24" s="52"/>
    </row>
    <row r="25" spans="1:13" ht="11.25" customHeight="1">
      <c r="A25" s="109" t="s">
        <v>87</v>
      </c>
      <c r="B25" s="38" t="s">
        <v>1086</v>
      </c>
      <c r="C25" s="28"/>
      <c r="D25" s="28"/>
      <c r="E25" s="29"/>
      <c r="F25" s="40"/>
      <c r="G25" s="36"/>
      <c r="H25" s="47"/>
      <c r="I25" s="45"/>
      <c r="J25" s="47"/>
      <c r="K25" s="297"/>
      <c r="L25" s="46"/>
      <c r="M25" s="52"/>
    </row>
    <row r="26" spans="1:13" ht="11.25" customHeight="1">
      <c r="A26" s="109"/>
      <c r="B26" s="38" t="s">
        <v>1085</v>
      </c>
      <c r="C26" s="28"/>
      <c r="D26" s="28"/>
      <c r="E26" s="29"/>
      <c r="F26" s="40" t="s">
        <v>1019</v>
      </c>
      <c r="G26" s="36">
        <v>4</v>
      </c>
      <c r="H26" s="47"/>
      <c r="I26" s="45">
        <v>112.64</v>
      </c>
      <c r="J26" s="47"/>
      <c r="K26" s="297">
        <f t="shared" si="0"/>
        <v>450.56</v>
      </c>
      <c r="L26" s="46"/>
      <c r="M26" s="52"/>
    </row>
    <row r="27" spans="1:13" ht="11.25" customHeight="1">
      <c r="A27" s="109" t="s">
        <v>88</v>
      </c>
      <c r="B27" s="38" t="s">
        <v>1088</v>
      </c>
      <c r="C27" s="28"/>
      <c r="D27" s="28"/>
      <c r="E27" s="29"/>
      <c r="F27" s="40" t="s">
        <v>1019</v>
      </c>
      <c r="G27" s="36">
        <v>1</v>
      </c>
      <c r="H27" s="47"/>
      <c r="I27" s="45">
        <v>45.36</v>
      </c>
      <c r="J27" s="47"/>
      <c r="K27" s="297">
        <f t="shared" si="0"/>
        <v>45.36</v>
      </c>
      <c r="L27" s="46"/>
      <c r="M27" s="52"/>
    </row>
    <row r="28" spans="1:13" ht="11.25" customHeight="1">
      <c r="A28" s="109" t="s">
        <v>89</v>
      </c>
      <c r="B28" s="38" t="s">
        <v>1089</v>
      </c>
      <c r="C28" s="28"/>
      <c r="D28" s="28"/>
      <c r="E28" s="29"/>
      <c r="F28" s="40" t="s">
        <v>1019</v>
      </c>
      <c r="G28" s="36">
        <v>4</v>
      </c>
      <c r="H28" s="47"/>
      <c r="I28" s="45">
        <v>49.85</v>
      </c>
      <c r="J28" s="47"/>
      <c r="K28" s="297">
        <f t="shared" si="0"/>
        <v>199.4</v>
      </c>
      <c r="L28" s="46"/>
      <c r="M28" s="52"/>
    </row>
    <row r="29" spans="1:13" ht="11.25" customHeight="1">
      <c r="A29" s="109" t="s">
        <v>90</v>
      </c>
      <c r="B29" s="38" t="s">
        <v>1093</v>
      </c>
      <c r="C29" s="28"/>
      <c r="D29" s="28"/>
      <c r="E29" s="29"/>
      <c r="F29" s="40"/>
      <c r="G29" s="36"/>
      <c r="H29" s="47"/>
      <c r="I29" s="45"/>
      <c r="J29" s="47"/>
      <c r="K29" s="297"/>
      <c r="L29" s="46"/>
      <c r="M29" s="52"/>
    </row>
    <row r="30" spans="1:13" ht="11.25" customHeight="1">
      <c r="A30" s="109"/>
      <c r="B30" s="38" t="s">
        <v>1094</v>
      </c>
      <c r="C30" s="28"/>
      <c r="D30" s="28"/>
      <c r="E30" s="29"/>
      <c r="F30" s="40" t="s">
        <v>1019</v>
      </c>
      <c r="G30" s="36">
        <v>2</v>
      </c>
      <c r="H30" s="47"/>
      <c r="I30" s="45">
        <v>130.58</v>
      </c>
      <c r="J30" s="47"/>
      <c r="K30" s="297">
        <f t="shared" si="0"/>
        <v>261.16</v>
      </c>
      <c r="L30" s="46"/>
      <c r="M30" s="52">
        <f>SUM(K26:K30)</f>
        <v>956.48</v>
      </c>
    </row>
    <row r="31" spans="1:13" ht="11.25" customHeight="1">
      <c r="A31" s="120" t="s">
        <v>91</v>
      </c>
      <c r="B31" s="79" t="s">
        <v>1134</v>
      </c>
      <c r="C31" s="28"/>
      <c r="D31" s="28"/>
      <c r="E31" s="29"/>
      <c r="F31" s="40"/>
      <c r="G31" s="36"/>
      <c r="H31" s="47"/>
      <c r="I31" s="45"/>
      <c r="J31" s="47"/>
      <c r="K31" s="297"/>
      <c r="L31" s="46"/>
      <c r="M31" s="52"/>
    </row>
    <row r="32" spans="1:13" ht="11.25" customHeight="1">
      <c r="A32" s="109" t="s">
        <v>92</v>
      </c>
      <c r="B32" s="38" t="s">
        <v>1154</v>
      </c>
      <c r="C32" s="28"/>
      <c r="D32" s="28"/>
      <c r="E32" s="29"/>
      <c r="F32" s="40" t="s">
        <v>1019</v>
      </c>
      <c r="G32" s="36">
        <v>1</v>
      </c>
      <c r="H32" s="47"/>
      <c r="I32" s="45">
        <v>43.2</v>
      </c>
      <c r="J32" s="47"/>
      <c r="K32" s="297">
        <f t="shared" si="0"/>
        <v>43.2</v>
      </c>
      <c r="L32" s="46"/>
      <c r="M32" s="52">
        <f>K32</f>
        <v>43.2</v>
      </c>
    </row>
    <row r="33" spans="1:13" ht="11.25" customHeight="1">
      <c r="A33" s="76" t="s">
        <v>93</v>
      </c>
      <c r="B33" s="79" t="s">
        <v>1045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1.25" customHeight="1">
      <c r="A34" s="35" t="s">
        <v>94</v>
      </c>
      <c r="B34" s="38" t="s">
        <v>1046</v>
      </c>
      <c r="C34" s="28"/>
      <c r="D34" s="28"/>
      <c r="E34" s="29"/>
      <c r="F34" s="40"/>
      <c r="G34" s="36"/>
      <c r="H34" s="47"/>
      <c r="I34" s="45"/>
      <c r="J34" s="47"/>
      <c r="K34" s="297"/>
      <c r="L34" s="46"/>
      <c r="M34" s="52"/>
    </row>
    <row r="35" spans="1:13" ht="11.25" customHeight="1">
      <c r="A35" s="35"/>
      <c r="B35" s="38" t="s">
        <v>1047</v>
      </c>
      <c r="C35" s="28"/>
      <c r="D35" s="28"/>
      <c r="E35" s="29"/>
      <c r="F35" s="40" t="s">
        <v>1018</v>
      </c>
      <c r="G35" s="36">
        <v>22.36</v>
      </c>
      <c r="H35" s="47"/>
      <c r="I35" s="45">
        <v>18.99</v>
      </c>
      <c r="J35" s="47"/>
      <c r="K35" s="297">
        <f t="shared" si="0"/>
        <v>424.62</v>
      </c>
      <c r="L35" s="46"/>
      <c r="M35" s="52">
        <f>K35</f>
        <v>424.62</v>
      </c>
    </row>
    <row r="36" spans="1:13" ht="11.25" customHeight="1">
      <c r="A36" s="76" t="s">
        <v>95</v>
      </c>
      <c r="B36" s="79" t="s">
        <v>1029</v>
      </c>
      <c r="C36" s="28"/>
      <c r="D36" s="28"/>
      <c r="E36" s="29"/>
      <c r="F36" s="30"/>
      <c r="G36" s="36"/>
      <c r="H36" s="47"/>
      <c r="I36" s="45"/>
      <c r="J36" s="47"/>
      <c r="K36" s="297"/>
      <c r="L36" s="46"/>
      <c r="M36" s="52"/>
    </row>
    <row r="37" spans="1:16" s="101" customFormat="1" ht="11.25" customHeight="1">
      <c r="A37" s="35" t="s">
        <v>96</v>
      </c>
      <c r="B37" s="38" t="s">
        <v>1030</v>
      </c>
      <c r="C37" s="39"/>
      <c r="D37" s="39"/>
      <c r="E37" s="98"/>
      <c r="F37" s="40"/>
      <c r="G37" s="36"/>
      <c r="H37" s="47"/>
      <c r="I37" s="45"/>
      <c r="J37" s="88"/>
      <c r="K37" s="297"/>
      <c r="L37" s="89"/>
      <c r="M37" s="90"/>
      <c r="O37" s="102"/>
      <c r="P37" s="102"/>
    </row>
    <row r="38" spans="1:16" s="101" customFormat="1" ht="11.25" customHeight="1">
      <c r="A38" s="35"/>
      <c r="B38" s="38" t="s">
        <v>1031</v>
      </c>
      <c r="C38" s="39"/>
      <c r="D38" s="39"/>
      <c r="E38" s="98"/>
      <c r="F38" s="40" t="s">
        <v>1018</v>
      </c>
      <c r="G38" s="36">
        <v>40.6</v>
      </c>
      <c r="H38" s="47"/>
      <c r="I38" s="45">
        <v>2.39</v>
      </c>
      <c r="J38" s="88"/>
      <c r="K38" s="297">
        <f t="shared" si="0"/>
        <v>97.03</v>
      </c>
      <c r="L38" s="89"/>
      <c r="M38" s="90"/>
      <c r="O38" s="102"/>
      <c r="P38" s="102"/>
    </row>
    <row r="39" spans="1:16" s="101" customFormat="1" ht="11.25" customHeight="1">
      <c r="A39" s="37" t="s">
        <v>97</v>
      </c>
      <c r="B39" s="38" t="s">
        <v>1033</v>
      </c>
      <c r="C39" s="39"/>
      <c r="D39" s="39"/>
      <c r="E39" s="98"/>
      <c r="F39" s="40" t="s">
        <v>1018</v>
      </c>
      <c r="G39" s="41">
        <v>40.6</v>
      </c>
      <c r="H39" s="48"/>
      <c r="I39" s="103">
        <v>16.43</v>
      </c>
      <c r="J39" s="94"/>
      <c r="K39" s="297">
        <f t="shared" si="0"/>
        <v>667.06</v>
      </c>
      <c r="L39" s="95"/>
      <c r="M39" s="96"/>
      <c r="O39" s="102"/>
      <c r="P39" s="102"/>
    </row>
    <row r="40" spans="1:16" s="101" customFormat="1" ht="11.25" customHeight="1">
      <c r="A40" s="37" t="s">
        <v>98</v>
      </c>
      <c r="B40" s="38" t="s">
        <v>1034</v>
      </c>
      <c r="C40" s="39"/>
      <c r="D40" s="39"/>
      <c r="E40" s="98"/>
      <c r="F40" s="40"/>
      <c r="G40" s="41"/>
      <c r="H40" s="48"/>
      <c r="I40" s="93"/>
      <c r="J40" s="94"/>
      <c r="K40" s="297"/>
      <c r="L40" s="95"/>
      <c r="M40" s="96"/>
      <c r="O40" s="102"/>
      <c r="P40" s="102"/>
    </row>
    <row r="41" spans="1:16" s="101" customFormat="1" ht="11.25" customHeight="1">
      <c r="A41" s="37"/>
      <c r="B41" s="38" t="s">
        <v>1035</v>
      </c>
      <c r="C41" s="39"/>
      <c r="D41" s="39"/>
      <c r="E41" s="98"/>
      <c r="F41" s="40" t="s">
        <v>1018</v>
      </c>
      <c r="G41" s="41">
        <v>34.1</v>
      </c>
      <c r="H41" s="48"/>
      <c r="I41" s="103">
        <v>28.36</v>
      </c>
      <c r="J41" s="94"/>
      <c r="K41" s="297">
        <f t="shared" si="0"/>
        <v>967.08</v>
      </c>
      <c r="L41" s="95"/>
      <c r="M41" s="53"/>
      <c r="O41" s="102"/>
      <c r="P41" s="102"/>
    </row>
    <row r="42" spans="1:16" s="101" customFormat="1" ht="11.25" customHeight="1">
      <c r="A42" s="37" t="s">
        <v>99</v>
      </c>
      <c r="B42" s="84" t="s">
        <v>1053</v>
      </c>
      <c r="C42" s="39"/>
      <c r="D42" s="39"/>
      <c r="E42" s="98"/>
      <c r="F42" s="40" t="s">
        <v>1020</v>
      </c>
      <c r="G42" s="41">
        <v>17.4</v>
      </c>
      <c r="H42" s="48"/>
      <c r="I42" s="103">
        <v>18.2</v>
      </c>
      <c r="J42" s="94"/>
      <c r="K42" s="297">
        <f t="shared" si="0"/>
        <v>316.68</v>
      </c>
      <c r="L42" s="95"/>
      <c r="M42" s="53"/>
      <c r="O42" s="102"/>
      <c r="P42" s="102"/>
    </row>
    <row r="43" spans="1:16" s="101" customFormat="1" ht="11.25" customHeight="1">
      <c r="A43" s="37" t="s">
        <v>100</v>
      </c>
      <c r="B43" s="84" t="s">
        <v>1161</v>
      </c>
      <c r="C43" s="39"/>
      <c r="D43" s="67"/>
      <c r="E43" s="68"/>
      <c r="F43" s="40" t="s">
        <v>1020</v>
      </c>
      <c r="G43" s="41">
        <v>8</v>
      </c>
      <c r="H43" s="48"/>
      <c r="I43" s="103">
        <v>22.88</v>
      </c>
      <c r="J43" s="94"/>
      <c r="K43" s="297">
        <f t="shared" si="0"/>
        <v>183.04</v>
      </c>
      <c r="L43" s="95"/>
      <c r="M43" s="53">
        <f>SUM(K38:K43)</f>
        <v>2230.8900000000003</v>
      </c>
      <c r="O43" s="102"/>
      <c r="P43" s="102"/>
    </row>
    <row r="44" spans="1:16" s="101" customFormat="1" ht="11.25" customHeight="1">
      <c r="A44" s="78" t="s">
        <v>101</v>
      </c>
      <c r="B44" s="79" t="s">
        <v>1032</v>
      </c>
      <c r="C44" s="39"/>
      <c r="D44" s="39"/>
      <c r="E44" s="98"/>
      <c r="F44" s="40"/>
      <c r="G44" s="41"/>
      <c r="H44" s="48"/>
      <c r="I44" s="103"/>
      <c r="J44" s="94"/>
      <c r="K44" s="297"/>
      <c r="L44" s="95"/>
      <c r="M44" s="53"/>
      <c r="O44" s="102"/>
      <c r="P44" s="102"/>
    </row>
    <row r="45" spans="1:16" s="101" customFormat="1" ht="11.25" customHeight="1" thickBot="1">
      <c r="A45" s="37" t="s">
        <v>102</v>
      </c>
      <c r="B45" s="38" t="s">
        <v>1083</v>
      </c>
      <c r="C45" s="39"/>
      <c r="D45" s="39"/>
      <c r="E45" s="98"/>
      <c r="F45" s="40" t="s">
        <v>1018</v>
      </c>
      <c r="G45" s="41">
        <v>42.6</v>
      </c>
      <c r="H45" s="48"/>
      <c r="I45" s="103">
        <v>17.04</v>
      </c>
      <c r="J45" s="94"/>
      <c r="K45" s="297">
        <f t="shared" si="0"/>
        <v>725.9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1022</v>
      </c>
      <c r="D46" s="70"/>
      <c r="E46" s="72"/>
      <c r="F46" s="70" t="s">
        <v>1009</v>
      </c>
      <c r="G46" s="72"/>
      <c r="H46" s="70" t="s">
        <v>1016</v>
      </c>
      <c r="I46" s="72"/>
      <c r="J46" s="70"/>
      <c r="K46" s="104">
        <f>SUM(K5:K45)</f>
        <v>44837.61</v>
      </c>
      <c r="L46" s="97"/>
      <c r="M46" s="345">
        <f>SUM(M5:M45)</f>
        <v>44111.710000000014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1017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3">
      <selection activeCell="B10" sqref="B1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3.00390625" style="0" customWidth="1"/>
    <col min="6" max="6" width="9.0039062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6.574218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911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Plan29!K45</f>
        <v>341681.2799999996</v>
      </c>
      <c r="L5" s="66"/>
      <c r="M5" s="339">
        <f>Plan29!M45</f>
        <v>341681.2799999998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2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51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52"/>
    </row>
    <row r="9" spans="1:13" ht="13.5" customHeight="1" thickTop="1">
      <c r="A9" s="128">
        <v>29</v>
      </c>
      <c r="B9" s="178" t="s">
        <v>1151</v>
      </c>
      <c r="C9" s="143"/>
      <c r="D9" s="143"/>
      <c r="E9" s="143"/>
      <c r="F9" s="145"/>
      <c r="G9" s="146"/>
      <c r="H9" s="324"/>
      <c r="I9" s="184"/>
      <c r="J9" s="325"/>
      <c r="K9" s="326"/>
      <c r="L9" s="111"/>
      <c r="M9" s="349"/>
    </row>
    <row r="10" spans="1:13" ht="13.5" customHeight="1">
      <c r="A10" s="121" t="s">
        <v>871</v>
      </c>
      <c r="B10" s="77" t="s">
        <v>1145</v>
      </c>
      <c r="C10" s="152"/>
      <c r="D10" s="152"/>
      <c r="E10" s="152"/>
      <c r="F10" s="154"/>
      <c r="G10" s="162"/>
      <c r="H10" s="306"/>
      <c r="I10" s="185"/>
      <c r="J10" s="327"/>
      <c r="K10" s="328"/>
      <c r="L10" s="14"/>
      <c r="M10" s="342"/>
    </row>
    <row r="11" spans="1:13" ht="13.5" customHeight="1">
      <c r="A11" s="158" t="s">
        <v>872</v>
      </c>
      <c r="B11" s="100" t="s">
        <v>1152</v>
      </c>
      <c r="C11" s="152"/>
      <c r="D11" s="152"/>
      <c r="E11" s="152"/>
      <c r="F11" s="154" t="s">
        <v>1018</v>
      </c>
      <c r="G11" s="162">
        <v>1108</v>
      </c>
      <c r="H11" s="306"/>
      <c r="I11" s="306">
        <v>1.54</v>
      </c>
      <c r="J11" s="327"/>
      <c r="K11" s="297">
        <f>ROUND(G11*I11,2)</f>
        <v>1706.32</v>
      </c>
      <c r="L11" s="14"/>
      <c r="M11" s="342">
        <f>K11</f>
        <v>1706.32</v>
      </c>
    </row>
    <row r="12" spans="1:13" ht="13.5" customHeight="1">
      <c r="A12" s="121" t="s">
        <v>873</v>
      </c>
      <c r="B12" s="77" t="s">
        <v>1029</v>
      </c>
      <c r="C12" s="152"/>
      <c r="D12" s="152"/>
      <c r="E12" s="152"/>
      <c r="F12" s="154"/>
      <c r="G12" s="162"/>
      <c r="H12" s="306"/>
      <c r="I12" s="185"/>
      <c r="J12" s="327"/>
      <c r="K12" s="45"/>
      <c r="L12" s="14"/>
      <c r="M12" s="342"/>
    </row>
    <row r="13" spans="1:13" ht="13.5" customHeight="1">
      <c r="A13" s="158" t="s">
        <v>874</v>
      </c>
      <c r="B13" s="27" t="s">
        <v>1030</v>
      </c>
      <c r="C13" s="152"/>
      <c r="D13" s="152"/>
      <c r="E13" s="152"/>
      <c r="F13" s="154"/>
      <c r="G13" s="162"/>
      <c r="H13" s="306"/>
      <c r="I13" s="185"/>
      <c r="J13" s="327"/>
      <c r="K13" s="329"/>
      <c r="L13" s="14"/>
      <c r="M13" s="342"/>
    </row>
    <row r="14" spans="1:13" ht="13.5" customHeight="1">
      <c r="A14" s="121"/>
      <c r="B14" s="38" t="s">
        <v>1031</v>
      </c>
      <c r="C14" s="152"/>
      <c r="D14" s="152"/>
      <c r="E14" s="152"/>
      <c r="F14" s="154" t="s">
        <v>1018</v>
      </c>
      <c r="G14" s="162">
        <v>1108</v>
      </c>
      <c r="H14" s="306"/>
      <c r="I14" s="185">
        <v>2.39</v>
      </c>
      <c r="J14" s="327"/>
      <c r="K14" s="303">
        <f>ROUND(G14*I14,2)</f>
        <v>2648.12</v>
      </c>
      <c r="L14" s="14"/>
      <c r="M14" s="342"/>
    </row>
    <row r="15" spans="1:13" ht="13.5" customHeight="1">
      <c r="A15" s="158" t="s">
        <v>875</v>
      </c>
      <c r="B15" s="27" t="s">
        <v>1033</v>
      </c>
      <c r="C15" s="152"/>
      <c r="D15" s="152"/>
      <c r="E15" s="152"/>
      <c r="F15" s="154" t="s">
        <v>1018</v>
      </c>
      <c r="G15" s="162">
        <v>1108</v>
      </c>
      <c r="H15" s="306"/>
      <c r="I15" s="185">
        <v>16.43</v>
      </c>
      <c r="J15" s="327"/>
      <c r="K15" s="303">
        <f>ROUND(G15*I15,2)</f>
        <v>18204.44</v>
      </c>
      <c r="L15" s="14"/>
      <c r="M15" s="342">
        <f>SUM(K14:K15)</f>
        <v>20852.559999999998</v>
      </c>
    </row>
    <row r="16" spans="1:13" ht="13.5" customHeight="1">
      <c r="A16" s="121" t="s">
        <v>876</v>
      </c>
      <c r="B16" s="330" t="s">
        <v>1021</v>
      </c>
      <c r="C16" s="14"/>
      <c r="D16" s="14"/>
      <c r="E16" s="14"/>
      <c r="F16" s="13"/>
      <c r="G16" s="135"/>
      <c r="H16" s="306"/>
      <c r="I16" s="185"/>
      <c r="J16" s="327"/>
      <c r="K16" s="45"/>
      <c r="L16" s="14"/>
      <c r="M16" s="342"/>
    </row>
    <row r="17" spans="1:13" ht="13.5" customHeight="1">
      <c r="A17" s="158" t="s">
        <v>877</v>
      </c>
      <c r="B17" s="300" t="s">
        <v>1038</v>
      </c>
      <c r="C17" s="14"/>
      <c r="D17" s="14"/>
      <c r="E17" s="14"/>
      <c r="F17" s="13" t="s">
        <v>1018</v>
      </c>
      <c r="G17" s="135">
        <v>1108</v>
      </c>
      <c r="H17" s="306"/>
      <c r="I17" s="185">
        <v>9.34</v>
      </c>
      <c r="J17" s="327"/>
      <c r="K17" s="297">
        <f>ROUND(G17*I17,2)</f>
        <v>10348.72</v>
      </c>
      <c r="L17" s="14"/>
      <c r="M17" s="342"/>
    </row>
    <row r="18" spans="1:13" ht="13.5" customHeight="1">
      <c r="A18" s="158" t="s">
        <v>878</v>
      </c>
      <c r="B18" s="300" t="s">
        <v>685</v>
      </c>
      <c r="C18" s="14"/>
      <c r="D18" s="14"/>
      <c r="E18" s="14"/>
      <c r="F18" s="13" t="s">
        <v>1018</v>
      </c>
      <c r="G18" s="135">
        <v>24.8</v>
      </c>
      <c r="H18" s="306"/>
      <c r="I18" s="185">
        <v>7.73</v>
      </c>
      <c r="J18" s="327"/>
      <c r="K18" s="297">
        <f>ROUND(G18*I18,2)</f>
        <v>191.7</v>
      </c>
      <c r="L18" s="14"/>
      <c r="M18" s="342">
        <f>SUM(K17:K18)</f>
        <v>10540.42</v>
      </c>
    </row>
    <row r="19" spans="1:13" ht="13.5" customHeight="1">
      <c r="A19" s="121" t="s">
        <v>879</v>
      </c>
      <c r="B19" s="330" t="s">
        <v>1032</v>
      </c>
      <c r="C19" s="14"/>
      <c r="D19" s="14"/>
      <c r="E19" s="14"/>
      <c r="F19" s="13"/>
      <c r="G19" s="135"/>
      <c r="H19" s="306"/>
      <c r="I19" s="185"/>
      <c r="J19" s="327"/>
      <c r="K19" s="303"/>
      <c r="L19" s="14"/>
      <c r="M19" s="342"/>
    </row>
    <row r="20" spans="1:13" ht="13.5" customHeight="1">
      <c r="A20" s="109" t="s">
        <v>880</v>
      </c>
      <c r="B20" s="126" t="s">
        <v>31</v>
      </c>
      <c r="C20" s="113"/>
      <c r="D20" s="113"/>
      <c r="E20" s="113"/>
      <c r="F20" s="105" t="s">
        <v>1018</v>
      </c>
      <c r="G20" s="118">
        <v>39.76</v>
      </c>
      <c r="H20" s="46"/>
      <c r="I20" s="183">
        <v>40.82</v>
      </c>
      <c r="J20" s="88"/>
      <c r="K20" s="297">
        <f>ROUND(G20*I20,2)</f>
        <v>1623</v>
      </c>
      <c r="L20" s="113"/>
      <c r="M20" s="344"/>
    </row>
    <row r="21" spans="1:13" ht="13.5" customHeight="1">
      <c r="A21" s="109" t="s">
        <v>881</v>
      </c>
      <c r="B21" s="126" t="s">
        <v>29</v>
      </c>
      <c r="C21" s="113"/>
      <c r="D21" s="113"/>
      <c r="E21" s="113"/>
      <c r="F21" s="105"/>
      <c r="G21" s="118"/>
      <c r="H21" s="46"/>
      <c r="I21" s="183"/>
      <c r="J21" s="88"/>
      <c r="K21" s="297"/>
      <c r="L21" s="113"/>
      <c r="M21" s="344"/>
    </row>
    <row r="22" spans="1:13" ht="13.5" customHeight="1">
      <c r="A22" s="109"/>
      <c r="B22" s="126" t="s">
        <v>30</v>
      </c>
      <c r="C22" s="113"/>
      <c r="D22" s="113"/>
      <c r="E22" s="113"/>
      <c r="F22" s="105" t="s">
        <v>1018</v>
      </c>
      <c r="G22" s="118">
        <v>83.2</v>
      </c>
      <c r="H22" s="46"/>
      <c r="I22" s="183">
        <v>23.62</v>
      </c>
      <c r="J22" s="88"/>
      <c r="K22" s="297">
        <f>ROUND(G22*I22,2)</f>
        <v>1965.18</v>
      </c>
      <c r="L22" s="113"/>
      <c r="M22" s="344">
        <f>SUM(K20:K22)</f>
        <v>3588.1800000000003</v>
      </c>
    </row>
    <row r="23" spans="1:13" ht="13.5" customHeight="1">
      <c r="A23" s="322">
        <v>30</v>
      </c>
      <c r="B23" s="119" t="s">
        <v>1058</v>
      </c>
      <c r="C23" s="28"/>
      <c r="D23" s="28"/>
      <c r="E23" s="28"/>
      <c r="F23" s="157"/>
      <c r="G23" s="36"/>
      <c r="H23" s="113"/>
      <c r="I23" s="183"/>
      <c r="J23" s="105"/>
      <c r="K23" s="297"/>
      <c r="L23" s="113"/>
      <c r="M23" s="344"/>
    </row>
    <row r="24" spans="1:13" ht="13.5" customHeight="1">
      <c r="A24" s="109" t="s">
        <v>912</v>
      </c>
      <c r="B24" s="28" t="s">
        <v>913</v>
      </c>
      <c r="C24" s="28"/>
      <c r="D24" s="28"/>
      <c r="E24" s="28"/>
      <c r="F24" s="157" t="s">
        <v>1018</v>
      </c>
      <c r="G24" s="36">
        <v>821.97</v>
      </c>
      <c r="H24" s="113"/>
      <c r="I24" s="183">
        <v>2.92</v>
      </c>
      <c r="J24" s="105"/>
      <c r="K24" s="297">
        <f>ROUND(G24*I24,2)</f>
        <v>2400.15</v>
      </c>
      <c r="L24" s="113"/>
      <c r="M24" s="344">
        <f>K24</f>
        <v>2400.15</v>
      </c>
    </row>
    <row r="25" spans="1:13" ht="13.5" customHeight="1">
      <c r="A25" s="109"/>
      <c r="B25" s="28"/>
      <c r="C25" s="28"/>
      <c r="D25" s="28"/>
      <c r="E25" s="28"/>
      <c r="F25" s="157"/>
      <c r="G25" s="36"/>
      <c r="H25" s="113"/>
      <c r="I25" s="183"/>
      <c r="J25" s="105"/>
      <c r="K25" s="297"/>
      <c r="L25" s="113"/>
      <c r="M25" s="344"/>
    </row>
    <row r="26" spans="1:13" ht="13.5" customHeight="1">
      <c r="A26" s="109"/>
      <c r="B26" s="28"/>
      <c r="C26" s="28"/>
      <c r="D26" s="28"/>
      <c r="E26" s="28"/>
      <c r="F26" s="157"/>
      <c r="G26" s="36"/>
      <c r="H26" s="113"/>
      <c r="I26" s="183"/>
      <c r="J26" s="105"/>
      <c r="K26" s="106"/>
      <c r="L26" s="113"/>
      <c r="M26" s="344"/>
    </row>
    <row r="27" spans="1:13" ht="13.5" customHeight="1">
      <c r="A27" s="109"/>
      <c r="B27" s="28"/>
      <c r="C27" s="28"/>
      <c r="D27" s="28"/>
      <c r="E27" s="28"/>
      <c r="F27" s="157"/>
      <c r="G27" s="36"/>
      <c r="H27" s="113"/>
      <c r="I27" s="183"/>
      <c r="J27" s="105"/>
      <c r="K27" s="297"/>
      <c r="L27" s="113"/>
      <c r="M27" s="344"/>
    </row>
    <row r="28" spans="1:13" ht="13.5" customHeight="1">
      <c r="A28" s="35"/>
      <c r="B28" s="108"/>
      <c r="C28" s="28"/>
      <c r="D28" s="28"/>
      <c r="E28" s="29"/>
      <c r="F28" s="30"/>
      <c r="G28" s="36"/>
      <c r="H28" s="47"/>
      <c r="I28" s="183"/>
      <c r="J28" s="47"/>
      <c r="K28" s="45"/>
      <c r="L28" s="46"/>
      <c r="M28" s="52"/>
    </row>
    <row r="29" spans="1:13" ht="13.5" customHeight="1">
      <c r="A29" s="76"/>
      <c r="B29" s="79"/>
      <c r="C29" s="28"/>
      <c r="D29" s="28"/>
      <c r="E29" s="29"/>
      <c r="F29" s="30"/>
      <c r="G29" s="36"/>
      <c r="H29" s="47"/>
      <c r="I29" s="183"/>
      <c r="J29" s="47"/>
      <c r="K29" s="45"/>
      <c r="L29" s="46"/>
      <c r="M29" s="52"/>
    </row>
    <row r="30" spans="1:16" s="101" customFormat="1" ht="13.5" customHeight="1">
      <c r="A30" s="35"/>
      <c r="B30" s="38"/>
      <c r="C30" s="39"/>
      <c r="D30" s="39"/>
      <c r="E30" s="98"/>
      <c r="F30" s="40"/>
      <c r="G30" s="36"/>
      <c r="H30" s="47"/>
      <c r="I30" s="183"/>
      <c r="J30" s="88"/>
      <c r="K30" s="297"/>
      <c r="L30" s="89"/>
      <c r="M30" s="52"/>
      <c r="O30" s="102"/>
      <c r="P30" s="102"/>
    </row>
    <row r="31" spans="1:16" s="101" customFormat="1" ht="13.5" customHeight="1">
      <c r="A31" s="76"/>
      <c r="B31" s="79"/>
      <c r="C31" s="39"/>
      <c r="D31" s="39"/>
      <c r="E31" s="98"/>
      <c r="F31" s="40"/>
      <c r="G31" s="36"/>
      <c r="H31" s="47"/>
      <c r="I31" s="183"/>
      <c r="J31" s="88"/>
      <c r="K31" s="45"/>
      <c r="L31" s="89"/>
      <c r="M31" s="52"/>
      <c r="O31" s="102"/>
      <c r="P31" s="102"/>
    </row>
    <row r="32" spans="1:16" s="101" customFormat="1" ht="13.5" customHeight="1">
      <c r="A32" s="109"/>
      <c r="B32" s="38"/>
      <c r="C32" s="39"/>
      <c r="D32" s="39"/>
      <c r="E32" s="98"/>
      <c r="F32" s="40"/>
      <c r="G32" s="36"/>
      <c r="H32" s="47"/>
      <c r="I32" s="183"/>
      <c r="J32" s="88"/>
      <c r="K32" s="45"/>
      <c r="L32" s="89"/>
      <c r="M32" s="52"/>
      <c r="O32" s="102"/>
      <c r="P32" s="102"/>
    </row>
    <row r="33" spans="1:16" s="101" customFormat="1" ht="13.5" customHeight="1">
      <c r="A33" s="109"/>
      <c r="B33" s="38"/>
      <c r="C33" s="39"/>
      <c r="D33" s="39"/>
      <c r="E33" s="98"/>
      <c r="F33" s="40"/>
      <c r="G33" s="36"/>
      <c r="H33" s="47"/>
      <c r="I33" s="183"/>
      <c r="J33" s="88"/>
      <c r="K33" s="297"/>
      <c r="L33" s="89"/>
      <c r="M33" s="52"/>
      <c r="O33" s="102"/>
      <c r="P33" s="102"/>
    </row>
    <row r="34" spans="1:16" s="101" customFormat="1" ht="13.5" customHeight="1">
      <c r="A34" s="120"/>
      <c r="B34" s="79"/>
      <c r="C34" s="39"/>
      <c r="D34" s="39"/>
      <c r="E34" s="98"/>
      <c r="F34" s="40"/>
      <c r="G34" s="36"/>
      <c r="H34" s="47"/>
      <c r="I34" s="183"/>
      <c r="J34" s="88"/>
      <c r="K34" s="45"/>
      <c r="L34" s="89"/>
      <c r="M34" s="52"/>
      <c r="O34" s="102"/>
      <c r="P34" s="102"/>
    </row>
    <row r="35" spans="1:16" s="101" customFormat="1" ht="13.5" customHeight="1">
      <c r="A35" s="109"/>
      <c r="B35" s="38"/>
      <c r="C35" s="39"/>
      <c r="D35" s="39"/>
      <c r="E35" s="98"/>
      <c r="F35" s="40"/>
      <c r="G35" s="41"/>
      <c r="H35" s="48"/>
      <c r="I35" s="183"/>
      <c r="J35" s="94"/>
      <c r="K35" s="45"/>
      <c r="L35" s="95"/>
      <c r="M35" s="53"/>
      <c r="O35" s="102"/>
      <c r="P35" s="102"/>
    </row>
    <row r="36" spans="1:16" s="101" customFormat="1" ht="13.5" customHeight="1">
      <c r="A36" s="109"/>
      <c r="B36" s="38"/>
      <c r="C36" s="39"/>
      <c r="D36" s="39"/>
      <c r="E36" s="98"/>
      <c r="F36" s="40"/>
      <c r="G36" s="41"/>
      <c r="H36" s="48"/>
      <c r="I36" s="183"/>
      <c r="J36" s="94"/>
      <c r="K36" s="297"/>
      <c r="L36" s="95"/>
      <c r="M36" s="53"/>
      <c r="O36" s="102"/>
      <c r="P36" s="102"/>
    </row>
    <row r="37" spans="1:16" s="101" customFormat="1" ht="13.5" customHeight="1">
      <c r="A37" s="109"/>
      <c r="B37" s="38"/>
      <c r="C37" s="39"/>
      <c r="D37" s="39"/>
      <c r="E37" s="98"/>
      <c r="F37" s="40"/>
      <c r="G37" s="41"/>
      <c r="H37" s="48"/>
      <c r="I37" s="183"/>
      <c r="J37" s="94"/>
      <c r="K37" s="297"/>
      <c r="L37" s="95"/>
      <c r="M37" s="53"/>
      <c r="O37" s="102"/>
      <c r="P37" s="102"/>
    </row>
    <row r="38" spans="1:16" s="101" customFormat="1" ht="13.5" customHeight="1">
      <c r="A38" s="109"/>
      <c r="B38" s="38"/>
      <c r="C38" s="39"/>
      <c r="D38" s="39"/>
      <c r="E38" s="98"/>
      <c r="F38" s="40"/>
      <c r="G38" s="41"/>
      <c r="H38" s="48"/>
      <c r="I38" s="183"/>
      <c r="J38" s="94"/>
      <c r="K38" s="297"/>
      <c r="L38" s="95"/>
      <c r="M38" s="53"/>
      <c r="O38" s="102"/>
      <c r="P38" s="102"/>
    </row>
    <row r="39" spans="1:16" s="101" customFormat="1" ht="13.5" customHeight="1" thickBot="1">
      <c r="A39" s="120"/>
      <c r="B39" s="169"/>
      <c r="C39" s="137"/>
      <c r="D39" s="137"/>
      <c r="E39" s="138"/>
      <c r="F39" s="139"/>
      <c r="G39" s="41"/>
      <c r="H39" s="48"/>
      <c r="I39" s="185"/>
      <c r="J39" s="94"/>
      <c r="K39" s="45"/>
      <c r="L39" s="95"/>
      <c r="M39" s="53"/>
      <c r="O39" s="102"/>
      <c r="P39" s="102"/>
    </row>
    <row r="40" spans="1:13" ht="19.5" customHeight="1" thickTop="1">
      <c r="A40" s="69" t="str">
        <f>Plan1!A52</f>
        <v>DATA:   03/03/2005   </v>
      </c>
      <c r="B40" s="70"/>
      <c r="C40" s="71" t="s">
        <v>1022</v>
      </c>
      <c r="D40" s="70"/>
      <c r="E40" s="72"/>
      <c r="F40" s="70" t="s">
        <v>1009</v>
      </c>
      <c r="G40" s="72"/>
      <c r="H40" s="70" t="s">
        <v>1016</v>
      </c>
      <c r="I40" s="72"/>
      <c r="J40" s="70"/>
      <c r="K40" s="104">
        <f>SUM(K5:K39)</f>
        <v>380768.9099999996</v>
      </c>
      <c r="L40" s="97"/>
      <c r="M40" s="345">
        <f>SUM(M5:M39)</f>
        <v>380768.9099999998</v>
      </c>
    </row>
    <row r="41" spans="1:13" ht="19.5" customHeight="1" thickBot="1">
      <c r="A41" s="24"/>
      <c r="B41" s="25"/>
      <c r="C41" s="56"/>
      <c r="D41" s="23"/>
      <c r="E41" s="57"/>
      <c r="F41" s="23"/>
      <c r="G41" s="57"/>
      <c r="H41" s="23" t="s">
        <v>1017</v>
      </c>
      <c r="I41" s="57"/>
      <c r="J41" s="23"/>
      <c r="K41" s="73"/>
      <c r="L41" s="23"/>
      <c r="M41" s="346"/>
    </row>
    <row r="42" spans="1:13" ht="15" customHeight="1" thickTop="1">
      <c r="A42" s="167"/>
      <c r="B42" s="55"/>
      <c r="C42" s="164"/>
      <c r="D42" s="161"/>
      <c r="E42" s="161"/>
      <c r="F42" s="166"/>
      <c r="M42" s="75"/>
    </row>
    <row r="43" spans="1:6" ht="15" customHeight="1">
      <c r="A43" s="167"/>
      <c r="B43" s="164"/>
      <c r="C43" s="164"/>
      <c r="D43" s="164"/>
      <c r="E43" s="164"/>
      <c r="F43" s="166"/>
    </row>
    <row r="44" spans="2:6" ht="15" customHeight="1">
      <c r="B44" s="179"/>
      <c r="C44" s="164"/>
      <c r="D44" s="164"/>
      <c r="E44" s="164"/>
      <c r="F44" s="166"/>
    </row>
    <row r="45" spans="2:6" ht="15" customHeight="1">
      <c r="B45" s="174"/>
      <c r="C45" s="164"/>
      <c r="D45" s="164"/>
      <c r="E45" s="164"/>
      <c r="F45" s="166"/>
    </row>
    <row r="46" spans="2:6" ht="15" customHeight="1">
      <c r="B46" s="164"/>
      <c r="C46" s="164"/>
      <c r="D46" s="164"/>
      <c r="E46" s="164"/>
      <c r="F46" s="166"/>
    </row>
    <row r="47" spans="2:6" ht="15" customHeight="1">
      <c r="B47" s="174"/>
      <c r="C47" s="164"/>
      <c r="D47" s="164"/>
      <c r="E47" s="164"/>
      <c r="F47" s="166"/>
    </row>
    <row r="48" spans="2:6" ht="15" customHeight="1">
      <c r="B48" s="164"/>
      <c r="C48" s="164"/>
      <c r="D48" s="164"/>
      <c r="E48" s="164"/>
      <c r="F48" s="166"/>
    </row>
    <row r="49" spans="2:6" ht="15" customHeight="1">
      <c r="B49" s="164"/>
      <c r="C49" s="164"/>
      <c r="D49" s="164"/>
      <c r="E49" s="164"/>
      <c r="F49" s="166"/>
    </row>
    <row r="50" spans="2:6" ht="15" customHeight="1">
      <c r="B50" s="174"/>
      <c r="C50" s="164"/>
      <c r="D50" s="164"/>
      <c r="E50" s="164"/>
      <c r="F50" s="166"/>
    </row>
    <row r="51" spans="2:6" ht="15" customHeight="1">
      <c r="B51" s="164"/>
      <c r="C51" s="164"/>
      <c r="D51" s="164"/>
      <c r="E51" s="164"/>
      <c r="F51" s="166"/>
    </row>
    <row r="52" spans="2:6" ht="15" customHeight="1">
      <c r="B52" s="164"/>
      <c r="C52" s="164"/>
      <c r="D52" s="164"/>
      <c r="E52" s="164"/>
      <c r="F52" s="166"/>
    </row>
    <row r="53" spans="2:6" ht="15" customHeight="1">
      <c r="B53" s="164"/>
      <c r="C53" s="164"/>
      <c r="D53" s="164"/>
      <c r="E53" s="164"/>
      <c r="F53" s="166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813"/>
  <sheetViews>
    <sheetView showZeros="0" tabSelected="1" view="pageBreakPreview" zoomScale="120" zoomScaleNormal="80" zoomScaleSheetLayoutView="120" zoomScalePageLayoutView="0" workbookViewId="0" topLeftCell="A772">
      <selection activeCell="E791" sqref="E791"/>
    </sheetView>
  </sheetViews>
  <sheetFormatPr defaultColWidth="11.421875" defaultRowHeight="12.75"/>
  <cols>
    <col min="1" max="1" width="7.140625" style="370" customWidth="1"/>
    <col min="2" max="2" width="10.7109375" style="370" customWidth="1"/>
    <col min="3" max="3" width="11.8515625" style="370" customWidth="1"/>
    <col min="4" max="4" width="10.7109375" style="370" customWidth="1"/>
    <col min="5" max="5" width="43.140625" style="370" customWidth="1"/>
    <col min="6" max="6" width="4.57421875" style="370" customWidth="1"/>
    <col min="7" max="7" width="9.7109375" style="370" customWidth="1"/>
    <col min="8" max="8" width="4.28125" style="370" customWidth="1"/>
    <col min="9" max="9" width="14.421875" style="370" customWidth="1"/>
    <col min="10" max="10" width="4.28125" style="370" customWidth="1"/>
    <col min="11" max="11" width="13.00390625" style="370" customWidth="1"/>
    <col min="12" max="12" width="4.57421875" style="370" customWidth="1"/>
    <col min="13" max="13" width="11.57421875" style="370" customWidth="1"/>
    <col min="14" max="14" width="15.00390625" style="400" customWidth="1"/>
    <col min="15" max="15" width="21.8515625" style="370" customWidth="1"/>
    <col min="16" max="16" width="11.421875" style="397" customWidth="1"/>
    <col min="17" max="20" width="11.421875" style="370" customWidth="1"/>
    <col min="21" max="26" width="11.421875" style="369" customWidth="1"/>
    <col min="27" max="27" width="11.421875" style="924" customWidth="1"/>
    <col min="28" max="16384" width="11.421875" style="369" customWidth="1"/>
  </cols>
  <sheetData>
    <row r="1" ht="18" customHeight="1" thickBot="1">
      <c r="E1" s="372" t="s">
        <v>1010</v>
      </c>
    </row>
    <row r="2" spans="1:14" ht="18" customHeight="1" thickTop="1">
      <c r="A2" s="401"/>
      <c r="B2" s="373" t="s">
        <v>1001</v>
      </c>
      <c r="C2" s="374"/>
      <c r="D2" s="375" t="s">
        <v>19</v>
      </c>
      <c r="E2" s="375"/>
      <c r="F2" s="375"/>
      <c r="G2" s="375"/>
      <c r="H2" s="941" t="s">
        <v>1529</v>
      </c>
      <c r="I2" s="942"/>
      <c r="J2" s="942"/>
      <c r="K2" s="943"/>
      <c r="L2" s="402"/>
      <c r="M2" s="403" t="s">
        <v>990</v>
      </c>
      <c r="N2" s="404"/>
    </row>
    <row r="3" spans="1:14" ht="18" customHeight="1" thickBot="1">
      <c r="A3" s="405"/>
      <c r="B3" s="376" t="s">
        <v>1002</v>
      </c>
      <c r="C3" s="377"/>
      <c r="D3" s="378"/>
      <c r="E3" s="378"/>
      <c r="F3" s="378"/>
      <c r="G3" s="378"/>
      <c r="H3" s="944" t="s">
        <v>2700</v>
      </c>
      <c r="I3" s="945"/>
      <c r="J3" s="945"/>
      <c r="K3" s="946"/>
      <c r="L3" s="406"/>
      <c r="M3" s="407" t="s">
        <v>2256</v>
      </c>
      <c r="N3" s="408"/>
    </row>
    <row r="4" spans="1:14" ht="18" customHeight="1" thickTop="1">
      <c r="A4" s="405"/>
      <c r="B4" s="379" t="s">
        <v>1003</v>
      </c>
      <c r="C4" s="377"/>
      <c r="D4" s="378" t="s">
        <v>1023</v>
      </c>
      <c r="E4" s="378"/>
      <c r="F4" s="378"/>
      <c r="G4" s="378"/>
      <c r="H4" s="405" t="s">
        <v>1004</v>
      </c>
      <c r="J4" s="405"/>
      <c r="L4" s="1030" t="s">
        <v>2759</v>
      </c>
      <c r="M4" s="1031"/>
      <c r="N4" s="410"/>
    </row>
    <row r="5" spans="1:14" ht="18" customHeight="1" thickBot="1">
      <c r="A5" s="411"/>
      <c r="B5" s="380"/>
      <c r="C5" s="381"/>
      <c r="D5" s="382"/>
      <c r="E5" s="382"/>
      <c r="F5" s="382"/>
      <c r="G5" s="382"/>
      <c r="H5" s="411" t="s">
        <v>1005</v>
      </c>
      <c r="I5" s="391"/>
      <c r="J5" s="411"/>
      <c r="K5" s="412"/>
      <c r="L5" s="1028">
        <f>L16+L17+L26+L10</f>
        <v>0.031233717051208136</v>
      </c>
      <c r="M5" s="1029"/>
      <c r="N5" s="415"/>
    </row>
    <row r="6" spans="1:15" ht="15" customHeight="1" thickTop="1">
      <c r="A6" s="416"/>
      <c r="B6" s="383"/>
      <c r="C6" s="383"/>
      <c r="D6" s="383"/>
      <c r="E6" s="383"/>
      <c r="F6" s="417"/>
      <c r="G6" s="417"/>
      <c r="H6" s="418"/>
      <c r="I6" s="419"/>
      <c r="J6" s="419" t="s">
        <v>1012</v>
      </c>
      <c r="K6" s="419"/>
      <c r="L6" s="419"/>
      <c r="M6" s="420"/>
      <c r="N6" s="394"/>
      <c r="O6" s="395">
        <f>K10+K16+K17+K26</f>
        <v>201560.62000000002</v>
      </c>
    </row>
    <row r="7" spans="1:26" ht="15" customHeight="1">
      <c r="A7" s="416" t="s">
        <v>1006</v>
      </c>
      <c r="B7" s="383"/>
      <c r="C7" s="384" t="s">
        <v>1007</v>
      </c>
      <c r="D7" s="383"/>
      <c r="E7" s="383"/>
      <c r="F7" s="421" t="s">
        <v>18</v>
      </c>
      <c r="G7" s="417" t="s">
        <v>1013</v>
      </c>
      <c r="H7" s="422" t="s">
        <v>1014</v>
      </c>
      <c r="I7" s="422"/>
      <c r="J7" s="947" t="s">
        <v>463</v>
      </c>
      <c r="K7" s="952"/>
      <c r="L7" s="947" t="s">
        <v>997</v>
      </c>
      <c r="M7" s="948"/>
      <c r="N7" s="423"/>
      <c r="O7" s="936">
        <f>O6/K781</f>
        <v>0.031233717051208136</v>
      </c>
      <c r="Z7" s="369" t="s">
        <v>1006</v>
      </c>
    </row>
    <row r="8" spans="1:15" ht="9.75" customHeight="1" thickBot="1">
      <c r="A8" s="425"/>
      <c r="B8" s="385"/>
      <c r="C8" s="385"/>
      <c r="D8" s="385"/>
      <c r="E8" s="385"/>
      <c r="F8" s="426"/>
      <c r="G8" s="427"/>
      <c r="H8" s="385"/>
      <c r="I8" s="385"/>
      <c r="J8" s="426"/>
      <c r="K8" s="428"/>
      <c r="L8" s="939" t="s">
        <v>2423</v>
      </c>
      <c r="M8" s="940"/>
      <c r="N8" s="430"/>
      <c r="O8" s="424"/>
    </row>
    <row r="9" spans="1:27" ht="15" customHeight="1" thickTop="1">
      <c r="A9" s="431">
        <v>1</v>
      </c>
      <c r="B9" s="1004" t="s">
        <v>1145</v>
      </c>
      <c r="C9" s="1005"/>
      <c r="D9" s="1005"/>
      <c r="E9" s="1006"/>
      <c r="F9" s="432"/>
      <c r="G9" s="433"/>
      <c r="H9" s="434"/>
      <c r="I9" s="434"/>
      <c r="J9" s="435"/>
      <c r="K9" s="436">
        <f>G9*I9</f>
        <v>0</v>
      </c>
      <c r="M9" s="437"/>
      <c r="N9" s="430">
        <f>K788</f>
        <v>64533.023613404206</v>
      </c>
      <c r="O9" s="424"/>
      <c r="Z9" s="369">
        <v>1</v>
      </c>
      <c r="AA9" s="924" t="s">
        <v>2424</v>
      </c>
    </row>
    <row r="10" spans="1:27" ht="12.75" customHeight="1">
      <c r="A10" s="393" t="s">
        <v>33</v>
      </c>
      <c r="B10" s="956" t="s">
        <v>1319</v>
      </c>
      <c r="C10" s="957"/>
      <c r="D10" s="957"/>
      <c r="E10" s="958"/>
      <c r="F10" s="432" t="s">
        <v>1019</v>
      </c>
      <c r="G10" s="433">
        <v>1</v>
      </c>
      <c r="H10" s="396"/>
      <c r="I10" s="396">
        <v>64533.02</v>
      </c>
      <c r="J10" s="438"/>
      <c r="K10" s="436">
        <f>G10*I10</f>
        <v>64533.02</v>
      </c>
      <c r="L10" s="919">
        <f>K10/K781</f>
        <v>0.009999999440068975</v>
      </c>
      <c r="M10" s="440"/>
      <c r="N10" s="394" t="s">
        <v>1343</v>
      </c>
      <c r="Z10" s="369" t="s">
        <v>33</v>
      </c>
      <c r="AA10" s="924">
        <v>0.010000000677831548</v>
      </c>
    </row>
    <row r="11" spans="1:27" ht="12.75" customHeight="1">
      <c r="A11" s="393" t="s">
        <v>1403</v>
      </c>
      <c r="B11" s="956" t="s">
        <v>1666</v>
      </c>
      <c r="C11" s="957"/>
      <c r="D11" s="957"/>
      <c r="E11" s="958"/>
      <c r="F11" s="432" t="s">
        <v>1667</v>
      </c>
      <c r="G11" s="433">
        <v>400</v>
      </c>
      <c r="H11" s="396"/>
      <c r="I11" s="396">
        <v>9.13</v>
      </c>
      <c r="J11" s="438"/>
      <c r="K11" s="436">
        <f>G11*I11</f>
        <v>3652.0000000000005</v>
      </c>
      <c r="L11" s="919">
        <f>K11/K781</f>
        <v>0.000565911806934371</v>
      </c>
      <c r="M11" s="440"/>
      <c r="N11" s="394" t="s">
        <v>2734</v>
      </c>
      <c r="Z11" s="369" t="s">
        <v>1403</v>
      </c>
      <c r="AA11" s="924">
        <v>0.00048438163134723126</v>
      </c>
    </row>
    <row r="12" spans="1:27" ht="12.75" customHeight="1">
      <c r="A12" s="393" t="s">
        <v>1404</v>
      </c>
      <c r="B12" s="956" t="s">
        <v>1344</v>
      </c>
      <c r="C12" s="957"/>
      <c r="D12" s="957"/>
      <c r="E12" s="958"/>
      <c r="F12" s="432" t="s">
        <v>1020</v>
      </c>
      <c r="G12" s="433">
        <v>60</v>
      </c>
      <c r="H12" s="396"/>
      <c r="I12" s="396">
        <v>76.44</v>
      </c>
      <c r="J12" s="438"/>
      <c r="K12" s="436">
        <f>G12*I12</f>
        <v>4586.4</v>
      </c>
      <c r="L12" s="919">
        <f>K12/K781</f>
        <v>0.0007107058902858156</v>
      </c>
      <c r="M12" s="440">
        <f>SUM(K10:K12)</f>
        <v>72771.42</v>
      </c>
      <c r="N12" s="394" t="s">
        <v>2735</v>
      </c>
      <c r="Z12" s="369" t="s">
        <v>1404</v>
      </c>
      <c r="AA12" s="924">
        <v>0.0006788681954487711</v>
      </c>
    </row>
    <row r="13" spans="1:26" ht="15" customHeight="1">
      <c r="A13" s="444">
        <v>2</v>
      </c>
      <c r="B13" s="976" t="s">
        <v>1179</v>
      </c>
      <c r="C13" s="977"/>
      <c r="D13" s="977"/>
      <c r="E13" s="978"/>
      <c r="F13" s="432"/>
      <c r="G13" s="433"/>
      <c r="H13" s="445"/>
      <c r="I13" s="908"/>
      <c r="J13" s="445"/>
      <c r="K13" s="436">
        <f aca="true" t="shared" si="0" ref="K13:K124">G13*I13</f>
        <v>0</v>
      </c>
      <c r="L13" s="919"/>
      <c r="M13" s="440"/>
      <c r="N13" s="394"/>
      <c r="Z13" s="369">
        <v>2</v>
      </c>
    </row>
    <row r="14" spans="1:27" s="370" customFormat="1" ht="25.5" customHeight="1">
      <c r="A14" s="393" t="s">
        <v>34</v>
      </c>
      <c r="B14" s="963" t="s">
        <v>2758</v>
      </c>
      <c r="C14" s="960"/>
      <c r="D14" s="960"/>
      <c r="E14" s="961"/>
      <c r="F14" s="432" t="s">
        <v>1018</v>
      </c>
      <c r="G14" s="433">
        <v>1307.71</v>
      </c>
      <c r="H14" s="441"/>
      <c r="I14" s="442">
        <v>6.71</v>
      </c>
      <c r="J14" s="443"/>
      <c r="K14" s="436">
        <f t="shared" si="0"/>
        <v>8774.7341</v>
      </c>
      <c r="L14" s="919">
        <f>K14/K781</f>
        <v>0.0013597277190305697</v>
      </c>
      <c r="M14" s="440">
        <f>K14</f>
        <v>8774.7341</v>
      </c>
      <c r="N14" s="394" t="s">
        <v>2701</v>
      </c>
      <c r="P14" s="397"/>
      <c r="Z14" s="370" t="s">
        <v>34</v>
      </c>
      <c r="AA14" s="925">
        <v>0.0012996526421524845</v>
      </c>
    </row>
    <row r="15" spans="1:26" ht="15" customHeight="1">
      <c r="A15" s="444">
        <v>3</v>
      </c>
      <c r="B15" s="976" t="s">
        <v>1180</v>
      </c>
      <c r="C15" s="977"/>
      <c r="D15" s="977"/>
      <c r="E15" s="978"/>
      <c r="F15" s="432"/>
      <c r="G15" s="433"/>
      <c r="H15" s="445"/>
      <c r="I15" s="908"/>
      <c r="J15" s="445"/>
      <c r="K15" s="436">
        <f t="shared" si="0"/>
        <v>0</v>
      </c>
      <c r="L15" s="919"/>
      <c r="M15" s="440"/>
      <c r="N15" s="394"/>
      <c r="Z15" s="369">
        <v>3</v>
      </c>
    </row>
    <row r="16" spans="1:27" ht="12.75" customHeight="1">
      <c r="A16" s="393" t="s">
        <v>63</v>
      </c>
      <c r="B16" s="956" t="s">
        <v>1181</v>
      </c>
      <c r="C16" s="957"/>
      <c r="D16" s="957"/>
      <c r="E16" s="958"/>
      <c r="F16" s="432" t="s">
        <v>994</v>
      </c>
      <c r="G16" s="433">
        <v>18</v>
      </c>
      <c r="H16" s="396"/>
      <c r="I16" s="396">
        <v>1964.26</v>
      </c>
      <c r="J16" s="438"/>
      <c r="K16" s="436">
        <f t="shared" si="0"/>
        <v>35356.68</v>
      </c>
      <c r="L16" s="919">
        <f>K16/K781</f>
        <v>0.005478850675246532</v>
      </c>
      <c r="M16" s="440"/>
      <c r="N16" s="394" t="s">
        <v>2429</v>
      </c>
      <c r="Z16" s="369" t="s">
        <v>63</v>
      </c>
      <c r="AA16" s="924">
        <v>0.004911216916606936</v>
      </c>
    </row>
    <row r="17" spans="1:27" s="370" customFormat="1" ht="25.5" customHeight="1">
      <c r="A17" s="393" t="s">
        <v>64</v>
      </c>
      <c r="B17" s="963" t="s">
        <v>1182</v>
      </c>
      <c r="C17" s="960"/>
      <c r="D17" s="960"/>
      <c r="E17" s="961"/>
      <c r="F17" s="432" t="s">
        <v>994</v>
      </c>
      <c r="G17" s="433">
        <v>18</v>
      </c>
      <c r="H17" s="441"/>
      <c r="I17" s="442">
        <v>5204.58</v>
      </c>
      <c r="J17" s="443"/>
      <c r="K17" s="436">
        <f t="shared" si="0"/>
        <v>93682.44</v>
      </c>
      <c r="L17" s="919">
        <f>K17/K781</f>
        <v>0.014516976697267467</v>
      </c>
      <c r="M17" s="440">
        <f>SUM(K16:K17)</f>
        <v>129039.12</v>
      </c>
      <c r="N17" s="394" t="s">
        <v>2430</v>
      </c>
      <c r="P17" s="397"/>
      <c r="Z17" s="370" t="s">
        <v>65</v>
      </c>
      <c r="AA17" s="925">
        <v>0.013748374476966783</v>
      </c>
    </row>
    <row r="18" spans="1:26" ht="15" customHeight="1">
      <c r="A18" s="444">
        <v>4</v>
      </c>
      <c r="B18" s="976" t="s">
        <v>863</v>
      </c>
      <c r="C18" s="977"/>
      <c r="D18" s="977"/>
      <c r="E18" s="978"/>
      <c r="F18" s="432"/>
      <c r="G18" s="433"/>
      <c r="H18" s="445"/>
      <c r="I18" s="908"/>
      <c r="J18" s="445"/>
      <c r="K18" s="436">
        <f t="shared" si="0"/>
        <v>0</v>
      </c>
      <c r="L18" s="919"/>
      <c r="M18" s="440"/>
      <c r="N18" s="394"/>
      <c r="Z18" s="369">
        <v>4</v>
      </c>
    </row>
    <row r="19" spans="1:27" ht="12.75" customHeight="1">
      <c r="A19" s="393" t="s">
        <v>82</v>
      </c>
      <c r="B19" s="956" t="s">
        <v>1396</v>
      </c>
      <c r="C19" s="957"/>
      <c r="D19" s="957"/>
      <c r="E19" s="958"/>
      <c r="F19" s="432" t="s">
        <v>1018</v>
      </c>
      <c r="G19" s="433">
        <v>8500</v>
      </c>
      <c r="H19" s="396"/>
      <c r="I19" s="396">
        <v>0.18</v>
      </c>
      <c r="J19" s="438"/>
      <c r="K19" s="436">
        <f t="shared" si="0"/>
        <v>1530</v>
      </c>
      <c r="L19" s="919">
        <f>K19/K781</f>
        <v>0.00023708791473427918</v>
      </c>
      <c r="M19" s="440"/>
      <c r="N19" s="394" t="s">
        <v>2282</v>
      </c>
      <c r="Z19" s="369" t="s">
        <v>82</v>
      </c>
      <c r="AA19" s="924">
        <v>0.0002339343105938333</v>
      </c>
    </row>
    <row r="20" spans="1:27" ht="12.75" customHeight="1">
      <c r="A20" s="393" t="s">
        <v>86</v>
      </c>
      <c r="B20" s="956" t="s">
        <v>1370</v>
      </c>
      <c r="C20" s="957"/>
      <c r="D20" s="957"/>
      <c r="E20" s="958"/>
      <c r="F20" s="432" t="s">
        <v>1075</v>
      </c>
      <c r="G20" s="433">
        <v>8500</v>
      </c>
      <c r="H20" s="396"/>
      <c r="I20" s="396">
        <v>6.16</v>
      </c>
      <c r="J20" s="438"/>
      <c r="K20" s="436">
        <f>G20*I20</f>
        <v>52360</v>
      </c>
      <c r="L20" s="919">
        <f>K20/K781</f>
        <v>0.008113675304239776</v>
      </c>
      <c r="M20" s="440"/>
      <c r="N20" s="394" t="s">
        <v>2283</v>
      </c>
      <c r="T20" s="370" t="s">
        <v>2287</v>
      </c>
      <c r="U20" s="657"/>
      <c r="Z20" s="369" t="s">
        <v>86</v>
      </c>
      <c r="AA20" s="924">
        <v>0.008005751962544517</v>
      </c>
    </row>
    <row r="21" spans="1:27" ht="12.75" customHeight="1">
      <c r="A21" s="393" t="s">
        <v>91</v>
      </c>
      <c r="B21" s="956" t="s">
        <v>862</v>
      </c>
      <c r="C21" s="957"/>
      <c r="D21" s="957"/>
      <c r="E21" s="958"/>
      <c r="F21" s="432" t="s">
        <v>1371</v>
      </c>
      <c r="G21" s="433">
        <v>17000</v>
      </c>
      <c r="H21" s="396"/>
      <c r="I21" s="396">
        <f>T21</f>
        <v>7.208</v>
      </c>
      <c r="J21" s="438"/>
      <c r="K21" s="436">
        <f>G21*I21</f>
        <v>122536</v>
      </c>
      <c r="L21" s="919">
        <f>K21/K781</f>
        <v>0.01898810766005205</v>
      </c>
      <c r="M21" s="440"/>
      <c r="N21" s="394" t="s">
        <v>2284</v>
      </c>
      <c r="T21" s="395">
        <f>(0.546*0)+(0.607*10)+1.138</f>
        <v>7.208</v>
      </c>
      <c r="U21" s="657"/>
      <c r="Z21" s="369" t="s">
        <v>91</v>
      </c>
      <c r="AA21" s="924">
        <v>0.018735539008448338</v>
      </c>
    </row>
    <row r="22" spans="1:27" ht="12.75" customHeight="1">
      <c r="A22" s="393" t="s">
        <v>93</v>
      </c>
      <c r="B22" s="956" t="s">
        <v>1372</v>
      </c>
      <c r="C22" s="957"/>
      <c r="D22" s="957"/>
      <c r="E22" s="958"/>
      <c r="F22" s="432" t="s">
        <v>1075</v>
      </c>
      <c r="G22" s="433">
        <v>8500</v>
      </c>
      <c r="H22" s="396"/>
      <c r="I22" s="396">
        <v>1.35</v>
      </c>
      <c r="J22" s="438"/>
      <c r="K22" s="436">
        <f>G22*I22</f>
        <v>11475</v>
      </c>
      <c r="L22" s="919">
        <f>K22/K781</f>
        <v>0.0017781593605070939</v>
      </c>
      <c r="M22" s="440"/>
      <c r="N22" s="394" t="s">
        <v>2285</v>
      </c>
      <c r="Z22" s="369" t="s">
        <v>93</v>
      </c>
      <c r="AA22" s="924">
        <v>0.0017545073294537496</v>
      </c>
    </row>
    <row r="23" spans="1:27" ht="12.75" customHeight="1">
      <c r="A23" s="393" t="s">
        <v>95</v>
      </c>
      <c r="B23" s="956" t="s">
        <v>1373</v>
      </c>
      <c r="C23" s="957"/>
      <c r="D23" s="957"/>
      <c r="E23" s="958"/>
      <c r="F23" s="432" t="s">
        <v>1075</v>
      </c>
      <c r="G23" s="433">
        <v>8500</v>
      </c>
      <c r="H23" s="396"/>
      <c r="I23" s="396">
        <v>3.87</v>
      </c>
      <c r="J23" s="438"/>
      <c r="K23" s="436">
        <f>G23*I23</f>
        <v>32895</v>
      </c>
      <c r="L23" s="919">
        <f>K23/K781</f>
        <v>0.005097390166787002</v>
      </c>
      <c r="M23" s="440">
        <f>SUM(K19:K23)</f>
        <v>220796</v>
      </c>
      <c r="N23" s="394" t="s">
        <v>2286</v>
      </c>
      <c r="Z23" s="369" t="s">
        <v>95</v>
      </c>
      <c r="AA23" s="924">
        <v>0.005029587677767415</v>
      </c>
    </row>
    <row r="24" spans="1:27" s="371" customFormat="1" ht="15" customHeight="1">
      <c r="A24" s="444">
        <v>5</v>
      </c>
      <c r="B24" s="976" t="s">
        <v>992</v>
      </c>
      <c r="C24" s="977"/>
      <c r="D24" s="977"/>
      <c r="E24" s="978"/>
      <c r="F24" s="432"/>
      <c r="G24" s="433"/>
      <c r="H24" s="445"/>
      <c r="I24" s="908"/>
      <c r="J24" s="445"/>
      <c r="K24" s="436">
        <f t="shared" si="0"/>
        <v>0</v>
      </c>
      <c r="L24" s="919"/>
      <c r="M24" s="440"/>
      <c r="N24" s="394"/>
      <c r="O24" s="370"/>
      <c r="P24" s="397"/>
      <c r="Q24" s="370"/>
      <c r="R24" s="370"/>
      <c r="S24" s="370"/>
      <c r="T24" s="370"/>
      <c r="Z24" s="371">
        <v>5</v>
      </c>
      <c r="AA24" s="926"/>
    </row>
    <row r="25" spans="1:27" ht="12.75" customHeight="1">
      <c r="A25" s="393" t="s">
        <v>118</v>
      </c>
      <c r="B25" s="956" t="s">
        <v>993</v>
      </c>
      <c r="C25" s="957"/>
      <c r="D25" s="957"/>
      <c r="E25" s="958"/>
      <c r="F25" s="432" t="s">
        <v>1018</v>
      </c>
      <c r="G25" s="433">
        <v>787.77</v>
      </c>
      <c r="H25" s="396"/>
      <c r="I25" s="396">
        <v>16.27</v>
      </c>
      <c r="J25" s="438"/>
      <c r="K25" s="436">
        <f t="shared" si="0"/>
        <v>12817.017899999999</v>
      </c>
      <c r="L25" s="919">
        <f>K25/K781</f>
        <v>0.0019861176777927645</v>
      </c>
      <c r="M25" s="440"/>
      <c r="N25" s="394" t="s">
        <v>2431</v>
      </c>
      <c r="Q25" s="395"/>
      <c r="Z25" s="369" t="s">
        <v>118</v>
      </c>
      <c r="AA25" s="924">
        <v>0.0019596995073890983</v>
      </c>
    </row>
    <row r="26" spans="1:27" s="370" customFormat="1" ht="25.5" customHeight="1" thickBot="1">
      <c r="A26" s="393" t="s">
        <v>122</v>
      </c>
      <c r="B26" s="963" t="s">
        <v>1183</v>
      </c>
      <c r="C26" s="960"/>
      <c r="D26" s="960"/>
      <c r="E26" s="961"/>
      <c r="F26" s="432" t="s">
        <v>994</v>
      </c>
      <c r="G26" s="433">
        <v>0.5</v>
      </c>
      <c r="H26" s="441"/>
      <c r="I26" s="442">
        <v>15976.96</v>
      </c>
      <c r="J26" s="443"/>
      <c r="K26" s="436">
        <f t="shared" si="0"/>
        <v>7988.48</v>
      </c>
      <c r="L26" s="919">
        <f>K26/K781</f>
        <v>0.0012378902386251597</v>
      </c>
      <c r="M26" s="440">
        <f>SUM(K25:K26)</f>
        <v>20805.4979</v>
      </c>
      <c r="N26" s="394" t="s">
        <v>2432</v>
      </c>
      <c r="P26" s="397"/>
      <c r="Z26" s="370" t="s">
        <v>122</v>
      </c>
      <c r="AA26" s="925">
        <v>0.0012047402938043308</v>
      </c>
    </row>
    <row r="27" spans="1:26" ht="18" customHeight="1" thickTop="1">
      <c r="A27" s="402" t="s">
        <v>2760</v>
      </c>
      <c r="B27" s="386"/>
      <c r="C27" s="387" t="s">
        <v>986</v>
      </c>
      <c r="D27" s="386"/>
      <c r="E27" s="388"/>
      <c r="F27" s="386" t="s">
        <v>1009</v>
      </c>
      <c r="G27" s="388"/>
      <c r="H27" s="386" t="s">
        <v>1519</v>
      </c>
      <c r="I27" s="388"/>
      <c r="J27" s="386"/>
      <c r="K27" s="452">
        <f>SUM(K9:K26)</f>
        <v>452186.772</v>
      </c>
      <c r="L27" s="386"/>
      <c r="M27" s="453">
        <f>SUM(M9:M26)</f>
        <v>452186.772</v>
      </c>
      <c r="N27" s="415"/>
      <c r="P27" s="400"/>
      <c r="Z27" s="369" t="s">
        <v>2420</v>
      </c>
    </row>
    <row r="28" spans="1:16" ht="18" customHeight="1" thickBot="1">
      <c r="A28" s="454"/>
      <c r="B28" s="389"/>
      <c r="C28" s="390"/>
      <c r="D28" s="391"/>
      <c r="E28" s="392"/>
      <c r="F28" s="391"/>
      <c r="G28" s="392"/>
      <c r="H28" s="391" t="s">
        <v>1017</v>
      </c>
      <c r="I28" s="392"/>
      <c r="J28" s="391"/>
      <c r="K28" s="455"/>
      <c r="L28" s="391"/>
      <c r="M28" s="456"/>
      <c r="N28" s="415"/>
      <c r="P28" s="400"/>
    </row>
    <row r="29" ht="18" customHeight="1" thickBot="1" thickTop="1">
      <c r="E29" s="372" t="s">
        <v>1010</v>
      </c>
    </row>
    <row r="30" spans="1:14" ht="18" customHeight="1" thickTop="1">
      <c r="A30" s="401"/>
      <c r="B30" s="373" t="s">
        <v>1001</v>
      </c>
      <c r="C30" s="374"/>
      <c r="D30" s="375" t="str">
        <f>D2</f>
        <v>OBRA/SERVIÇO: CONSTRUÇÃO DE CENTRO DE EDUCAÇÃO INFANTIL</v>
      </c>
      <c r="E30" s="375"/>
      <c r="F30" s="375"/>
      <c r="G30" s="375"/>
      <c r="H30" s="941" t="str">
        <f>H2</f>
        <v>PRINCIPAIS REFERÊNCIAIS DE PREÇOS - BDI 30,90%</v>
      </c>
      <c r="I30" s="942"/>
      <c r="J30" s="942"/>
      <c r="K30" s="943"/>
      <c r="L30" s="402"/>
      <c r="M30" s="403" t="s">
        <v>990</v>
      </c>
      <c r="N30" s="404"/>
    </row>
    <row r="31" spans="1:14" ht="18" customHeight="1" thickBot="1">
      <c r="A31" s="405"/>
      <c r="B31" s="376" t="s">
        <v>1002</v>
      </c>
      <c r="C31" s="377"/>
      <c r="D31" s="378"/>
      <c r="E31" s="378"/>
      <c r="F31" s="378"/>
      <c r="G31" s="378"/>
      <c r="H31" s="944" t="str">
        <f>H3</f>
        <v>IOPES - FEVEREIRO/2017 (DATA BASE)</v>
      </c>
      <c r="I31" s="945"/>
      <c r="J31" s="945"/>
      <c r="K31" s="946"/>
      <c r="L31" s="406"/>
      <c r="M31" s="407" t="s">
        <v>2257</v>
      </c>
      <c r="N31" s="408"/>
    </row>
    <row r="32" spans="1:14" ht="18" customHeight="1" thickTop="1">
      <c r="A32" s="405"/>
      <c r="B32" s="379" t="s">
        <v>1003</v>
      </c>
      <c r="C32" s="377"/>
      <c r="D32" s="378" t="str">
        <f>D4</f>
        <v>LOCAL: LOCALIDADE DE JAQUEIRA - PRESIDENTE KENNEDY - ES</v>
      </c>
      <c r="E32" s="378"/>
      <c r="F32" s="378"/>
      <c r="G32" s="378"/>
      <c r="H32" s="405" t="s">
        <v>1004</v>
      </c>
      <c r="J32" s="405"/>
      <c r="L32" s="405"/>
      <c r="M32" s="409"/>
      <c r="N32" s="410"/>
    </row>
    <row r="33" spans="1:14" ht="18" customHeight="1" thickBot="1">
      <c r="A33" s="411"/>
      <c r="B33" s="380"/>
      <c r="C33" s="381"/>
      <c r="D33" s="382"/>
      <c r="E33" s="382"/>
      <c r="F33" s="382"/>
      <c r="G33" s="382"/>
      <c r="H33" s="411" t="s">
        <v>1005</v>
      </c>
      <c r="I33" s="391"/>
      <c r="J33" s="411"/>
      <c r="K33" s="412">
        <f>K27</f>
        <v>452186.772</v>
      </c>
      <c r="L33" s="413"/>
      <c r="M33" s="414">
        <f>M27</f>
        <v>452186.772</v>
      </c>
      <c r="N33" s="415"/>
    </row>
    <row r="34" spans="1:14" ht="12" customHeight="1" thickTop="1">
      <c r="A34" s="416"/>
      <c r="B34" s="383"/>
      <c r="C34" s="383"/>
      <c r="D34" s="383"/>
      <c r="E34" s="383"/>
      <c r="F34" s="417"/>
      <c r="G34" s="417"/>
      <c r="H34" s="418"/>
      <c r="I34" s="419"/>
      <c r="J34" s="419" t="s">
        <v>1012</v>
      </c>
      <c r="K34" s="419"/>
      <c r="L34" s="419"/>
      <c r="M34" s="420"/>
      <c r="N34" s="394"/>
    </row>
    <row r="35" spans="1:26" ht="15" customHeight="1">
      <c r="A35" s="416" t="s">
        <v>1006</v>
      </c>
      <c r="B35" s="383"/>
      <c r="C35" s="384" t="s">
        <v>1007</v>
      </c>
      <c r="D35" s="383"/>
      <c r="E35" s="383"/>
      <c r="F35" s="421" t="s">
        <v>18</v>
      </c>
      <c r="G35" s="417" t="s">
        <v>1013</v>
      </c>
      <c r="H35" s="422" t="s">
        <v>1014</v>
      </c>
      <c r="I35" s="422"/>
      <c r="J35" s="947" t="s">
        <v>463</v>
      </c>
      <c r="K35" s="952"/>
      <c r="L35" s="947" t="s">
        <v>997</v>
      </c>
      <c r="M35" s="948"/>
      <c r="N35" s="423"/>
      <c r="O35" s="424"/>
      <c r="Z35" s="369" t="s">
        <v>1006</v>
      </c>
    </row>
    <row r="36" spans="1:15" ht="5.25" customHeight="1" thickBot="1">
      <c r="A36" s="425"/>
      <c r="B36" s="385"/>
      <c r="C36" s="385"/>
      <c r="D36" s="385"/>
      <c r="E36" s="385"/>
      <c r="F36" s="426"/>
      <c r="G36" s="427"/>
      <c r="H36" s="385"/>
      <c r="I36" s="385"/>
      <c r="J36" s="426"/>
      <c r="K36" s="428"/>
      <c r="L36" s="385"/>
      <c r="M36" s="429"/>
      <c r="N36" s="430"/>
      <c r="O36" s="424"/>
    </row>
    <row r="37" spans="1:26" ht="12.75" customHeight="1" thickTop="1">
      <c r="A37" s="444">
        <v>6</v>
      </c>
      <c r="B37" s="976" t="s">
        <v>995</v>
      </c>
      <c r="C37" s="977"/>
      <c r="D37" s="977"/>
      <c r="E37" s="978"/>
      <c r="F37" s="432"/>
      <c r="G37" s="433"/>
      <c r="H37" s="439"/>
      <c r="I37" s="439"/>
      <c r="J37" s="446"/>
      <c r="K37" s="436">
        <f t="shared" si="0"/>
        <v>0</v>
      </c>
      <c r="L37" s="439"/>
      <c r="M37" s="440"/>
      <c r="N37" s="394"/>
      <c r="Z37" s="369">
        <v>6</v>
      </c>
    </row>
    <row r="38" spans="1:27" ht="12.75" customHeight="1">
      <c r="A38" s="393" t="s">
        <v>150</v>
      </c>
      <c r="B38" s="956" t="s">
        <v>1690</v>
      </c>
      <c r="C38" s="957"/>
      <c r="D38" s="957"/>
      <c r="E38" s="958"/>
      <c r="F38" s="432" t="s">
        <v>1018</v>
      </c>
      <c r="G38" s="433">
        <v>8</v>
      </c>
      <c r="H38" s="396"/>
      <c r="I38" s="396">
        <v>202.67</v>
      </c>
      <c r="J38" s="438"/>
      <c r="K38" s="436">
        <f t="shared" si="0"/>
        <v>1621.36</v>
      </c>
      <c r="L38" s="919">
        <f>K38/K781</f>
        <v>0.0002512450074729221</v>
      </c>
      <c r="M38" s="440"/>
      <c r="N38" s="394" t="s">
        <v>2433</v>
      </c>
      <c r="Z38" s="369" t="s">
        <v>150</v>
      </c>
      <c r="AA38" s="924">
        <v>0.0002479030940028873</v>
      </c>
    </row>
    <row r="39" spans="1:27" ht="39" customHeight="1">
      <c r="A39" s="393" t="s">
        <v>154</v>
      </c>
      <c r="B39" s="963" t="s">
        <v>1691</v>
      </c>
      <c r="C39" s="960"/>
      <c r="D39" s="960"/>
      <c r="E39" s="961"/>
      <c r="F39" s="432" t="s">
        <v>1020</v>
      </c>
      <c r="G39" s="433">
        <v>390</v>
      </c>
      <c r="H39" s="438"/>
      <c r="I39" s="396">
        <v>157.58</v>
      </c>
      <c r="J39" s="438"/>
      <c r="K39" s="436">
        <f t="shared" si="0"/>
        <v>61456.200000000004</v>
      </c>
      <c r="L39" s="919">
        <f>K39/K781</f>
        <v>0.009523217193132554</v>
      </c>
      <c r="M39" s="440"/>
      <c r="N39" s="394" t="s">
        <v>2434</v>
      </c>
      <c r="O39" s="395"/>
      <c r="Z39" s="369" t="s">
        <v>154</v>
      </c>
      <c r="AA39" s="924">
        <v>0.009396544953409632</v>
      </c>
    </row>
    <row r="40" spans="1:27" s="370" customFormat="1" ht="37.5" customHeight="1">
      <c r="A40" s="393" t="s">
        <v>159</v>
      </c>
      <c r="B40" s="963" t="s">
        <v>1724</v>
      </c>
      <c r="C40" s="960"/>
      <c r="D40" s="960"/>
      <c r="E40" s="961"/>
      <c r="F40" s="432" t="s">
        <v>1018</v>
      </c>
      <c r="G40" s="433">
        <v>10.9</v>
      </c>
      <c r="H40" s="441"/>
      <c r="I40" s="442">
        <v>399.87</v>
      </c>
      <c r="J40" s="443"/>
      <c r="K40" s="436">
        <f t="shared" si="0"/>
        <v>4358.5830000000005</v>
      </c>
      <c r="L40" s="919">
        <f>K40/K781</f>
        <v>0.0006754034997818816</v>
      </c>
      <c r="M40" s="440"/>
      <c r="N40" s="394" t="s">
        <v>2435</v>
      </c>
      <c r="P40" s="397"/>
      <c r="Z40" s="370" t="s">
        <v>159</v>
      </c>
      <c r="AA40" s="925">
        <v>0.0006757692538754928</v>
      </c>
    </row>
    <row r="41" spans="1:27" s="370" customFormat="1" ht="37.5" customHeight="1">
      <c r="A41" s="393" t="s">
        <v>161</v>
      </c>
      <c r="B41" s="963" t="s">
        <v>1723</v>
      </c>
      <c r="C41" s="960"/>
      <c r="D41" s="960"/>
      <c r="E41" s="961"/>
      <c r="F41" s="432" t="s">
        <v>1018</v>
      </c>
      <c r="G41" s="433">
        <v>10.9</v>
      </c>
      <c r="H41" s="441"/>
      <c r="I41" s="442">
        <v>347.57</v>
      </c>
      <c r="J41" s="443"/>
      <c r="K41" s="436">
        <f t="shared" si="0"/>
        <v>3788.513</v>
      </c>
      <c r="L41" s="919">
        <f>K41/K781</f>
        <v>0.0005870657824272602</v>
      </c>
      <c r="M41" s="440"/>
      <c r="N41" s="394" t="s">
        <v>2436</v>
      </c>
      <c r="P41" s="397"/>
      <c r="Z41" s="370" t="s">
        <v>161</v>
      </c>
      <c r="AA41" s="925">
        <v>0.0005885898870257666</v>
      </c>
    </row>
    <row r="42" spans="1:27" ht="39" customHeight="1">
      <c r="A42" s="393" t="s">
        <v>167</v>
      </c>
      <c r="B42" s="963" t="s">
        <v>1184</v>
      </c>
      <c r="C42" s="960"/>
      <c r="D42" s="960"/>
      <c r="E42" s="961"/>
      <c r="F42" s="432" t="s">
        <v>1018</v>
      </c>
      <c r="G42" s="433">
        <v>18</v>
      </c>
      <c r="H42" s="438"/>
      <c r="I42" s="396">
        <v>207.91</v>
      </c>
      <c r="J42" s="438"/>
      <c r="K42" s="436">
        <f t="shared" si="0"/>
        <v>3742.38</v>
      </c>
      <c r="L42" s="919">
        <f>K42/K781</f>
        <v>0.0005799170394400468</v>
      </c>
      <c r="M42" s="440"/>
      <c r="N42" s="394" t="s">
        <v>2437</v>
      </c>
      <c r="O42" s="395"/>
      <c r="Z42" s="369" t="s">
        <v>167</v>
      </c>
      <c r="AA42" s="924">
        <v>0.0005991195302726067</v>
      </c>
    </row>
    <row r="43" spans="1:27" ht="39" customHeight="1">
      <c r="A43" s="393" t="s">
        <v>171</v>
      </c>
      <c r="B43" s="963" t="s">
        <v>1727</v>
      </c>
      <c r="C43" s="960"/>
      <c r="D43" s="960"/>
      <c r="E43" s="961"/>
      <c r="F43" s="432" t="s">
        <v>1018</v>
      </c>
      <c r="G43" s="433">
        <v>36.3</v>
      </c>
      <c r="H43" s="438"/>
      <c r="I43" s="396">
        <v>363.64</v>
      </c>
      <c r="J43" s="438"/>
      <c r="K43" s="436">
        <f t="shared" si="0"/>
        <v>13200.131999999998</v>
      </c>
      <c r="L43" s="919">
        <f>K43/K781</f>
        <v>0.0020454848170570125</v>
      </c>
      <c r="M43" s="440"/>
      <c r="N43" s="394" t="s">
        <v>2438</v>
      </c>
      <c r="O43" s="395"/>
      <c r="Z43" s="369" t="s">
        <v>171</v>
      </c>
      <c r="AA43" s="924">
        <v>0.002048581105659264</v>
      </c>
    </row>
    <row r="44" spans="1:27" ht="39" customHeight="1">
      <c r="A44" s="393" t="s">
        <v>174</v>
      </c>
      <c r="B44" s="963" t="s">
        <v>1725</v>
      </c>
      <c r="C44" s="960"/>
      <c r="D44" s="960"/>
      <c r="E44" s="961"/>
      <c r="F44" s="432" t="s">
        <v>1019</v>
      </c>
      <c r="G44" s="433">
        <v>1</v>
      </c>
      <c r="H44" s="438"/>
      <c r="I44" s="396">
        <v>11107.01</v>
      </c>
      <c r="J44" s="438"/>
      <c r="K44" s="436">
        <f t="shared" si="0"/>
        <v>11107.01</v>
      </c>
      <c r="L44" s="919">
        <f>K44/K781</f>
        <v>0.0017211358430279649</v>
      </c>
      <c r="M44" s="440"/>
      <c r="N44" s="394" t="s">
        <v>2439</v>
      </c>
      <c r="O44" s="395"/>
      <c r="Z44" s="369" t="s">
        <v>174</v>
      </c>
      <c r="AA44" s="924">
        <v>0.0017151222712407657</v>
      </c>
    </row>
    <row r="45" spans="1:27" s="370" customFormat="1" ht="27" customHeight="1">
      <c r="A45" s="393" t="s">
        <v>176</v>
      </c>
      <c r="B45" s="963" t="s">
        <v>1728</v>
      </c>
      <c r="C45" s="960"/>
      <c r="D45" s="960"/>
      <c r="E45" s="961"/>
      <c r="F45" s="432" t="s">
        <v>1020</v>
      </c>
      <c r="G45" s="433">
        <v>25</v>
      </c>
      <c r="H45" s="396"/>
      <c r="I45" s="396">
        <v>33</v>
      </c>
      <c r="J45" s="443"/>
      <c r="K45" s="436">
        <f t="shared" si="0"/>
        <v>825</v>
      </c>
      <c r="L45" s="919">
        <f>K45/K781</f>
        <v>0.00012784152265083682</v>
      </c>
      <c r="M45" s="440"/>
      <c r="N45" s="394" t="s">
        <v>2440</v>
      </c>
      <c r="P45" s="397"/>
      <c r="Z45" s="370" t="s">
        <v>176</v>
      </c>
      <c r="AA45" s="925">
        <v>0.00012614104983000815</v>
      </c>
    </row>
    <row r="46" spans="1:27" s="370" customFormat="1" ht="27" customHeight="1">
      <c r="A46" s="393" t="s">
        <v>1726</v>
      </c>
      <c r="B46" s="963" t="s">
        <v>1733</v>
      </c>
      <c r="C46" s="960"/>
      <c r="D46" s="960"/>
      <c r="E46" s="961"/>
      <c r="F46" s="432" t="s">
        <v>1019</v>
      </c>
      <c r="G46" s="433">
        <v>3</v>
      </c>
      <c r="H46" s="396"/>
      <c r="I46" s="396">
        <v>1877.56</v>
      </c>
      <c r="J46" s="443"/>
      <c r="K46" s="436">
        <f t="shared" si="0"/>
        <v>5632.68</v>
      </c>
      <c r="L46" s="919">
        <f>K46/K781</f>
        <v>0.0008728368337029279</v>
      </c>
      <c r="M46" s="440"/>
      <c r="N46" s="394" t="s">
        <v>2441</v>
      </c>
      <c r="P46" s="397"/>
      <c r="Z46" s="370" t="s">
        <v>1726</v>
      </c>
      <c r="AA46" s="925">
        <v>0.000861226870977564</v>
      </c>
    </row>
    <row r="47" spans="1:27" s="370" customFormat="1" ht="25.5" customHeight="1">
      <c r="A47" s="393" t="s">
        <v>1730</v>
      </c>
      <c r="B47" s="963" t="s">
        <v>1729</v>
      </c>
      <c r="C47" s="960"/>
      <c r="D47" s="960"/>
      <c r="E47" s="961"/>
      <c r="F47" s="432" t="s">
        <v>1020</v>
      </c>
      <c r="G47" s="433">
        <v>25</v>
      </c>
      <c r="H47" s="396"/>
      <c r="I47" s="396">
        <v>305.28</v>
      </c>
      <c r="J47" s="443"/>
      <c r="K47" s="436">
        <f t="shared" si="0"/>
        <v>7631.999999999999</v>
      </c>
      <c r="L47" s="919">
        <f>K47/K781</f>
        <v>0.0011826503040862865</v>
      </c>
      <c r="M47" s="440"/>
      <c r="N47" s="394" t="s">
        <v>2442</v>
      </c>
      <c r="P47" s="397"/>
      <c r="Z47" s="370" t="s">
        <v>1730</v>
      </c>
      <c r="AA47" s="925">
        <v>0.0011241461013486997</v>
      </c>
    </row>
    <row r="48" spans="1:27" ht="39" customHeight="1">
      <c r="A48" s="393" t="s">
        <v>1732</v>
      </c>
      <c r="B48" s="963" t="s">
        <v>1731</v>
      </c>
      <c r="C48" s="960"/>
      <c r="D48" s="960"/>
      <c r="E48" s="961"/>
      <c r="F48" s="432" t="s">
        <v>1020</v>
      </c>
      <c r="G48" s="433">
        <v>20</v>
      </c>
      <c r="H48" s="438"/>
      <c r="I48" s="396">
        <v>428.78</v>
      </c>
      <c r="J48" s="438"/>
      <c r="K48" s="436">
        <f t="shared" si="0"/>
        <v>8575.599999999999</v>
      </c>
      <c r="L48" s="919">
        <f>K48/K781</f>
        <v>0.0013288700141145648</v>
      </c>
      <c r="M48" s="440">
        <f>SUM(K38:K48)</f>
        <v>121939.45800000001</v>
      </c>
      <c r="N48" s="394" t="s">
        <v>2443</v>
      </c>
      <c r="O48" s="395"/>
      <c r="Z48" s="369" t="s">
        <v>1732</v>
      </c>
      <c r="AA48" s="924">
        <v>0.0013111024270209938</v>
      </c>
    </row>
    <row r="49" spans="1:26" ht="12.75" customHeight="1">
      <c r="A49" s="444">
        <v>7</v>
      </c>
      <c r="B49" s="976" t="s">
        <v>1325</v>
      </c>
      <c r="C49" s="977"/>
      <c r="D49" s="977"/>
      <c r="E49" s="978"/>
      <c r="F49" s="432"/>
      <c r="G49" s="433"/>
      <c r="H49" s="439"/>
      <c r="I49" s="439"/>
      <c r="J49" s="446"/>
      <c r="K49" s="436">
        <f t="shared" si="0"/>
        <v>0</v>
      </c>
      <c r="L49" s="919"/>
      <c r="M49" s="440"/>
      <c r="N49" s="394"/>
      <c r="Z49" s="369">
        <v>7</v>
      </c>
    </row>
    <row r="50" spans="1:27" ht="12.75" customHeight="1">
      <c r="A50" s="393" t="s">
        <v>181</v>
      </c>
      <c r="B50" s="956" t="s">
        <v>1326</v>
      </c>
      <c r="C50" s="957"/>
      <c r="D50" s="957"/>
      <c r="E50" s="958"/>
      <c r="F50" s="432" t="s">
        <v>1020</v>
      </c>
      <c r="G50" s="433">
        <v>160</v>
      </c>
      <c r="H50" s="396"/>
      <c r="I50" s="396">
        <v>8.51</v>
      </c>
      <c r="J50" s="438"/>
      <c r="K50" s="436">
        <f t="shared" si="0"/>
        <v>1361.6</v>
      </c>
      <c r="L50" s="919">
        <f>K50/K781</f>
        <v>0.00021099274817136895</v>
      </c>
      <c r="M50" s="440">
        <f>K50</f>
        <v>1361.6</v>
      </c>
      <c r="N50" s="394" t="s">
        <v>2444</v>
      </c>
      <c r="Z50" s="369" t="s">
        <v>181</v>
      </c>
      <c r="AA50" s="924">
        <v>0.00020280422847820945</v>
      </c>
    </row>
    <row r="51" spans="1:26" ht="12.75" customHeight="1">
      <c r="A51" s="444">
        <v>8</v>
      </c>
      <c r="B51" s="976" t="s">
        <v>1909</v>
      </c>
      <c r="C51" s="977"/>
      <c r="D51" s="977"/>
      <c r="E51" s="978"/>
      <c r="F51" s="432"/>
      <c r="G51" s="433"/>
      <c r="H51" s="439"/>
      <c r="I51" s="439"/>
      <c r="J51" s="446"/>
      <c r="K51" s="436">
        <f t="shared" si="0"/>
        <v>0</v>
      </c>
      <c r="L51" s="919"/>
      <c r="M51" s="440"/>
      <c r="N51" s="394"/>
      <c r="Z51" s="369">
        <v>8</v>
      </c>
    </row>
    <row r="52" spans="1:27" s="370" customFormat="1" ht="25.5" customHeight="1">
      <c r="A52" s="393" t="s">
        <v>212</v>
      </c>
      <c r="B52" s="963" t="s">
        <v>1346</v>
      </c>
      <c r="C52" s="960"/>
      <c r="D52" s="960"/>
      <c r="E52" s="961"/>
      <c r="F52" s="432" t="s">
        <v>1075</v>
      </c>
      <c r="G52" s="433">
        <v>334.37</v>
      </c>
      <c r="H52" s="396"/>
      <c r="I52" s="396">
        <v>43.52</v>
      </c>
      <c r="J52" s="443"/>
      <c r="K52" s="436">
        <f t="shared" si="0"/>
        <v>14551.782400000002</v>
      </c>
      <c r="L52" s="919">
        <f>K52/K781</f>
        <v>0.002254935780969271</v>
      </c>
      <c r="M52" s="440"/>
      <c r="N52" s="394" t="s">
        <v>2445</v>
      </c>
      <c r="P52" s="397"/>
      <c r="Z52" s="370" t="s">
        <v>212</v>
      </c>
      <c r="AA52" s="925">
        <v>0.002224941950101619</v>
      </c>
    </row>
    <row r="53" spans="1:27" ht="12.75" customHeight="1">
      <c r="A53" s="393" t="s">
        <v>216</v>
      </c>
      <c r="B53" s="956" t="s">
        <v>1348</v>
      </c>
      <c r="C53" s="957"/>
      <c r="D53" s="957"/>
      <c r="E53" s="958"/>
      <c r="F53" s="432" t="s">
        <v>1075</v>
      </c>
      <c r="G53" s="433">
        <v>281.07</v>
      </c>
      <c r="H53" s="396"/>
      <c r="I53" s="396">
        <v>46.88</v>
      </c>
      <c r="J53" s="438"/>
      <c r="K53" s="436">
        <f t="shared" si="0"/>
        <v>13176.5616</v>
      </c>
      <c r="L53" s="919">
        <f>K53/K781</f>
        <v>0.0020418323615109656</v>
      </c>
      <c r="M53" s="440"/>
      <c r="N53" s="394" t="s">
        <v>2446</v>
      </c>
      <c r="Z53" s="369" t="s">
        <v>216</v>
      </c>
      <c r="AA53" s="924">
        <v>0.0020146731071197235</v>
      </c>
    </row>
    <row r="54" spans="1:27" s="370" customFormat="1" ht="25.5" customHeight="1">
      <c r="A54" s="393" t="s">
        <v>221</v>
      </c>
      <c r="B54" s="963" t="s">
        <v>1374</v>
      </c>
      <c r="C54" s="960"/>
      <c r="D54" s="960"/>
      <c r="E54" s="961"/>
      <c r="F54" s="432" t="s">
        <v>1075</v>
      </c>
      <c r="G54" s="433">
        <v>436.04</v>
      </c>
      <c r="H54" s="441"/>
      <c r="I54" s="396">
        <v>6.16</v>
      </c>
      <c r="J54" s="443"/>
      <c r="K54" s="436">
        <f t="shared" si="0"/>
        <v>2686.0064</v>
      </c>
      <c r="L54" s="919">
        <f>K54/K781</f>
        <v>0.0004162219976071426</v>
      </c>
      <c r="M54" s="440"/>
      <c r="N54" s="394" t="s">
        <v>2283</v>
      </c>
      <c r="P54" s="397"/>
      <c r="T54" s="370" t="s">
        <v>2287</v>
      </c>
      <c r="U54" s="657"/>
      <c r="Z54" s="370" t="s">
        <v>221</v>
      </c>
      <c r="AA54" s="925">
        <v>0.00041068565714681314</v>
      </c>
    </row>
    <row r="55" spans="1:27" s="370" customFormat="1" ht="25.5" customHeight="1">
      <c r="A55" s="393" t="s">
        <v>223</v>
      </c>
      <c r="B55" s="963" t="s">
        <v>1356</v>
      </c>
      <c r="C55" s="960"/>
      <c r="D55" s="960"/>
      <c r="E55" s="961"/>
      <c r="F55" s="432" t="s">
        <v>1371</v>
      </c>
      <c r="G55" s="433">
        <v>872.08</v>
      </c>
      <c r="H55" s="441"/>
      <c r="I55" s="396">
        <f>T55</f>
        <v>7.208</v>
      </c>
      <c r="J55" s="443"/>
      <c r="K55" s="436">
        <f t="shared" si="0"/>
        <v>6285.95264</v>
      </c>
      <c r="L55" s="919">
        <f>K55/K781</f>
        <v>0.0009740675840104818</v>
      </c>
      <c r="M55" s="440"/>
      <c r="N55" s="394" t="s">
        <v>2284</v>
      </c>
      <c r="P55" s="397"/>
      <c r="T55" s="395">
        <f>(0.546*0)+(0.607*10)+1.138</f>
        <v>7.208</v>
      </c>
      <c r="U55" s="657"/>
      <c r="Z55" s="370" t="s">
        <v>223</v>
      </c>
      <c r="AA55" s="925">
        <v>0.0009611111093228016</v>
      </c>
    </row>
    <row r="56" spans="1:27" ht="12.75" customHeight="1">
      <c r="A56" s="393" t="s">
        <v>225</v>
      </c>
      <c r="B56" s="956" t="s">
        <v>1372</v>
      </c>
      <c r="C56" s="957"/>
      <c r="D56" s="957"/>
      <c r="E56" s="958"/>
      <c r="F56" s="432" t="s">
        <v>1075</v>
      </c>
      <c r="G56" s="433">
        <v>436.04</v>
      </c>
      <c r="H56" s="396"/>
      <c r="I56" s="396">
        <v>1.35</v>
      </c>
      <c r="J56" s="438"/>
      <c r="K56" s="436">
        <f>G56*I56</f>
        <v>588.6540000000001</v>
      </c>
      <c r="L56" s="919">
        <f>K56/K781</f>
        <v>9.12174832418251E-05</v>
      </c>
      <c r="M56" s="440"/>
      <c r="N56" s="394" t="s">
        <v>2285</v>
      </c>
      <c r="Z56" s="369" t="s">
        <v>225</v>
      </c>
      <c r="AA56" s="924">
        <v>9.000416187470743E-05</v>
      </c>
    </row>
    <row r="57" spans="1:27" ht="12.75" customHeight="1" thickBot="1">
      <c r="A57" s="393" t="s">
        <v>231</v>
      </c>
      <c r="B57" s="956" t="s">
        <v>1373</v>
      </c>
      <c r="C57" s="957"/>
      <c r="D57" s="957"/>
      <c r="E57" s="958"/>
      <c r="F57" s="432" t="s">
        <v>1075</v>
      </c>
      <c r="G57" s="433">
        <v>436.04</v>
      </c>
      <c r="H57" s="396"/>
      <c r="I57" s="396">
        <v>3.87</v>
      </c>
      <c r="J57" s="438"/>
      <c r="K57" s="436">
        <f>G57*I57</f>
        <v>1687.4748000000002</v>
      </c>
      <c r="L57" s="919">
        <f>K57/K781</f>
        <v>0.00026149011862656524</v>
      </c>
      <c r="M57" s="440">
        <f>SUM(K52:K57)</f>
        <v>38976.43184000001</v>
      </c>
      <c r="N57" s="394" t="s">
        <v>2286</v>
      </c>
      <c r="Z57" s="369" t="s">
        <v>231</v>
      </c>
      <c r="AA57" s="924">
        <v>0.00025801193070749463</v>
      </c>
    </row>
    <row r="58" spans="1:26" ht="15.75" customHeight="1" thickTop="1">
      <c r="A58" s="402" t="str">
        <f>A27</f>
        <v>DATA: 10/05/2017</v>
      </c>
      <c r="B58" s="386"/>
      <c r="C58" s="387" t="s">
        <v>986</v>
      </c>
      <c r="D58" s="386"/>
      <c r="E58" s="388"/>
      <c r="F58" s="386" t="s">
        <v>1009</v>
      </c>
      <c r="G58" s="388"/>
      <c r="H58" s="386" t="s">
        <v>1519</v>
      </c>
      <c r="I58" s="388"/>
      <c r="J58" s="386"/>
      <c r="K58" s="452">
        <f>SUM(K33:K57)</f>
        <v>614464.2618399999</v>
      </c>
      <c r="L58" s="386"/>
      <c r="M58" s="453">
        <f>SUM(M33:M57)</f>
        <v>614464.2618399999</v>
      </c>
      <c r="N58" s="415"/>
      <c r="P58" s="400"/>
      <c r="Z58" s="369" t="s">
        <v>2420</v>
      </c>
    </row>
    <row r="59" spans="1:16" ht="15.75" customHeight="1" thickBot="1">
      <c r="A59" s="454"/>
      <c r="B59" s="389"/>
      <c r="C59" s="390"/>
      <c r="D59" s="391"/>
      <c r="E59" s="392"/>
      <c r="F59" s="391"/>
      <c r="G59" s="392"/>
      <c r="H59" s="391" t="s">
        <v>1017</v>
      </c>
      <c r="I59" s="392"/>
      <c r="J59" s="391"/>
      <c r="K59" s="455"/>
      <c r="L59" s="391"/>
      <c r="M59" s="456"/>
      <c r="N59" s="415"/>
      <c r="P59" s="400"/>
    </row>
    <row r="60" ht="18" customHeight="1" thickBot="1" thickTop="1">
      <c r="E60" s="372" t="s">
        <v>1010</v>
      </c>
    </row>
    <row r="61" spans="1:14" ht="18" customHeight="1" thickTop="1">
      <c r="A61" s="401"/>
      <c r="B61" s="373" t="s">
        <v>1001</v>
      </c>
      <c r="C61" s="374"/>
      <c r="D61" s="375" t="str">
        <f>D2</f>
        <v>OBRA/SERVIÇO: CONSTRUÇÃO DE CENTRO DE EDUCAÇÃO INFANTIL</v>
      </c>
      <c r="E61" s="375"/>
      <c r="F61" s="375"/>
      <c r="G61" s="375"/>
      <c r="H61" s="941" t="str">
        <f>H2</f>
        <v>PRINCIPAIS REFERÊNCIAIS DE PREÇOS - BDI 30,90%</v>
      </c>
      <c r="I61" s="942"/>
      <c r="J61" s="942"/>
      <c r="K61" s="943"/>
      <c r="L61" s="402"/>
      <c r="M61" s="403" t="s">
        <v>990</v>
      </c>
      <c r="N61" s="404"/>
    </row>
    <row r="62" spans="1:14" ht="18" customHeight="1" thickBot="1">
      <c r="A62" s="405"/>
      <c r="B62" s="376" t="s">
        <v>1002</v>
      </c>
      <c r="C62" s="377"/>
      <c r="D62" s="378"/>
      <c r="E62" s="378"/>
      <c r="F62" s="378"/>
      <c r="G62" s="378"/>
      <c r="H62" s="944" t="str">
        <f>H3</f>
        <v>IOPES - FEVEREIRO/2017 (DATA BASE)</v>
      </c>
      <c r="I62" s="945"/>
      <c r="J62" s="945"/>
      <c r="K62" s="946"/>
      <c r="L62" s="406"/>
      <c r="M62" s="407" t="s">
        <v>2258</v>
      </c>
      <c r="N62" s="408"/>
    </row>
    <row r="63" spans="1:14" ht="18" customHeight="1" thickTop="1">
      <c r="A63" s="405"/>
      <c r="B63" s="379" t="s">
        <v>1003</v>
      </c>
      <c r="C63" s="377"/>
      <c r="D63" s="378" t="str">
        <f>D4</f>
        <v>LOCAL: LOCALIDADE DE JAQUEIRA - PRESIDENTE KENNEDY - ES</v>
      </c>
      <c r="E63" s="378"/>
      <c r="F63" s="378"/>
      <c r="G63" s="378"/>
      <c r="H63" s="405" t="s">
        <v>1004</v>
      </c>
      <c r="J63" s="405"/>
      <c r="L63" s="405"/>
      <c r="M63" s="409"/>
      <c r="N63" s="410"/>
    </row>
    <row r="64" spans="1:14" ht="18" customHeight="1" thickBot="1">
      <c r="A64" s="411"/>
      <c r="B64" s="380"/>
      <c r="C64" s="381"/>
      <c r="D64" s="382"/>
      <c r="E64" s="382"/>
      <c r="F64" s="382"/>
      <c r="G64" s="382"/>
      <c r="H64" s="411" t="s">
        <v>1005</v>
      </c>
      <c r="I64" s="391"/>
      <c r="J64" s="411"/>
      <c r="K64" s="412">
        <f>K58</f>
        <v>614464.2618399999</v>
      </c>
      <c r="L64" s="413"/>
      <c r="M64" s="414">
        <f>M58</f>
        <v>614464.2618399999</v>
      </c>
      <c r="N64" s="415"/>
    </row>
    <row r="65" spans="1:14" ht="15" customHeight="1" thickTop="1">
      <c r="A65" s="416"/>
      <c r="B65" s="383"/>
      <c r="C65" s="383"/>
      <c r="D65" s="383"/>
      <c r="E65" s="383"/>
      <c r="F65" s="417"/>
      <c r="G65" s="417"/>
      <c r="H65" s="418"/>
      <c r="I65" s="419"/>
      <c r="J65" s="419" t="s">
        <v>1012</v>
      </c>
      <c r="K65" s="419"/>
      <c r="L65" s="419"/>
      <c r="M65" s="420"/>
      <c r="N65" s="394"/>
    </row>
    <row r="66" spans="1:26" ht="15" customHeight="1">
      <c r="A66" s="416" t="s">
        <v>1006</v>
      </c>
      <c r="B66" s="383"/>
      <c r="C66" s="384" t="s">
        <v>1007</v>
      </c>
      <c r="D66" s="383"/>
      <c r="E66" s="383"/>
      <c r="F66" s="421" t="s">
        <v>18</v>
      </c>
      <c r="G66" s="417" t="s">
        <v>1013</v>
      </c>
      <c r="H66" s="422" t="s">
        <v>1014</v>
      </c>
      <c r="I66" s="422"/>
      <c r="J66" s="947" t="s">
        <v>463</v>
      </c>
      <c r="K66" s="952"/>
      <c r="L66" s="947" t="s">
        <v>997</v>
      </c>
      <c r="M66" s="948"/>
      <c r="N66" s="423"/>
      <c r="O66" s="424"/>
      <c r="Z66" s="369" t="s">
        <v>1006</v>
      </c>
    </row>
    <row r="67" spans="1:15" ht="9.75" customHeight="1" thickBot="1">
      <c r="A67" s="425"/>
      <c r="B67" s="385"/>
      <c r="C67" s="385"/>
      <c r="D67" s="385"/>
      <c r="E67" s="385"/>
      <c r="F67" s="426"/>
      <c r="G67" s="427"/>
      <c r="H67" s="385"/>
      <c r="I67" s="385"/>
      <c r="J67" s="426"/>
      <c r="K67" s="428"/>
      <c r="L67" s="385"/>
      <c r="M67" s="429"/>
      <c r="N67" s="430"/>
      <c r="O67" s="424"/>
    </row>
    <row r="68" spans="1:26" ht="15" customHeight="1" thickTop="1">
      <c r="A68" s="444">
        <v>9</v>
      </c>
      <c r="B68" s="976" t="s">
        <v>998</v>
      </c>
      <c r="C68" s="977"/>
      <c r="D68" s="977"/>
      <c r="E68" s="978"/>
      <c r="F68" s="432"/>
      <c r="G68" s="433"/>
      <c r="H68" s="438"/>
      <c r="I68" s="396"/>
      <c r="J68" s="438"/>
      <c r="K68" s="436">
        <f t="shared" si="0"/>
        <v>0</v>
      </c>
      <c r="L68" s="439"/>
      <c r="M68" s="440"/>
      <c r="N68" s="394"/>
      <c r="Z68" s="369">
        <v>9</v>
      </c>
    </row>
    <row r="69" spans="1:27" ht="39" customHeight="1">
      <c r="A69" s="393" t="s">
        <v>248</v>
      </c>
      <c r="B69" s="963" t="s">
        <v>1375</v>
      </c>
      <c r="C69" s="960"/>
      <c r="D69" s="960"/>
      <c r="E69" s="961"/>
      <c r="F69" s="432" t="s">
        <v>1019</v>
      </c>
      <c r="G69" s="433">
        <v>1</v>
      </c>
      <c r="H69" s="438"/>
      <c r="I69" s="396">
        <v>31091.43</v>
      </c>
      <c r="J69" s="438"/>
      <c r="K69" s="436">
        <f>G69*I69</f>
        <v>31091.43</v>
      </c>
      <c r="L69" s="919">
        <f>K69/K781</f>
        <v>0.0048179100031417055</v>
      </c>
      <c r="M69" s="440"/>
      <c r="N69" s="394" t="s">
        <v>2702</v>
      </c>
      <c r="O69" s="395"/>
      <c r="Z69" s="369" t="s">
        <v>248</v>
      </c>
      <c r="AA69" s="924">
        <v>0.005034000321037833</v>
      </c>
    </row>
    <row r="70" spans="1:27" ht="12.75" customHeight="1">
      <c r="A70" s="393" t="s">
        <v>253</v>
      </c>
      <c r="B70" s="956" t="s">
        <v>1718</v>
      </c>
      <c r="C70" s="957"/>
      <c r="D70" s="957"/>
      <c r="E70" s="958"/>
      <c r="F70" s="432" t="s">
        <v>1020</v>
      </c>
      <c r="G70" s="433">
        <v>720</v>
      </c>
      <c r="H70" s="396"/>
      <c r="I70" s="396">
        <v>502.63</v>
      </c>
      <c r="J70" s="438"/>
      <c r="K70" s="436">
        <f>G70*I70</f>
        <v>361893.6</v>
      </c>
      <c r="L70" s="931">
        <f>K70/K781</f>
        <v>0.05607882286253681</v>
      </c>
      <c r="M70" s="440"/>
      <c r="N70" s="394" t="s">
        <v>2288</v>
      </c>
      <c r="U70" s="657" t="s">
        <v>2289</v>
      </c>
      <c r="V70" s="657"/>
      <c r="Z70" s="369" t="s">
        <v>253</v>
      </c>
      <c r="AA70" s="924">
        <v>0.055332895310013376</v>
      </c>
    </row>
    <row r="71" spans="1:27" ht="12.75" customHeight="1">
      <c r="A71" s="393" t="s">
        <v>258</v>
      </c>
      <c r="B71" s="956" t="s">
        <v>1185</v>
      </c>
      <c r="C71" s="957"/>
      <c r="D71" s="957"/>
      <c r="E71" s="958"/>
      <c r="F71" s="432" t="s">
        <v>1075</v>
      </c>
      <c r="G71" s="433">
        <v>14.370000000000001</v>
      </c>
      <c r="H71" s="396"/>
      <c r="I71" s="396">
        <v>467.84</v>
      </c>
      <c r="J71" s="438"/>
      <c r="K71" s="436">
        <f t="shared" si="0"/>
        <v>6722.8608</v>
      </c>
      <c r="L71" s="919">
        <f>K71/K781</f>
        <v>0.0010417706196868156</v>
      </c>
      <c r="M71" s="440"/>
      <c r="N71" s="394" t="s">
        <v>2447</v>
      </c>
      <c r="U71" s="659">
        <f>(0.532*160)+(0.553*15)</f>
        <v>93.415</v>
      </c>
      <c r="V71" s="657"/>
      <c r="Z71" s="369" t="s">
        <v>258</v>
      </c>
      <c r="AA71" s="924">
        <v>0.001023167759877727</v>
      </c>
    </row>
    <row r="72" spans="1:27" ht="12.75" customHeight="1">
      <c r="A72" s="393" t="s">
        <v>260</v>
      </c>
      <c r="B72" s="956" t="s">
        <v>999</v>
      </c>
      <c r="C72" s="957"/>
      <c r="D72" s="957"/>
      <c r="E72" s="958"/>
      <c r="F72" s="432" t="s">
        <v>1075</v>
      </c>
      <c r="G72" s="433">
        <v>3.49</v>
      </c>
      <c r="H72" s="396"/>
      <c r="I72" s="909">
        <v>468.05</v>
      </c>
      <c r="J72" s="438"/>
      <c r="K72" s="436">
        <f t="shared" si="0"/>
        <v>1633.4945000000002</v>
      </c>
      <c r="L72" s="919">
        <f>K72/K781</f>
        <v>0.00025312536257183924</v>
      </c>
      <c r="M72" s="440"/>
      <c r="N72" s="394" t="s">
        <v>2448</v>
      </c>
      <c r="Z72" s="369" t="s">
        <v>260</v>
      </c>
      <c r="AA72" s="924">
        <v>0.00024813091238379243</v>
      </c>
    </row>
    <row r="73" spans="1:27" s="370" customFormat="1" ht="25.5" customHeight="1">
      <c r="A73" s="393" t="s">
        <v>262</v>
      </c>
      <c r="B73" s="963" t="s">
        <v>1349</v>
      </c>
      <c r="C73" s="960"/>
      <c r="D73" s="960"/>
      <c r="E73" s="961"/>
      <c r="F73" s="432" t="s">
        <v>1018</v>
      </c>
      <c r="G73" s="433">
        <v>1215.02</v>
      </c>
      <c r="H73" s="396"/>
      <c r="I73" s="396">
        <v>92.68</v>
      </c>
      <c r="J73" s="443"/>
      <c r="K73" s="436">
        <f t="shared" si="0"/>
        <v>112608.05360000001</v>
      </c>
      <c r="L73" s="919">
        <f>K73/K781</f>
        <v>0.017449678830267937</v>
      </c>
      <c r="M73" s="440"/>
      <c r="N73" s="394" t="s">
        <v>2449</v>
      </c>
      <c r="P73" s="397"/>
      <c r="Z73" s="370" t="s">
        <v>262</v>
      </c>
      <c r="AA73" s="925">
        <v>0.017217573455051916</v>
      </c>
    </row>
    <row r="74" spans="1:27" s="370" customFormat="1" ht="25.5" customHeight="1">
      <c r="A74" s="393" t="s">
        <v>268</v>
      </c>
      <c r="B74" s="963" t="s">
        <v>1350</v>
      </c>
      <c r="C74" s="960"/>
      <c r="D74" s="960"/>
      <c r="E74" s="961"/>
      <c r="F74" s="432" t="s">
        <v>1000</v>
      </c>
      <c r="G74" s="433">
        <v>6985.13</v>
      </c>
      <c r="H74" s="396"/>
      <c r="I74" s="396">
        <v>6.49</v>
      </c>
      <c r="J74" s="443"/>
      <c r="K74" s="436">
        <f t="shared" si="0"/>
        <v>45333.4937</v>
      </c>
      <c r="L74" s="919">
        <f>K74/K781</f>
        <v>0.007024851953563779</v>
      </c>
      <c r="M74" s="440"/>
      <c r="N74" s="394" t="s">
        <v>2450</v>
      </c>
      <c r="P74" s="397"/>
      <c r="Z74" s="370" t="s">
        <v>268</v>
      </c>
      <c r="AA74" s="925">
        <v>0.007337256857832378</v>
      </c>
    </row>
    <row r="75" spans="1:27" s="370" customFormat="1" ht="25.5" customHeight="1">
      <c r="A75" s="393" t="s">
        <v>272</v>
      </c>
      <c r="B75" s="963" t="s">
        <v>1357</v>
      </c>
      <c r="C75" s="960"/>
      <c r="D75" s="960"/>
      <c r="E75" s="961"/>
      <c r="F75" s="432" t="s">
        <v>1075</v>
      </c>
      <c r="G75" s="433">
        <v>183.43</v>
      </c>
      <c r="H75" s="396"/>
      <c r="I75" s="396">
        <v>505.99</v>
      </c>
      <c r="J75" s="443"/>
      <c r="K75" s="436">
        <f t="shared" si="0"/>
        <v>92813.7457</v>
      </c>
      <c r="L75" s="919">
        <f>K75/K781</f>
        <v>0.014382364331170372</v>
      </c>
      <c r="M75" s="440"/>
      <c r="N75" s="394" t="s">
        <v>2451</v>
      </c>
      <c r="P75" s="397"/>
      <c r="Z75" s="370" t="s">
        <v>272</v>
      </c>
      <c r="AA75" s="925">
        <v>0.014142819236955706</v>
      </c>
    </row>
    <row r="76" spans="1:27" ht="12.75" customHeight="1">
      <c r="A76" s="393" t="s">
        <v>276</v>
      </c>
      <c r="B76" s="956" t="s">
        <v>1327</v>
      </c>
      <c r="C76" s="957"/>
      <c r="D76" s="957"/>
      <c r="E76" s="958"/>
      <c r="F76" s="432" t="s">
        <v>1018</v>
      </c>
      <c r="G76" s="433">
        <v>537.37</v>
      </c>
      <c r="H76" s="396"/>
      <c r="I76" s="396">
        <v>86.66</v>
      </c>
      <c r="J76" s="438"/>
      <c r="K76" s="436">
        <f t="shared" si="0"/>
        <v>46568.4842</v>
      </c>
      <c r="L76" s="919">
        <f>K76/K781</f>
        <v>0.007216225366872044</v>
      </c>
      <c r="M76" s="440"/>
      <c r="N76" s="394" t="s">
        <v>2452</v>
      </c>
      <c r="Z76" s="369" t="s">
        <v>276</v>
      </c>
      <c r="AA76" s="924">
        <v>0.007120239376945632</v>
      </c>
    </row>
    <row r="77" spans="1:27" s="370" customFormat="1" ht="25.5" customHeight="1">
      <c r="A77" s="393" t="s">
        <v>278</v>
      </c>
      <c r="B77" s="963" t="s">
        <v>1187</v>
      </c>
      <c r="C77" s="960"/>
      <c r="D77" s="960"/>
      <c r="E77" s="961"/>
      <c r="F77" s="432" t="s">
        <v>1018</v>
      </c>
      <c r="G77" s="433">
        <v>247.45</v>
      </c>
      <c r="H77" s="396"/>
      <c r="I77" s="396">
        <v>98.36</v>
      </c>
      <c r="J77" s="443"/>
      <c r="K77" s="436">
        <f>G77*I77</f>
        <v>24339.181999999997</v>
      </c>
      <c r="L77" s="919">
        <f>K77/K781</f>
        <v>0.0037715855599464716</v>
      </c>
      <c r="M77" s="440"/>
      <c r="N77" s="394" t="s">
        <v>2453</v>
      </c>
      <c r="P77" s="397"/>
      <c r="Z77" s="370" t="s">
        <v>278</v>
      </c>
      <c r="AA77" s="925">
        <v>0.003721418144828651</v>
      </c>
    </row>
    <row r="78" spans="1:27" s="370" customFormat="1" ht="25.5" customHeight="1">
      <c r="A78" s="393" t="s">
        <v>282</v>
      </c>
      <c r="B78" s="963" t="s">
        <v>1188</v>
      </c>
      <c r="C78" s="960"/>
      <c r="D78" s="960"/>
      <c r="E78" s="961"/>
      <c r="F78" s="432" t="s">
        <v>1018</v>
      </c>
      <c r="G78" s="433">
        <v>537.69</v>
      </c>
      <c r="H78" s="396"/>
      <c r="I78" s="396">
        <v>142.22</v>
      </c>
      <c r="J78" s="443"/>
      <c r="K78" s="436">
        <f>G78*I78</f>
        <v>76470.2718</v>
      </c>
      <c r="L78" s="919">
        <f>K78/K781</f>
        <v>0.011849789072042845</v>
      </c>
      <c r="M78" s="440">
        <f>SUM(K69:K78)</f>
        <v>799474.6162999999</v>
      </c>
      <c r="N78" s="394" t="s">
        <v>2454</v>
      </c>
      <c r="P78" s="397"/>
      <c r="Z78" s="370" t="s">
        <v>282</v>
      </c>
      <c r="AA78" s="925">
        <v>0.011690525903050187</v>
      </c>
    </row>
    <row r="79" spans="1:27" s="371" customFormat="1" ht="15" customHeight="1">
      <c r="A79" s="444">
        <v>10</v>
      </c>
      <c r="B79" s="976" t="s">
        <v>1166</v>
      </c>
      <c r="C79" s="977"/>
      <c r="D79" s="977"/>
      <c r="E79" s="978"/>
      <c r="F79" s="432"/>
      <c r="G79" s="433"/>
      <c r="H79" s="438"/>
      <c r="I79" s="396"/>
      <c r="J79" s="438"/>
      <c r="K79" s="436">
        <f t="shared" si="0"/>
        <v>0</v>
      </c>
      <c r="L79" s="919"/>
      <c r="M79" s="440"/>
      <c r="N79" s="394"/>
      <c r="O79" s="370"/>
      <c r="P79" s="397"/>
      <c r="Q79" s="370"/>
      <c r="R79" s="370"/>
      <c r="S79" s="370"/>
      <c r="T79" s="370"/>
      <c r="Z79" s="371">
        <v>10</v>
      </c>
      <c r="AA79" s="926"/>
    </row>
    <row r="80" spans="1:27" s="370" customFormat="1" ht="25.5" customHeight="1">
      <c r="A80" s="393" t="s">
        <v>286</v>
      </c>
      <c r="B80" s="963" t="s">
        <v>1353</v>
      </c>
      <c r="C80" s="960"/>
      <c r="D80" s="960"/>
      <c r="E80" s="961"/>
      <c r="F80" s="432" t="s">
        <v>1018</v>
      </c>
      <c r="G80" s="433">
        <v>664.89</v>
      </c>
      <c r="H80" s="396"/>
      <c r="I80" s="396">
        <v>112.68</v>
      </c>
      <c r="J80" s="443"/>
      <c r="K80" s="436">
        <f t="shared" si="0"/>
        <v>74919.8052</v>
      </c>
      <c r="L80" s="919">
        <f>K80/K781</f>
        <v>0.011609529664814645</v>
      </c>
      <c r="M80" s="440"/>
      <c r="N80" s="394" t="s">
        <v>2455</v>
      </c>
      <c r="P80" s="397"/>
      <c r="Z80" s="370" t="s">
        <v>286</v>
      </c>
      <c r="AA80" s="925">
        <v>0.011455106522409338</v>
      </c>
    </row>
    <row r="81" spans="1:27" ht="12.75" customHeight="1">
      <c r="A81" s="393" t="s">
        <v>291</v>
      </c>
      <c r="B81" s="956" t="s">
        <v>1186</v>
      </c>
      <c r="C81" s="957"/>
      <c r="D81" s="957"/>
      <c r="E81" s="958"/>
      <c r="F81" s="432" t="s">
        <v>1000</v>
      </c>
      <c r="G81" s="433">
        <v>5817.92</v>
      </c>
      <c r="H81" s="396"/>
      <c r="I81" s="396">
        <v>6.49</v>
      </c>
      <c r="J81" s="438"/>
      <c r="K81" s="436">
        <f t="shared" si="0"/>
        <v>37758.300800000005</v>
      </c>
      <c r="L81" s="919">
        <f>K81/K781</f>
        <v>0.005851004444824618</v>
      </c>
      <c r="M81" s="440"/>
      <c r="N81" s="394" t="s">
        <v>2456</v>
      </c>
      <c r="Z81" s="369" t="s">
        <v>291</v>
      </c>
      <c r="AA81" s="924">
        <v>0.006111206723184845</v>
      </c>
    </row>
    <row r="82" spans="1:27" s="370" customFormat="1" ht="25.5" customHeight="1">
      <c r="A82" s="393" t="s">
        <v>296</v>
      </c>
      <c r="B82" s="963" t="s">
        <v>1376</v>
      </c>
      <c r="C82" s="960"/>
      <c r="D82" s="960"/>
      <c r="E82" s="961"/>
      <c r="F82" s="432" t="s">
        <v>1075</v>
      </c>
      <c r="G82" s="433">
        <v>86.29</v>
      </c>
      <c r="H82" s="396"/>
      <c r="I82" s="396">
        <v>612.18</v>
      </c>
      <c r="J82" s="443"/>
      <c r="K82" s="436">
        <f t="shared" si="0"/>
        <v>52825.0122</v>
      </c>
      <c r="L82" s="919">
        <f>K82/K781</f>
        <v>0.00818573332569337</v>
      </c>
      <c r="M82" s="440"/>
      <c r="N82" s="394" t="s">
        <v>2457</v>
      </c>
      <c r="P82" s="397"/>
      <c r="Z82" s="370" t="s">
        <v>296</v>
      </c>
      <c r="AA82" s="925">
        <v>0.008063525985320313</v>
      </c>
    </row>
    <row r="83" spans="1:27" s="370" customFormat="1" ht="25.5" customHeight="1">
      <c r="A83" s="393" t="s">
        <v>298</v>
      </c>
      <c r="B83" s="963" t="s">
        <v>1187</v>
      </c>
      <c r="C83" s="960"/>
      <c r="D83" s="960"/>
      <c r="E83" s="961"/>
      <c r="F83" s="432" t="s">
        <v>1018</v>
      </c>
      <c r="G83" s="433">
        <v>236.25</v>
      </c>
      <c r="H83" s="396"/>
      <c r="I83" s="396">
        <v>98.36</v>
      </c>
      <c r="J83" s="443"/>
      <c r="K83" s="436">
        <f t="shared" si="0"/>
        <v>23237.55</v>
      </c>
      <c r="L83" s="919">
        <f>K83/K781</f>
        <v>0.0036008773026363064</v>
      </c>
      <c r="M83" s="440"/>
      <c r="N83" s="394" t="s">
        <v>2453</v>
      </c>
      <c r="P83" s="397"/>
      <c r="Z83" s="370" t="s">
        <v>298</v>
      </c>
      <c r="AA83" s="925">
        <v>0.00355298054845734</v>
      </c>
    </row>
    <row r="84" spans="1:27" s="370" customFormat="1" ht="25.5" customHeight="1">
      <c r="A84" s="393" t="s">
        <v>300</v>
      </c>
      <c r="B84" s="963" t="s">
        <v>1188</v>
      </c>
      <c r="C84" s="960"/>
      <c r="D84" s="960"/>
      <c r="E84" s="961"/>
      <c r="F84" s="432" t="s">
        <v>1018</v>
      </c>
      <c r="G84" s="433">
        <v>524.69</v>
      </c>
      <c r="H84" s="396"/>
      <c r="I84" s="396">
        <v>142.22</v>
      </c>
      <c r="J84" s="443"/>
      <c r="K84" s="436">
        <f t="shared" si="0"/>
        <v>74621.4118</v>
      </c>
      <c r="L84" s="919">
        <f>K84/K781</f>
        <v>0.011563290796202571</v>
      </c>
      <c r="M84" s="440"/>
      <c r="N84" s="394" t="s">
        <v>2454</v>
      </c>
      <c r="P84" s="397"/>
      <c r="Q84" s="395"/>
      <c r="Z84" s="370" t="s">
        <v>300</v>
      </c>
      <c r="AA84" s="925">
        <v>0.01140787821248564</v>
      </c>
    </row>
    <row r="85" spans="1:27" s="370" customFormat="1" ht="25.5" customHeight="1" thickBot="1">
      <c r="A85" s="393" t="s">
        <v>306</v>
      </c>
      <c r="B85" s="963" t="s">
        <v>1377</v>
      </c>
      <c r="C85" s="960"/>
      <c r="D85" s="960"/>
      <c r="E85" s="961"/>
      <c r="F85" s="432" t="s">
        <v>1018</v>
      </c>
      <c r="G85" s="433">
        <v>785.13</v>
      </c>
      <c r="H85" s="441"/>
      <c r="I85" s="442">
        <v>12.21</v>
      </c>
      <c r="J85" s="443"/>
      <c r="K85" s="436">
        <f>G85*I85</f>
        <v>9586.437300000001</v>
      </c>
      <c r="L85" s="919">
        <f>K85/K781</f>
        <v>0.0014855087772470024</v>
      </c>
      <c r="M85" s="440">
        <f>SUM(K80:K85)</f>
        <v>272948.51729999995</v>
      </c>
      <c r="N85" s="394" t="s">
        <v>2703</v>
      </c>
      <c r="P85" s="397"/>
      <c r="Z85" s="370" t="s">
        <v>306</v>
      </c>
      <c r="AA85" s="925">
        <v>0.0014957606615330998</v>
      </c>
    </row>
    <row r="86" spans="1:26" ht="18" customHeight="1" thickTop="1">
      <c r="A86" s="402" t="str">
        <f>A27</f>
        <v>DATA: 10/05/2017</v>
      </c>
      <c r="B86" s="386"/>
      <c r="C86" s="387" t="s">
        <v>986</v>
      </c>
      <c r="D86" s="386"/>
      <c r="E86" s="388"/>
      <c r="F86" s="386" t="s">
        <v>1009</v>
      </c>
      <c r="G86" s="388"/>
      <c r="H86" s="386" t="s">
        <v>1519</v>
      </c>
      <c r="I86" s="388"/>
      <c r="J86" s="386"/>
      <c r="K86" s="452">
        <f>SUM(K64:K85)</f>
        <v>1686887.3954400003</v>
      </c>
      <c r="L86" s="386"/>
      <c r="M86" s="453">
        <f>SUM(M64:M85)</f>
        <v>1686887.3954399996</v>
      </c>
      <c r="N86" s="415"/>
      <c r="P86" s="400"/>
      <c r="Z86" s="369" t="s">
        <v>2420</v>
      </c>
    </row>
    <row r="87" spans="1:16" ht="18" customHeight="1" thickBot="1">
      <c r="A87" s="454"/>
      <c r="B87" s="389"/>
      <c r="C87" s="390"/>
      <c r="D87" s="391"/>
      <c r="E87" s="392"/>
      <c r="F87" s="391"/>
      <c r="G87" s="455"/>
      <c r="H87" s="391" t="s">
        <v>1017</v>
      </c>
      <c r="I87" s="392"/>
      <c r="J87" s="391"/>
      <c r="K87" s="455"/>
      <c r="L87" s="391"/>
      <c r="M87" s="456"/>
      <c r="N87" s="415"/>
      <c r="O87" s="395"/>
      <c r="P87" s="400"/>
    </row>
    <row r="88" ht="18" customHeight="1" thickBot="1" thickTop="1">
      <c r="E88" s="372" t="s">
        <v>1010</v>
      </c>
    </row>
    <row r="89" spans="1:14" ht="18" customHeight="1" thickTop="1">
      <c r="A89" s="401"/>
      <c r="B89" s="373" t="s">
        <v>1001</v>
      </c>
      <c r="C89" s="374"/>
      <c r="D89" s="375" t="str">
        <f>D2</f>
        <v>OBRA/SERVIÇO: CONSTRUÇÃO DE CENTRO DE EDUCAÇÃO INFANTIL</v>
      </c>
      <c r="E89" s="375"/>
      <c r="F89" s="375"/>
      <c r="G89" s="375"/>
      <c r="H89" s="941" t="str">
        <f>H2</f>
        <v>PRINCIPAIS REFERÊNCIAIS DE PREÇOS - BDI 30,90%</v>
      </c>
      <c r="I89" s="942"/>
      <c r="J89" s="942"/>
      <c r="K89" s="943"/>
      <c r="L89" s="402"/>
      <c r="M89" s="403" t="s">
        <v>990</v>
      </c>
      <c r="N89" s="404"/>
    </row>
    <row r="90" spans="1:14" ht="18" customHeight="1" thickBot="1">
      <c r="A90" s="405"/>
      <c r="B90" s="376" t="s">
        <v>1002</v>
      </c>
      <c r="C90" s="377"/>
      <c r="D90" s="378"/>
      <c r="E90" s="378"/>
      <c r="F90" s="378"/>
      <c r="G90" s="378"/>
      <c r="H90" s="944" t="str">
        <f>H3</f>
        <v>IOPES - FEVEREIRO/2017 (DATA BASE)</v>
      </c>
      <c r="I90" s="945"/>
      <c r="J90" s="945"/>
      <c r="K90" s="946"/>
      <c r="L90" s="406"/>
      <c r="M90" s="407" t="s">
        <v>2259</v>
      </c>
      <c r="N90" s="408"/>
    </row>
    <row r="91" spans="1:14" ht="18" customHeight="1" thickTop="1">
      <c r="A91" s="405"/>
      <c r="B91" s="379" t="s">
        <v>1003</v>
      </c>
      <c r="C91" s="377"/>
      <c r="D91" s="378" t="str">
        <f>D4</f>
        <v>LOCAL: LOCALIDADE DE JAQUEIRA - PRESIDENTE KENNEDY - ES</v>
      </c>
      <c r="E91" s="378"/>
      <c r="F91" s="378"/>
      <c r="G91" s="378"/>
      <c r="H91" s="405" t="s">
        <v>1004</v>
      </c>
      <c r="J91" s="405"/>
      <c r="L91" s="405"/>
      <c r="M91" s="409"/>
      <c r="N91" s="410"/>
    </row>
    <row r="92" spans="1:14" ht="18" customHeight="1" thickBot="1">
      <c r="A92" s="411"/>
      <c r="B92" s="380"/>
      <c r="C92" s="381"/>
      <c r="D92" s="382"/>
      <c r="E92" s="382"/>
      <c r="F92" s="382"/>
      <c r="G92" s="382"/>
      <c r="H92" s="411" t="s">
        <v>1005</v>
      </c>
      <c r="I92" s="391"/>
      <c r="J92" s="411"/>
      <c r="K92" s="412">
        <f>K86</f>
        <v>1686887.3954400003</v>
      </c>
      <c r="L92" s="413"/>
      <c r="M92" s="414">
        <f>M86</f>
        <v>1686887.3954399996</v>
      </c>
      <c r="N92" s="415"/>
    </row>
    <row r="93" spans="1:14" ht="15" customHeight="1" thickTop="1">
      <c r="A93" s="416"/>
      <c r="B93" s="383"/>
      <c r="C93" s="383"/>
      <c r="D93" s="383"/>
      <c r="E93" s="383"/>
      <c r="F93" s="417"/>
      <c r="G93" s="417"/>
      <c r="H93" s="418"/>
      <c r="I93" s="419"/>
      <c r="J93" s="419" t="s">
        <v>1012</v>
      </c>
      <c r="K93" s="419"/>
      <c r="L93" s="419"/>
      <c r="M93" s="420"/>
      <c r="N93" s="394"/>
    </row>
    <row r="94" spans="1:26" ht="15" customHeight="1">
      <c r="A94" s="416" t="s">
        <v>1006</v>
      </c>
      <c r="B94" s="383"/>
      <c r="C94" s="384" t="s">
        <v>1007</v>
      </c>
      <c r="D94" s="383"/>
      <c r="E94" s="383"/>
      <c r="F94" s="421" t="s">
        <v>18</v>
      </c>
      <c r="G94" s="417" t="s">
        <v>1013</v>
      </c>
      <c r="H94" s="422" t="s">
        <v>1014</v>
      </c>
      <c r="I94" s="422"/>
      <c r="J94" s="947" t="s">
        <v>463</v>
      </c>
      <c r="K94" s="952"/>
      <c r="L94" s="947" t="s">
        <v>997</v>
      </c>
      <c r="M94" s="948"/>
      <c r="N94" s="423"/>
      <c r="O94" s="424"/>
      <c r="Z94" s="369" t="s">
        <v>1006</v>
      </c>
    </row>
    <row r="95" spans="1:15" ht="9.75" customHeight="1" thickBot="1">
      <c r="A95" s="425"/>
      <c r="B95" s="385"/>
      <c r="C95" s="385"/>
      <c r="D95" s="385"/>
      <c r="E95" s="385"/>
      <c r="F95" s="426"/>
      <c r="G95" s="427"/>
      <c r="H95" s="385"/>
      <c r="I95" s="385"/>
      <c r="J95" s="426"/>
      <c r="K95" s="428"/>
      <c r="L95" s="385"/>
      <c r="M95" s="429"/>
      <c r="N95" s="430"/>
      <c r="O95" s="424"/>
    </row>
    <row r="96" spans="1:26" ht="15" customHeight="1" thickTop="1">
      <c r="A96" s="444">
        <v>11</v>
      </c>
      <c r="B96" s="976" t="s">
        <v>1045</v>
      </c>
      <c r="C96" s="977"/>
      <c r="D96" s="977"/>
      <c r="E96" s="978"/>
      <c r="F96" s="447"/>
      <c r="G96" s="433"/>
      <c r="H96" s="438"/>
      <c r="I96" s="396"/>
      <c r="J96" s="438"/>
      <c r="K96" s="436">
        <f t="shared" si="0"/>
        <v>0</v>
      </c>
      <c r="L96" s="439"/>
      <c r="M96" s="440"/>
      <c r="N96" s="394"/>
      <c r="Z96" s="369">
        <v>11</v>
      </c>
    </row>
    <row r="97" spans="1:27" s="370" customFormat="1" ht="25.5" customHeight="1">
      <c r="A97" s="393" t="s">
        <v>324</v>
      </c>
      <c r="B97" s="963" t="s">
        <v>1351</v>
      </c>
      <c r="C97" s="960"/>
      <c r="D97" s="960"/>
      <c r="E97" s="961"/>
      <c r="F97" s="432" t="s">
        <v>1018</v>
      </c>
      <c r="G97" s="433">
        <v>493.59</v>
      </c>
      <c r="H97" s="396"/>
      <c r="I97" s="396">
        <v>90.03</v>
      </c>
      <c r="J97" s="443"/>
      <c r="K97" s="436">
        <f t="shared" si="0"/>
        <v>44437.907699999996</v>
      </c>
      <c r="L97" s="919">
        <f>K97/K781</f>
        <v>0.006886072465194357</v>
      </c>
      <c r="M97" s="440"/>
      <c r="N97" s="394" t="s">
        <v>2458</v>
      </c>
      <c r="P97" s="397"/>
      <c r="Z97" s="370" t="s">
        <v>324</v>
      </c>
      <c r="AA97" s="925">
        <v>0.006774101333472597</v>
      </c>
    </row>
    <row r="98" spans="1:27" ht="39" customHeight="1">
      <c r="A98" s="393" t="s">
        <v>329</v>
      </c>
      <c r="B98" s="963" t="s">
        <v>1358</v>
      </c>
      <c r="C98" s="960"/>
      <c r="D98" s="960"/>
      <c r="E98" s="961"/>
      <c r="F98" s="432" t="s">
        <v>1018</v>
      </c>
      <c r="G98" s="433">
        <v>1020.62</v>
      </c>
      <c r="H98" s="438"/>
      <c r="I98" s="396">
        <v>49.01</v>
      </c>
      <c r="J98" s="438"/>
      <c r="K98" s="436">
        <f t="shared" si="0"/>
        <v>50020.5862</v>
      </c>
      <c r="L98" s="919">
        <f>K98/K781</f>
        <v>0.007751161095388406</v>
      </c>
      <c r="M98" s="440"/>
      <c r="N98" s="394" t="s">
        <v>2459</v>
      </c>
      <c r="O98" s="395"/>
      <c r="Z98" s="369" t="s">
        <v>329</v>
      </c>
      <c r="AA98" s="924">
        <v>0.007699556536014538</v>
      </c>
    </row>
    <row r="99" spans="1:27" ht="12.75" customHeight="1">
      <c r="A99" s="393" t="s">
        <v>334</v>
      </c>
      <c r="B99" s="956" t="s">
        <v>1328</v>
      </c>
      <c r="C99" s="957"/>
      <c r="D99" s="957"/>
      <c r="E99" s="958"/>
      <c r="F99" s="432" t="s">
        <v>1020</v>
      </c>
      <c r="G99" s="433">
        <v>296</v>
      </c>
      <c r="H99" s="396"/>
      <c r="I99" s="396">
        <v>30.45</v>
      </c>
      <c r="J99" s="438"/>
      <c r="K99" s="436">
        <f t="shared" si="0"/>
        <v>9013.199999999999</v>
      </c>
      <c r="L99" s="919">
        <f>K99/K781</f>
        <v>0.0013966802569169965</v>
      </c>
      <c r="M99" s="440"/>
      <c r="N99" s="394" t="s">
        <v>2704</v>
      </c>
      <c r="Z99" s="369" t="s">
        <v>334</v>
      </c>
      <c r="AA99" s="924">
        <v>0.0014518727806664385</v>
      </c>
    </row>
    <row r="100" spans="1:27" s="370" customFormat="1" ht="25.5" customHeight="1">
      <c r="A100" s="393" t="s">
        <v>336</v>
      </c>
      <c r="B100" s="963" t="s">
        <v>1189</v>
      </c>
      <c r="C100" s="960"/>
      <c r="D100" s="960"/>
      <c r="E100" s="961"/>
      <c r="F100" s="432" t="s">
        <v>1018</v>
      </c>
      <c r="G100" s="433">
        <v>43.1</v>
      </c>
      <c r="H100" s="396"/>
      <c r="I100" s="909">
        <v>437.14</v>
      </c>
      <c r="J100" s="443"/>
      <c r="K100" s="436">
        <f t="shared" si="0"/>
        <v>18840.734</v>
      </c>
      <c r="L100" s="919">
        <f>K100/K781</f>
        <v>0.0029195492392962317</v>
      </c>
      <c r="M100" s="440"/>
      <c r="N100" s="394" t="s">
        <v>2460</v>
      </c>
      <c r="P100" s="397"/>
      <c r="Z100" s="370" t="s">
        <v>336</v>
      </c>
      <c r="AA100" s="925">
        <v>0.0028807810098429158</v>
      </c>
    </row>
    <row r="101" spans="1:27" s="370" customFormat="1" ht="25.5" customHeight="1">
      <c r="A101" s="393" t="s">
        <v>338</v>
      </c>
      <c r="B101" s="963" t="s">
        <v>1354</v>
      </c>
      <c r="C101" s="960"/>
      <c r="D101" s="960"/>
      <c r="E101" s="961"/>
      <c r="F101" s="432" t="s">
        <v>1020</v>
      </c>
      <c r="G101" s="433">
        <v>481.2</v>
      </c>
      <c r="H101" s="396"/>
      <c r="I101" s="396">
        <v>8.89</v>
      </c>
      <c r="J101" s="443"/>
      <c r="K101" s="436">
        <f t="shared" si="0"/>
        <v>4277.868</v>
      </c>
      <c r="L101" s="919">
        <f>K101/K781</f>
        <v>0.0006628959500839879</v>
      </c>
      <c r="M101" s="440">
        <f>SUM(K97:K101)</f>
        <v>126590.2959</v>
      </c>
      <c r="N101" s="394" t="s">
        <v>2461</v>
      </c>
      <c r="P101" s="397"/>
      <c r="Z101" s="370" t="s">
        <v>338</v>
      </c>
      <c r="AA101" s="925">
        <v>0.0006607002147154368</v>
      </c>
    </row>
    <row r="102" spans="1:27" s="370" customFormat="1" ht="15" customHeight="1">
      <c r="A102" s="444">
        <v>12</v>
      </c>
      <c r="B102" s="976" t="s">
        <v>953</v>
      </c>
      <c r="C102" s="977"/>
      <c r="D102" s="977"/>
      <c r="E102" s="978"/>
      <c r="F102" s="447"/>
      <c r="G102" s="433"/>
      <c r="H102" s="438"/>
      <c r="I102" s="396"/>
      <c r="J102" s="438"/>
      <c r="K102" s="436">
        <f t="shared" si="0"/>
        <v>0</v>
      </c>
      <c r="L102" s="919"/>
      <c r="M102" s="440"/>
      <c r="N102" s="394"/>
      <c r="P102" s="397"/>
      <c r="Z102" s="370">
        <v>12</v>
      </c>
      <c r="AA102" s="925"/>
    </row>
    <row r="103" spans="1:27" s="370" customFormat="1" ht="25.5" customHeight="1">
      <c r="A103" s="393" t="s">
        <v>362</v>
      </c>
      <c r="B103" s="963" t="s">
        <v>1190</v>
      </c>
      <c r="C103" s="960"/>
      <c r="D103" s="960"/>
      <c r="E103" s="961"/>
      <c r="F103" s="432" t="s">
        <v>1019</v>
      </c>
      <c r="G103" s="433">
        <v>25</v>
      </c>
      <c r="H103" s="396"/>
      <c r="I103" s="396">
        <v>232.73</v>
      </c>
      <c r="J103" s="443"/>
      <c r="K103" s="436">
        <f t="shared" si="0"/>
        <v>5818.25</v>
      </c>
      <c r="L103" s="919">
        <f>K103/K781</f>
        <v>0.0009015926535311894</v>
      </c>
      <c r="M103" s="440"/>
      <c r="N103" s="394" t="s">
        <v>2462</v>
      </c>
      <c r="P103" s="397"/>
      <c r="Z103" s="370" t="s">
        <v>362</v>
      </c>
      <c r="AA103" s="925">
        <v>0.0008896384223465484</v>
      </c>
    </row>
    <row r="104" spans="1:27" ht="12.75" customHeight="1">
      <c r="A104" s="393" t="s">
        <v>367</v>
      </c>
      <c r="B104" s="956" t="s">
        <v>1341</v>
      </c>
      <c r="C104" s="957"/>
      <c r="D104" s="957"/>
      <c r="E104" s="958"/>
      <c r="F104" s="432" t="s">
        <v>1020</v>
      </c>
      <c r="G104" s="433">
        <v>248.2</v>
      </c>
      <c r="H104" s="396"/>
      <c r="I104" s="396">
        <v>16.31</v>
      </c>
      <c r="J104" s="438"/>
      <c r="K104" s="436">
        <f t="shared" si="0"/>
        <v>4048.1419999999994</v>
      </c>
      <c r="L104" s="919">
        <f>K104/K781</f>
        <v>0.0006272977420446106</v>
      </c>
      <c r="M104" s="440"/>
      <c r="N104" s="394" t="s">
        <v>2463</v>
      </c>
      <c r="Z104" s="369" t="s">
        <v>367</v>
      </c>
      <c r="AA104" s="924">
        <v>0.0006189537960496348</v>
      </c>
    </row>
    <row r="105" spans="1:27" s="370" customFormat="1" ht="25.5" customHeight="1">
      <c r="A105" s="393" t="s">
        <v>372</v>
      </c>
      <c r="B105" s="963" t="s">
        <v>1191</v>
      </c>
      <c r="C105" s="960"/>
      <c r="D105" s="960"/>
      <c r="E105" s="961"/>
      <c r="F105" s="432" t="s">
        <v>1019</v>
      </c>
      <c r="G105" s="433">
        <v>2</v>
      </c>
      <c r="H105" s="396"/>
      <c r="I105" s="396">
        <v>743.32</v>
      </c>
      <c r="J105" s="443"/>
      <c r="K105" s="436">
        <f t="shared" si="0"/>
        <v>1486.64</v>
      </c>
      <c r="L105" s="919">
        <f>K105/K781</f>
        <v>0.000230368874222594</v>
      </c>
      <c r="M105" s="440"/>
      <c r="N105" s="394" t="s">
        <v>2464</v>
      </c>
      <c r="P105" s="397"/>
      <c r="Z105" s="370" t="s">
        <v>372</v>
      </c>
      <c r="AA105" s="925">
        <v>0.0002273046428112525</v>
      </c>
    </row>
    <row r="106" spans="1:27" s="370" customFormat="1" ht="25.5" customHeight="1">
      <c r="A106" s="393" t="s">
        <v>374</v>
      </c>
      <c r="B106" s="963" t="s">
        <v>1192</v>
      </c>
      <c r="C106" s="960"/>
      <c r="D106" s="960"/>
      <c r="E106" s="961"/>
      <c r="F106" s="432" t="s">
        <v>1019</v>
      </c>
      <c r="G106" s="433">
        <v>5</v>
      </c>
      <c r="H106" s="396"/>
      <c r="I106" s="396">
        <v>749.56</v>
      </c>
      <c r="J106" s="443"/>
      <c r="K106" s="436">
        <f t="shared" si="0"/>
        <v>3747.7999999999997</v>
      </c>
      <c r="L106" s="919">
        <f>K106/K781</f>
        <v>0.0005807569195040074</v>
      </c>
      <c r="M106" s="440"/>
      <c r="N106" s="394" t="s">
        <v>2465</v>
      </c>
      <c r="P106" s="397"/>
      <c r="Z106" s="370" t="s">
        <v>374</v>
      </c>
      <c r="AA106" s="925">
        <v>0.0005730320321853388</v>
      </c>
    </row>
    <row r="107" spans="1:27" s="370" customFormat="1" ht="25.5" customHeight="1">
      <c r="A107" s="393" t="s">
        <v>376</v>
      </c>
      <c r="B107" s="963" t="s">
        <v>1193</v>
      </c>
      <c r="C107" s="960"/>
      <c r="D107" s="960"/>
      <c r="E107" s="961"/>
      <c r="F107" s="432" t="s">
        <v>1019</v>
      </c>
      <c r="G107" s="433">
        <v>7</v>
      </c>
      <c r="H107" s="396"/>
      <c r="I107" s="396">
        <v>759.76</v>
      </c>
      <c r="J107" s="443"/>
      <c r="K107" s="436">
        <f t="shared" si="0"/>
        <v>5318.32</v>
      </c>
      <c r="L107" s="919">
        <f>K107/K781</f>
        <v>0.0008241237899932101</v>
      </c>
      <c r="M107" s="440"/>
      <c r="N107" s="394" t="s">
        <v>2466</v>
      </c>
      <c r="P107" s="397"/>
      <c r="Z107" s="370" t="s">
        <v>376</v>
      </c>
      <c r="AA107" s="925">
        <v>0.0008131617795538532</v>
      </c>
    </row>
    <row r="108" spans="1:27" s="370" customFormat="1" ht="25.5" customHeight="1">
      <c r="A108" s="393" t="s">
        <v>382</v>
      </c>
      <c r="B108" s="963" t="s">
        <v>1194</v>
      </c>
      <c r="C108" s="960"/>
      <c r="D108" s="960"/>
      <c r="E108" s="961"/>
      <c r="F108" s="432" t="s">
        <v>1019</v>
      </c>
      <c r="G108" s="433">
        <v>10</v>
      </c>
      <c r="H108" s="441"/>
      <c r="I108" s="442">
        <v>1107.92</v>
      </c>
      <c r="J108" s="443"/>
      <c r="K108" s="436">
        <f t="shared" si="0"/>
        <v>11079.2</v>
      </c>
      <c r="L108" s="919">
        <f>K108/K781</f>
        <v>0.0017168264215189713</v>
      </c>
      <c r="M108" s="440"/>
      <c r="N108" s="394" t="s">
        <v>2467</v>
      </c>
      <c r="P108" s="397"/>
      <c r="Z108" s="370" t="s">
        <v>382</v>
      </c>
      <c r="AA108" s="925">
        <v>0.0016939902051837895</v>
      </c>
    </row>
    <row r="109" spans="1:27" s="370" customFormat="1" ht="25.5" customHeight="1">
      <c r="A109" s="393" t="s">
        <v>386</v>
      </c>
      <c r="B109" s="963" t="s">
        <v>1324</v>
      </c>
      <c r="C109" s="960"/>
      <c r="D109" s="960"/>
      <c r="E109" s="961"/>
      <c r="F109" s="432" t="s">
        <v>1019</v>
      </c>
      <c r="G109" s="433">
        <v>1</v>
      </c>
      <c r="H109" s="441"/>
      <c r="I109" s="932">
        <v>1354.45</v>
      </c>
      <c r="J109" s="443"/>
      <c r="K109" s="436">
        <f t="shared" si="0"/>
        <v>1354.45</v>
      </c>
      <c r="L109" s="919">
        <f>K109/K781</f>
        <v>0.00020988478830839507</v>
      </c>
      <c r="M109" s="440">
        <f>SUM(K103:K109)</f>
        <v>32852.801999999996</v>
      </c>
      <c r="N109" s="394" t="s">
        <v>2468</v>
      </c>
      <c r="P109" s="397"/>
      <c r="Z109" s="370" t="s">
        <v>386</v>
      </c>
      <c r="AA109" s="925">
        <v>0.00020709302417242975</v>
      </c>
    </row>
    <row r="110" spans="1:26" ht="15" customHeight="1">
      <c r="A110" s="444">
        <v>13</v>
      </c>
      <c r="B110" s="976" t="s">
        <v>1195</v>
      </c>
      <c r="C110" s="977"/>
      <c r="D110" s="977"/>
      <c r="E110" s="978"/>
      <c r="F110" s="447"/>
      <c r="G110" s="433"/>
      <c r="H110" s="438"/>
      <c r="I110" s="396"/>
      <c r="J110" s="438"/>
      <c r="K110" s="436">
        <f t="shared" si="0"/>
        <v>0</v>
      </c>
      <c r="L110" s="919"/>
      <c r="M110" s="440"/>
      <c r="N110" s="394"/>
      <c r="Z110" s="369">
        <v>13</v>
      </c>
    </row>
    <row r="111" spans="1:27" ht="12.75" customHeight="1">
      <c r="A111" s="393" t="s">
        <v>400</v>
      </c>
      <c r="B111" s="956" t="s">
        <v>1196</v>
      </c>
      <c r="C111" s="957"/>
      <c r="D111" s="957"/>
      <c r="E111" s="958"/>
      <c r="F111" s="432" t="s">
        <v>1019</v>
      </c>
      <c r="G111" s="433">
        <v>21</v>
      </c>
      <c r="H111" s="396"/>
      <c r="I111" s="396">
        <v>85.7</v>
      </c>
      <c r="J111" s="438"/>
      <c r="K111" s="436">
        <f t="shared" si="0"/>
        <v>1799.7</v>
      </c>
      <c r="L111" s="919">
        <f>K111/K781</f>
        <v>0.00027888047068449817</v>
      </c>
      <c r="M111" s="440"/>
      <c r="N111" s="394" t="s">
        <v>2469</v>
      </c>
      <c r="Z111" s="369" t="s">
        <v>400</v>
      </c>
      <c r="AA111" s="924">
        <v>0.0002751709665200796</v>
      </c>
    </row>
    <row r="112" spans="1:27" ht="12.75" customHeight="1">
      <c r="A112" s="393" t="s">
        <v>405</v>
      </c>
      <c r="B112" s="956" t="s">
        <v>1197</v>
      </c>
      <c r="C112" s="957"/>
      <c r="D112" s="957"/>
      <c r="E112" s="958"/>
      <c r="F112" s="432" t="s">
        <v>1019</v>
      </c>
      <c r="G112" s="433">
        <v>4</v>
      </c>
      <c r="H112" s="396"/>
      <c r="I112" s="396">
        <v>80.23</v>
      </c>
      <c r="J112" s="438"/>
      <c r="K112" s="436">
        <f t="shared" si="0"/>
        <v>320.92</v>
      </c>
      <c r="L112" s="920">
        <f>K112/K781</f>
        <v>4.972957751406855E-05</v>
      </c>
      <c r="M112" s="440"/>
      <c r="N112" s="394" t="s">
        <v>2470</v>
      </c>
      <c r="Z112" s="369" t="s">
        <v>405</v>
      </c>
      <c r="AA112" s="924">
        <v>4.9068103892662084E-05</v>
      </c>
    </row>
    <row r="113" spans="1:27" ht="12.75" customHeight="1" thickBot="1">
      <c r="A113" s="393" t="s">
        <v>410</v>
      </c>
      <c r="B113" s="956" t="s">
        <v>1198</v>
      </c>
      <c r="C113" s="957"/>
      <c r="D113" s="957"/>
      <c r="E113" s="958"/>
      <c r="F113" s="432" t="s">
        <v>1019</v>
      </c>
      <c r="G113" s="433">
        <v>25</v>
      </c>
      <c r="H113" s="396"/>
      <c r="I113" s="396">
        <v>36.36</v>
      </c>
      <c r="J113" s="438"/>
      <c r="K113" s="436">
        <f t="shared" si="0"/>
        <v>909</v>
      </c>
      <c r="L113" s="919">
        <f>K113/K781</f>
        <v>0.00014085811404801292</v>
      </c>
      <c r="M113" s="440">
        <f>SUM(K111:K113)</f>
        <v>3029.62</v>
      </c>
      <c r="N113" s="394" t="s">
        <v>2705</v>
      </c>
      <c r="Z113" s="369" t="s">
        <v>410</v>
      </c>
      <c r="AA113" s="924">
        <v>0.00014789082478554593</v>
      </c>
    </row>
    <row r="114" spans="1:26" ht="18" customHeight="1" thickTop="1">
      <c r="A114" s="402" t="str">
        <f>A27</f>
        <v>DATA: 10/05/2017</v>
      </c>
      <c r="B114" s="386"/>
      <c r="C114" s="387" t="s">
        <v>986</v>
      </c>
      <c r="D114" s="386"/>
      <c r="E114" s="388"/>
      <c r="F114" s="386" t="s">
        <v>1009</v>
      </c>
      <c r="G114" s="388"/>
      <c r="H114" s="386" t="s">
        <v>1519</v>
      </c>
      <c r="I114" s="388"/>
      <c r="J114" s="386"/>
      <c r="K114" s="452">
        <f>SUM(K92:K113)</f>
        <v>1849360.1133400002</v>
      </c>
      <c r="L114" s="386"/>
      <c r="M114" s="453">
        <f>SUM(M92:M113)</f>
        <v>1849360.1133399997</v>
      </c>
      <c r="N114" s="415"/>
      <c r="P114" s="400"/>
      <c r="Z114" s="369" t="s">
        <v>2420</v>
      </c>
    </row>
    <row r="115" spans="1:16" ht="18" customHeight="1" thickBot="1">
      <c r="A115" s="454"/>
      <c r="B115" s="389"/>
      <c r="C115" s="390"/>
      <c r="D115" s="391"/>
      <c r="E115" s="392"/>
      <c r="F115" s="391"/>
      <c r="G115" s="392"/>
      <c r="H115" s="391" t="s">
        <v>1017</v>
      </c>
      <c r="I115" s="392"/>
      <c r="J115" s="391"/>
      <c r="K115" s="455"/>
      <c r="L115" s="391"/>
      <c r="M115" s="456"/>
      <c r="N115" s="415"/>
      <c r="P115" s="400"/>
    </row>
    <row r="116" ht="16.5" customHeight="1" thickBot="1" thickTop="1">
      <c r="E116" s="372" t="s">
        <v>1010</v>
      </c>
    </row>
    <row r="117" spans="1:14" ht="18" customHeight="1" thickTop="1">
      <c r="A117" s="401"/>
      <c r="B117" s="373" t="s">
        <v>1001</v>
      </c>
      <c r="C117" s="374"/>
      <c r="D117" s="375" t="str">
        <f>D2</f>
        <v>OBRA/SERVIÇO: CONSTRUÇÃO DE CENTRO DE EDUCAÇÃO INFANTIL</v>
      </c>
      <c r="E117" s="375"/>
      <c r="F117" s="375"/>
      <c r="G117" s="375"/>
      <c r="H117" s="941" t="str">
        <f>H2</f>
        <v>PRINCIPAIS REFERÊNCIAIS DE PREÇOS - BDI 30,90%</v>
      </c>
      <c r="I117" s="942"/>
      <c r="J117" s="942"/>
      <c r="K117" s="943"/>
      <c r="L117" s="402"/>
      <c r="M117" s="403" t="s">
        <v>990</v>
      </c>
      <c r="N117" s="404"/>
    </row>
    <row r="118" spans="1:14" ht="18" customHeight="1" thickBot="1">
      <c r="A118" s="405"/>
      <c r="B118" s="376" t="s">
        <v>1002</v>
      </c>
      <c r="C118" s="377"/>
      <c r="D118" s="378"/>
      <c r="E118" s="378"/>
      <c r="F118" s="378"/>
      <c r="G118" s="378"/>
      <c r="H118" s="944" t="str">
        <f>H3</f>
        <v>IOPES - FEVEREIRO/2017 (DATA BASE)</v>
      </c>
      <c r="I118" s="945"/>
      <c r="J118" s="945"/>
      <c r="K118" s="946"/>
      <c r="L118" s="406"/>
      <c r="M118" s="407" t="s">
        <v>2260</v>
      </c>
      <c r="N118" s="408"/>
    </row>
    <row r="119" spans="1:14" ht="18" customHeight="1" thickTop="1">
      <c r="A119" s="405"/>
      <c r="B119" s="379" t="s">
        <v>1003</v>
      </c>
      <c r="C119" s="377"/>
      <c r="D119" s="378" t="str">
        <f>D4</f>
        <v>LOCAL: LOCALIDADE DE JAQUEIRA - PRESIDENTE KENNEDY - ES</v>
      </c>
      <c r="E119" s="378"/>
      <c r="F119" s="378"/>
      <c r="G119" s="378"/>
      <c r="H119" s="405" t="s">
        <v>1004</v>
      </c>
      <c r="J119" s="405"/>
      <c r="L119" s="405"/>
      <c r="M119" s="409"/>
      <c r="N119" s="410"/>
    </row>
    <row r="120" spans="1:14" ht="14.25" customHeight="1" thickBot="1">
      <c r="A120" s="411"/>
      <c r="B120" s="380"/>
      <c r="C120" s="381"/>
      <c r="D120" s="382"/>
      <c r="E120" s="382"/>
      <c r="F120" s="382"/>
      <c r="G120" s="382"/>
      <c r="H120" s="537" t="s">
        <v>1005</v>
      </c>
      <c r="I120" s="382"/>
      <c r="J120" s="537"/>
      <c r="K120" s="508">
        <f>K114</f>
        <v>1849360.1133400002</v>
      </c>
      <c r="L120" s="509"/>
      <c r="M120" s="510">
        <f>M114</f>
        <v>1849360.1133399997</v>
      </c>
      <c r="N120" s="415"/>
    </row>
    <row r="121" spans="1:14" ht="12.75" customHeight="1" thickTop="1">
      <c r="A121" s="416"/>
      <c r="B121" s="383"/>
      <c r="C121" s="383"/>
      <c r="D121" s="383"/>
      <c r="E121" s="383"/>
      <c r="F121" s="417"/>
      <c r="G121" s="417"/>
      <c r="H121" s="418"/>
      <c r="I121" s="419"/>
      <c r="J121" s="419" t="s">
        <v>1012</v>
      </c>
      <c r="K121" s="419"/>
      <c r="L121" s="419"/>
      <c r="M121" s="420"/>
      <c r="N121" s="394"/>
    </row>
    <row r="122" spans="1:26" ht="15" customHeight="1">
      <c r="A122" s="416" t="s">
        <v>1006</v>
      </c>
      <c r="B122" s="383"/>
      <c r="C122" s="384" t="s">
        <v>1007</v>
      </c>
      <c r="D122" s="383"/>
      <c r="E122" s="383"/>
      <c r="F122" s="421" t="s">
        <v>18</v>
      </c>
      <c r="G122" s="417" t="s">
        <v>1013</v>
      </c>
      <c r="H122" s="422" t="s">
        <v>1014</v>
      </c>
      <c r="I122" s="422"/>
      <c r="J122" s="947" t="s">
        <v>463</v>
      </c>
      <c r="K122" s="952"/>
      <c r="L122" s="947" t="s">
        <v>997</v>
      </c>
      <c r="M122" s="948"/>
      <c r="N122" s="423"/>
      <c r="O122" s="424"/>
      <c r="Z122" s="369" t="s">
        <v>1006</v>
      </c>
    </row>
    <row r="123" spans="1:15" ht="5.25" customHeight="1" thickBot="1">
      <c r="A123" s="425"/>
      <c r="B123" s="385"/>
      <c r="C123" s="385"/>
      <c r="D123" s="385"/>
      <c r="E123" s="385"/>
      <c r="F123" s="426"/>
      <c r="G123" s="427"/>
      <c r="H123" s="385"/>
      <c r="I123" s="385"/>
      <c r="J123" s="426"/>
      <c r="K123" s="428"/>
      <c r="L123" s="385"/>
      <c r="M123" s="429"/>
      <c r="N123" s="430"/>
      <c r="O123" s="424"/>
    </row>
    <row r="124" spans="1:26" ht="12.75" customHeight="1" thickTop="1">
      <c r="A124" s="444">
        <v>14</v>
      </c>
      <c r="B124" s="976" t="s">
        <v>954</v>
      </c>
      <c r="C124" s="977"/>
      <c r="D124" s="977"/>
      <c r="E124" s="978"/>
      <c r="F124" s="447"/>
      <c r="G124" s="433"/>
      <c r="H124" s="438"/>
      <c r="I124" s="396"/>
      <c r="J124" s="438"/>
      <c r="K124" s="436">
        <f t="shared" si="0"/>
        <v>0</v>
      </c>
      <c r="L124" s="439"/>
      <c r="M124" s="440"/>
      <c r="N124" s="394"/>
      <c r="Z124" s="369">
        <v>14</v>
      </c>
    </row>
    <row r="125" spans="1:27" s="370" customFormat="1" ht="25.5" customHeight="1">
      <c r="A125" s="393" t="s">
        <v>438</v>
      </c>
      <c r="B125" s="963" t="s">
        <v>1199</v>
      </c>
      <c r="C125" s="960"/>
      <c r="D125" s="960"/>
      <c r="E125" s="961"/>
      <c r="F125" s="432" t="s">
        <v>1018</v>
      </c>
      <c r="G125" s="433">
        <v>12.24</v>
      </c>
      <c r="H125" s="396"/>
      <c r="I125" s="909">
        <v>676.37</v>
      </c>
      <c r="J125" s="443"/>
      <c r="K125" s="436">
        <f aca="true" t="shared" si="1" ref="K125:K148">G125*I125</f>
        <v>8278.7688</v>
      </c>
      <c r="L125" s="919">
        <f>K125/K781</f>
        <v>0.0012828732231105952</v>
      </c>
      <c r="M125" s="440"/>
      <c r="N125" s="394" t="s">
        <v>2471</v>
      </c>
      <c r="P125" s="397"/>
      <c r="Z125" s="370" t="s">
        <v>438</v>
      </c>
      <c r="AA125" s="925">
        <v>0.0012658466267405032</v>
      </c>
    </row>
    <row r="126" spans="1:27" s="370" customFormat="1" ht="25.5" customHeight="1">
      <c r="A126" s="393" t="s">
        <v>442</v>
      </c>
      <c r="B126" s="963" t="s">
        <v>1200</v>
      </c>
      <c r="C126" s="960"/>
      <c r="D126" s="960"/>
      <c r="E126" s="961"/>
      <c r="F126" s="432" t="s">
        <v>1018</v>
      </c>
      <c r="G126" s="433">
        <v>86.04</v>
      </c>
      <c r="H126" s="396"/>
      <c r="I126" s="396">
        <v>455.1</v>
      </c>
      <c r="J126" s="443"/>
      <c r="K126" s="436">
        <f t="shared" si="1"/>
        <v>39156.804000000004</v>
      </c>
      <c r="L126" s="919">
        <f>K126/K781</f>
        <v>0.006067715691515609</v>
      </c>
      <c r="M126" s="440"/>
      <c r="N126" s="394" t="s">
        <v>2472</v>
      </c>
      <c r="P126" s="397"/>
      <c r="Z126" s="370" t="s">
        <v>442</v>
      </c>
      <c r="AA126" s="925">
        <v>0.006009239068927423</v>
      </c>
    </row>
    <row r="127" spans="1:27" ht="12" customHeight="1">
      <c r="A127" s="393" t="s">
        <v>456</v>
      </c>
      <c r="B127" s="956" t="s">
        <v>955</v>
      </c>
      <c r="C127" s="957"/>
      <c r="D127" s="957"/>
      <c r="E127" s="958"/>
      <c r="F127" s="432" t="s">
        <v>1018</v>
      </c>
      <c r="G127" s="433">
        <v>27.67</v>
      </c>
      <c r="H127" s="396"/>
      <c r="I127" s="396">
        <v>230.16</v>
      </c>
      <c r="J127" s="438"/>
      <c r="K127" s="436">
        <f t="shared" si="1"/>
        <v>6368.5272</v>
      </c>
      <c r="L127" s="919">
        <f>K127/K781</f>
        <v>0.0009868632900500247</v>
      </c>
      <c r="M127" s="440"/>
      <c r="N127" s="394" t="s">
        <v>2473</v>
      </c>
      <c r="Z127" s="369" t="s">
        <v>456</v>
      </c>
      <c r="AA127" s="924">
        <v>0.0009791095962387074</v>
      </c>
    </row>
    <row r="128" spans="1:27" ht="12" customHeight="1">
      <c r="A128" s="393" t="s">
        <v>459</v>
      </c>
      <c r="B128" s="956" t="s">
        <v>1201</v>
      </c>
      <c r="C128" s="957"/>
      <c r="D128" s="957"/>
      <c r="E128" s="958"/>
      <c r="F128" s="432" t="s">
        <v>1018</v>
      </c>
      <c r="G128" s="433">
        <v>6.3</v>
      </c>
      <c r="H128" s="396"/>
      <c r="I128" s="396">
        <v>392.74</v>
      </c>
      <c r="J128" s="438"/>
      <c r="K128" s="436">
        <f t="shared" si="1"/>
        <v>2474.262</v>
      </c>
      <c r="L128" s="919">
        <f>K128/K781</f>
        <v>0.000383410207899521</v>
      </c>
      <c r="M128" s="440"/>
      <c r="N128" s="394" t="s">
        <v>2474</v>
      </c>
      <c r="Z128" s="369" t="s">
        <v>459</v>
      </c>
      <c r="AA128" s="924">
        <v>0.00038189363379189295</v>
      </c>
    </row>
    <row r="129" spans="1:27" ht="12" customHeight="1">
      <c r="A129" s="393" t="s">
        <v>465</v>
      </c>
      <c r="B129" s="956" t="s">
        <v>1202</v>
      </c>
      <c r="C129" s="957"/>
      <c r="D129" s="957"/>
      <c r="E129" s="958"/>
      <c r="F129" s="432" t="s">
        <v>1018</v>
      </c>
      <c r="G129" s="433">
        <v>7.98</v>
      </c>
      <c r="H129" s="396"/>
      <c r="I129" s="396">
        <v>430.14</v>
      </c>
      <c r="J129" s="438"/>
      <c r="K129" s="436">
        <f t="shared" si="1"/>
        <v>3432.5172000000002</v>
      </c>
      <c r="L129" s="919">
        <f>K129/K781</f>
        <v>0.0005319008792402266</v>
      </c>
      <c r="M129" s="440">
        <f>SUM(K125:K129)</f>
        <v>59710.87920000001</v>
      </c>
      <c r="N129" s="394" t="s">
        <v>2475</v>
      </c>
      <c r="Z129" s="369" t="s">
        <v>465</v>
      </c>
      <c r="AA129" s="924">
        <v>0.0005284618276229547</v>
      </c>
    </row>
    <row r="130" spans="1:26" ht="12.75" customHeight="1">
      <c r="A130" s="444">
        <v>15</v>
      </c>
      <c r="B130" s="976" t="s">
        <v>1203</v>
      </c>
      <c r="C130" s="977"/>
      <c r="D130" s="977"/>
      <c r="E130" s="978"/>
      <c r="F130" s="447"/>
      <c r="G130" s="433"/>
      <c r="H130" s="438"/>
      <c r="I130" s="396"/>
      <c r="J130" s="438"/>
      <c r="K130" s="436">
        <f t="shared" si="1"/>
        <v>0</v>
      </c>
      <c r="L130" s="919"/>
      <c r="M130" s="440"/>
      <c r="N130" s="394"/>
      <c r="Z130" s="369">
        <v>15</v>
      </c>
    </row>
    <row r="131" spans="1:27" ht="12.75" customHeight="1">
      <c r="A131" s="393" t="s">
        <v>480</v>
      </c>
      <c r="B131" s="956" t="s">
        <v>1378</v>
      </c>
      <c r="C131" s="957"/>
      <c r="D131" s="957"/>
      <c r="E131" s="958"/>
      <c r="F131" s="432" t="s">
        <v>1018</v>
      </c>
      <c r="G131" s="433">
        <v>63.54</v>
      </c>
      <c r="H131" s="396"/>
      <c r="I131" s="396">
        <f>'COMPOSIÇÕES AUXILIARES'!G26</f>
        <v>510.657553098</v>
      </c>
      <c r="J131" s="438"/>
      <c r="K131" s="436">
        <f t="shared" si="1"/>
        <v>32447.180923846918</v>
      </c>
      <c r="L131" s="919">
        <f>K131/K781</f>
        <v>0.005027996381856698</v>
      </c>
      <c r="M131" s="440"/>
      <c r="N131" s="394" t="s">
        <v>1692</v>
      </c>
      <c r="Z131" s="369" t="s">
        <v>480</v>
      </c>
      <c r="AA131" s="924">
        <v>0.004823644677302889</v>
      </c>
    </row>
    <row r="132" spans="1:27" s="370" customFormat="1" ht="25.5" customHeight="1">
      <c r="A132" s="393" t="s">
        <v>485</v>
      </c>
      <c r="B132" s="963" t="s">
        <v>1204</v>
      </c>
      <c r="C132" s="960"/>
      <c r="D132" s="960"/>
      <c r="E132" s="961"/>
      <c r="F132" s="432" t="s">
        <v>1018</v>
      </c>
      <c r="G132" s="433">
        <v>8.15</v>
      </c>
      <c r="H132" s="396"/>
      <c r="I132" s="909">
        <v>463.32</v>
      </c>
      <c r="J132" s="443"/>
      <c r="K132" s="436">
        <f t="shared" si="1"/>
        <v>3776.058</v>
      </c>
      <c r="L132" s="919">
        <f>K132/K781</f>
        <v>0.0005851357628337861</v>
      </c>
      <c r="M132" s="440">
        <f>SUM(K131:K132)</f>
        <v>36223.23892384692</v>
      </c>
      <c r="N132" s="394" t="s">
        <v>2476</v>
      </c>
      <c r="P132" s="397"/>
      <c r="Z132" s="370" t="s">
        <v>485</v>
      </c>
      <c r="AA132" s="925">
        <v>0.0005773526307139404</v>
      </c>
    </row>
    <row r="133" spans="1:26" ht="12.75" customHeight="1">
      <c r="A133" s="444">
        <v>16</v>
      </c>
      <c r="B133" s="976" t="s">
        <v>1144</v>
      </c>
      <c r="C133" s="977"/>
      <c r="D133" s="977"/>
      <c r="E133" s="978"/>
      <c r="F133" s="447"/>
      <c r="G133" s="433"/>
      <c r="H133" s="438"/>
      <c r="I133" s="396"/>
      <c r="J133" s="438"/>
      <c r="K133" s="436">
        <f t="shared" si="1"/>
        <v>0</v>
      </c>
      <c r="L133" s="919"/>
      <c r="M133" s="440"/>
      <c r="N133" s="394"/>
      <c r="Z133" s="369">
        <v>16</v>
      </c>
    </row>
    <row r="134" spans="1:27" ht="39" customHeight="1">
      <c r="A134" s="393" t="s">
        <v>530</v>
      </c>
      <c r="B134" s="963" t="s">
        <v>1207</v>
      </c>
      <c r="C134" s="960"/>
      <c r="D134" s="960"/>
      <c r="E134" s="961"/>
      <c r="F134" s="432" t="s">
        <v>1020</v>
      </c>
      <c r="G134" s="433">
        <v>272.48</v>
      </c>
      <c r="H134" s="438"/>
      <c r="I134" s="396">
        <v>91.59</v>
      </c>
      <c r="J134" s="438"/>
      <c r="K134" s="436">
        <f t="shared" si="1"/>
        <v>24956.4432</v>
      </c>
      <c r="L134" s="919">
        <f>K134/K781</f>
        <v>0.003867235998348027</v>
      </c>
      <c r="M134" s="440"/>
      <c r="N134" s="394" t="s">
        <v>2477</v>
      </c>
      <c r="O134" s="395"/>
      <c r="Z134" s="369" t="s">
        <v>530</v>
      </c>
      <c r="AA134" s="924">
        <v>0.003996191514759667</v>
      </c>
    </row>
    <row r="135" spans="1:27" s="370" customFormat="1" ht="25.5" customHeight="1">
      <c r="A135" s="393" t="s">
        <v>535</v>
      </c>
      <c r="B135" s="963" t="s">
        <v>1530</v>
      </c>
      <c r="C135" s="960"/>
      <c r="D135" s="960"/>
      <c r="E135" s="961"/>
      <c r="F135" s="432" t="s">
        <v>1000</v>
      </c>
      <c r="G135" s="433">
        <v>8133.24</v>
      </c>
      <c r="H135" s="396"/>
      <c r="I135" s="396">
        <v>22.41</v>
      </c>
      <c r="J135" s="443"/>
      <c r="K135" s="436">
        <f t="shared" si="1"/>
        <v>182265.9084</v>
      </c>
      <c r="L135" s="931">
        <f>K135/K781</f>
        <v>0.02824381970568963</v>
      </c>
      <c r="M135" s="440"/>
      <c r="N135" s="394" t="s">
        <v>2478</v>
      </c>
      <c r="P135" s="397"/>
      <c r="Z135" s="370" t="s">
        <v>535</v>
      </c>
      <c r="AA135" s="925">
        <v>0.0266743212351048</v>
      </c>
    </row>
    <row r="136" spans="1:27" ht="39" customHeight="1">
      <c r="A136" s="393" t="s">
        <v>550</v>
      </c>
      <c r="B136" s="963" t="s">
        <v>1531</v>
      </c>
      <c r="C136" s="960"/>
      <c r="D136" s="960"/>
      <c r="E136" s="961"/>
      <c r="F136" s="432" t="s">
        <v>1018</v>
      </c>
      <c r="G136" s="433">
        <v>677.77</v>
      </c>
      <c r="H136" s="438"/>
      <c r="I136" s="396">
        <v>38.46</v>
      </c>
      <c r="J136" s="438"/>
      <c r="K136" s="436">
        <f t="shared" si="1"/>
        <v>26067.0342</v>
      </c>
      <c r="L136" s="931">
        <f>K136/K781</f>
        <v>0.00403933253711447</v>
      </c>
      <c r="M136" s="440"/>
      <c r="N136" s="394" t="s">
        <v>2479</v>
      </c>
      <c r="O136" s="395"/>
      <c r="Z136" s="369" t="s">
        <v>550</v>
      </c>
      <c r="AA136" s="924">
        <v>0.003909953924632883</v>
      </c>
    </row>
    <row r="137" spans="1:27" ht="12" customHeight="1">
      <c r="A137" s="393" t="s">
        <v>553</v>
      </c>
      <c r="B137" s="956" t="s">
        <v>1205</v>
      </c>
      <c r="C137" s="957"/>
      <c r="D137" s="957"/>
      <c r="E137" s="958"/>
      <c r="F137" s="432" t="s">
        <v>1020</v>
      </c>
      <c r="G137" s="433">
        <v>111</v>
      </c>
      <c r="H137" s="396"/>
      <c r="I137" s="396">
        <v>28.9</v>
      </c>
      <c r="J137" s="438"/>
      <c r="K137" s="436">
        <f t="shared" si="1"/>
        <v>3207.8999999999996</v>
      </c>
      <c r="L137" s="919">
        <f>K137/K781</f>
        <v>0.0004970943278928719</v>
      </c>
      <c r="M137" s="440"/>
      <c r="N137" s="394" t="s">
        <v>2480</v>
      </c>
      <c r="Z137" s="369" t="s">
        <v>553</v>
      </c>
      <c r="AA137" s="924">
        <v>0.00045959376831881797</v>
      </c>
    </row>
    <row r="138" spans="1:27" ht="12" customHeight="1">
      <c r="A138" s="393" t="s">
        <v>555</v>
      </c>
      <c r="B138" s="956" t="s">
        <v>1206</v>
      </c>
      <c r="C138" s="957"/>
      <c r="D138" s="957"/>
      <c r="E138" s="958"/>
      <c r="F138" s="432" t="s">
        <v>1020</v>
      </c>
      <c r="G138" s="433">
        <v>150</v>
      </c>
      <c r="H138" s="396"/>
      <c r="I138" s="396">
        <v>280.95</v>
      </c>
      <c r="J138" s="438"/>
      <c r="K138" s="436">
        <f t="shared" si="1"/>
        <v>42142.5</v>
      </c>
      <c r="L138" s="919">
        <f>K138/K781</f>
        <v>0.006530377416136836</v>
      </c>
      <c r="M138" s="440"/>
      <c r="N138" s="394" t="s">
        <v>2481</v>
      </c>
      <c r="Z138" s="369" t="s">
        <v>555</v>
      </c>
      <c r="AA138" s="924">
        <v>0.0064579630565697625</v>
      </c>
    </row>
    <row r="139" spans="1:27" ht="12" customHeight="1">
      <c r="A139" s="393" t="s">
        <v>560</v>
      </c>
      <c r="B139" s="956" t="s">
        <v>1215</v>
      </c>
      <c r="C139" s="957"/>
      <c r="D139" s="957"/>
      <c r="E139" s="958"/>
      <c r="F139" s="432" t="s">
        <v>1020</v>
      </c>
      <c r="G139" s="433">
        <v>203</v>
      </c>
      <c r="H139" s="396"/>
      <c r="I139" s="396">
        <v>68.61</v>
      </c>
      <c r="J139" s="438"/>
      <c r="K139" s="436">
        <f t="shared" si="1"/>
        <v>13927.83</v>
      </c>
      <c r="L139" s="919">
        <f>K139/K781</f>
        <v>0.002158248478087278</v>
      </c>
      <c r="M139" s="440"/>
      <c r="N139" s="394" t="s">
        <v>2482</v>
      </c>
      <c r="Z139" s="369" t="s">
        <v>560</v>
      </c>
      <c r="AA139" s="924">
        <v>0.0021301614917772025</v>
      </c>
    </row>
    <row r="140" spans="1:27" ht="39" customHeight="1">
      <c r="A140" s="393" t="s">
        <v>565</v>
      </c>
      <c r="B140" s="963" t="s">
        <v>1208</v>
      </c>
      <c r="C140" s="960"/>
      <c r="D140" s="960"/>
      <c r="E140" s="961"/>
      <c r="F140" s="432" t="s">
        <v>1018</v>
      </c>
      <c r="G140" s="433">
        <v>463</v>
      </c>
      <c r="H140" s="438"/>
      <c r="I140" s="396">
        <v>162.08</v>
      </c>
      <c r="J140" s="438"/>
      <c r="K140" s="436">
        <f t="shared" si="1"/>
        <v>75043.04000000001</v>
      </c>
      <c r="L140" s="919">
        <f>K140/K781</f>
        <v>0.011628626058118367</v>
      </c>
      <c r="M140" s="440"/>
      <c r="N140" s="394" t="s">
        <v>2483</v>
      </c>
      <c r="O140" s="395"/>
      <c r="Z140" s="369" t="s">
        <v>565</v>
      </c>
      <c r="AA140" s="924">
        <v>0.01147394890670945</v>
      </c>
    </row>
    <row r="141" spans="1:27" s="370" customFormat="1" ht="25.5" customHeight="1">
      <c r="A141" s="393" t="s">
        <v>569</v>
      </c>
      <c r="B141" s="963" t="s">
        <v>1352</v>
      </c>
      <c r="C141" s="960"/>
      <c r="D141" s="960"/>
      <c r="E141" s="961"/>
      <c r="F141" s="432" t="s">
        <v>1018</v>
      </c>
      <c r="G141" s="433">
        <v>56</v>
      </c>
      <c r="H141" s="441"/>
      <c r="I141" s="442">
        <v>592.73</v>
      </c>
      <c r="J141" s="443"/>
      <c r="K141" s="436">
        <f t="shared" si="1"/>
        <v>33192.880000000005</v>
      </c>
      <c r="L141" s="919">
        <f>K141/K781</f>
        <v>0.005143549479232131</v>
      </c>
      <c r="M141" s="440"/>
      <c r="N141" s="394" t="s">
        <v>2706</v>
      </c>
      <c r="P141" s="397"/>
      <c r="Z141" s="370" t="s">
        <v>569</v>
      </c>
      <c r="AA141" s="925">
        <v>0.005401014203693535</v>
      </c>
    </row>
    <row r="142" spans="1:27" ht="12.75" customHeight="1">
      <c r="A142" s="393" t="s">
        <v>572</v>
      </c>
      <c r="B142" s="956" t="s">
        <v>1379</v>
      </c>
      <c r="C142" s="957"/>
      <c r="D142" s="957"/>
      <c r="E142" s="958"/>
      <c r="F142" s="432" t="s">
        <v>1018</v>
      </c>
      <c r="G142" s="433">
        <v>32.16</v>
      </c>
      <c r="H142" s="396">
        <f>'[1]Comp. Unit. '!H414</f>
        <v>0</v>
      </c>
      <c r="I142" s="396">
        <v>294.71</v>
      </c>
      <c r="J142" s="438"/>
      <c r="K142" s="436">
        <f t="shared" si="1"/>
        <v>9477.873599999999</v>
      </c>
      <c r="L142" s="919">
        <f>K142/K781</f>
        <v>0.0014686858091105068</v>
      </c>
      <c r="M142" s="440"/>
      <c r="N142" s="394" t="s">
        <v>2707</v>
      </c>
      <c r="Z142" s="369" t="s">
        <v>572</v>
      </c>
      <c r="AA142" s="924">
        <v>0.0015422329508083265</v>
      </c>
    </row>
    <row r="143" spans="1:27" ht="12.75" customHeight="1">
      <c r="A143" s="393" t="s">
        <v>575</v>
      </c>
      <c r="B143" s="956" t="s">
        <v>1337</v>
      </c>
      <c r="C143" s="957"/>
      <c r="D143" s="957"/>
      <c r="E143" s="958"/>
      <c r="F143" s="432" t="s">
        <v>1018</v>
      </c>
      <c r="G143" s="433">
        <v>32.16</v>
      </c>
      <c r="H143" s="396">
        <f>'[1]Comp. Unit. '!H445</f>
        <v>0</v>
      </c>
      <c r="I143" s="396">
        <v>77.28</v>
      </c>
      <c r="J143" s="438"/>
      <c r="K143" s="436">
        <f t="shared" si="1"/>
        <v>2485.3248</v>
      </c>
      <c r="L143" s="919">
        <f>K143/K781</f>
        <v>0.000385124492986529</v>
      </c>
      <c r="M143" s="440">
        <f>SUM(K134:K143)</f>
        <v>412766.73419999995</v>
      </c>
      <c r="N143" s="394" t="s">
        <v>2708</v>
      </c>
      <c r="Z143" s="369" t="s">
        <v>575</v>
      </c>
      <c r="AA143" s="924">
        <v>0.000407243122643622</v>
      </c>
    </row>
    <row r="144" spans="1:26" ht="12.75" customHeight="1">
      <c r="A144" s="444">
        <v>17</v>
      </c>
      <c r="B144" s="976" t="s">
        <v>1130</v>
      </c>
      <c r="C144" s="977"/>
      <c r="D144" s="977"/>
      <c r="E144" s="978"/>
      <c r="F144" s="447"/>
      <c r="G144" s="433"/>
      <c r="H144" s="438"/>
      <c r="I144" s="396"/>
      <c r="J144" s="438"/>
      <c r="K144" s="436">
        <f t="shared" si="1"/>
        <v>0</v>
      </c>
      <c r="L144" s="919"/>
      <c r="M144" s="440"/>
      <c r="N144" s="394"/>
      <c r="Z144" s="369">
        <v>17</v>
      </c>
    </row>
    <row r="145" spans="1:27" ht="12.75" customHeight="1">
      <c r="A145" s="393" t="s">
        <v>578</v>
      </c>
      <c r="B145" s="956" t="s">
        <v>1209</v>
      </c>
      <c r="C145" s="957"/>
      <c r="D145" s="957"/>
      <c r="E145" s="958"/>
      <c r="F145" s="432" t="s">
        <v>1018</v>
      </c>
      <c r="G145" s="433">
        <v>700.69</v>
      </c>
      <c r="H145" s="396"/>
      <c r="I145" s="396">
        <v>10.52</v>
      </c>
      <c r="J145" s="438"/>
      <c r="K145" s="436">
        <f t="shared" si="1"/>
        <v>7371.2588000000005</v>
      </c>
      <c r="L145" s="919">
        <f>K145/K781</f>
        <v>0.0011422459986004609</v>
      </c>
      <c r="M145" s="440"/>
      <c r="N145" s="394" t="s">
        <v>2484</v>
      </c>
      <c r="Z145" s="369" t="s">
        <v>578</v>
      </c>
      <c r="AA145" s="924">
        <v>0.0011313378842289718</v>
      </c>
    </row>
    <row r="146" spans="1:27" ht="12" customHeight="1">
      <c r="A146" s="393" t="s">
        <v>582</v>
      </c>
      <c r="B146" s="988" t="s">
        <v>1619</v>
      </c>
      <c r="C146" s="988"/>
      <c r="D146" s="988"/>
      <c r="E146" s="988"/>
      <c r="F146" s="543" t="s">
        <v>1018</v>
      </c>
      <c r="G146" s="433">
        <v>51.72</v>
      </c>
      <c r="H146" s="396"/>
      <c r="I146" s="396">
        <v>50.91</v>
      </c>
      <c r="J146" s="438"/>
      <c r="K146" s="436">
        <f t="shared" si="1"/>
        <v>2633.0651999999995</v>
      </c>
      <c r="L146" s="919">
        <f>K146/K781</f>
        <v>0.000408018259887188</v>
      </c>
      <c r="M146" s="440"/>
      <c r="N146" s="394" t="s">
        <v>2485</v>
      </c>
      <c r="Z146" s="369" t="s">
        <v>582</v>
      </c>
      <c r="AA146" s="924">
        <v>0.00040274919866764184</v>
      </c>
    </row>
    <row r="147" spans="1:27" ht="12.75" customHeight="1">
      <c r="A147" s="393" t="s">
        <v>586</v>
      </c>
      <c r="B147" s="956" t="s">
        <v>1397</v>
      </c>
      <c r="C147" s="957"/>
      <c r="D147" s="957"/>
      <c r="E147" s="958"/>
      <c r="F147" s="432" t="s">
        <v>1018</v>
      </c>
      <c r="G147" s="433">
        <v>700.69</v>
      </c>
      <c r="H147" s="396"/>
      <c r="I147" s="396">
        <v>33.54</v>
      </c>
      <c r="J147" s="438"/>
      <c r="K147" s="436">
        <f t="shared" si="1"/>
        <v>23501.142600000003</v>
      </c>
      <c r="L147" s="919">
        <f>K147/K781</f>
        <v>0.0036417234594162983</v>
      </c>
      <c r="M147" s="440"/>
      <c r="N147" s="394" t="s">
        <v>2486</v>
      </c>
      <c r="Z147" s="369" t="s">
        <v>586</v>
      </c>
      <c r="AA147" s="924">
        <v>0.0036543499271827866</v>
      </c>
    </row>
    <row r="148" spans="1:27" ht="12.75" customHeight="1" thickBot="1">
      <c r="A148" s="393" t="s">
        <v>1697</v>
      </c>
      <c r="B148" s="956" t="s">
        <v>1380</v>
      </c>
      <c r="C148" s="957"/>
      <c r="D148" s="957"/>
      <c r="E148" s="958"/>
      <c r="F148" s="432" t="s">
        <v>1020</v>
      </c>
      <c r="G148" s="433">
        <v>365</v>
      </c>
      <c r="H148" s="396"/>
      <c r="I148" s="396">
        <v>16.95</v>
      </c>
      <c r="J148" s="438"/>
      <c r="K148" s="436">
        <f t="shared" si="1"/>
        <v>6186.75</v>
      </c>
      <c r="L148" s="919">
        <f>K148/K781</f>
        <v>0.0009586952003152299</v>
      </c>
      <c r="M148" s="440">
        <f>SUM(K145:K148)</f>
        <v>39692.2166</v>
      </c>
      <c r="N148" s="394" t="s">
        <v>1719</v>
      </c>
      <c r="Z148" s="369" t="s">
        <v>1697</v>
      </c>
      <c r="AA148" s="924">
        <v>0.0009459432000433974</v>
      </c>
    </row>
    <row r="149" spans="1:26" ht="15.75" customHeight="1" thickTop="1">
      <c r="A149" s="402" t="str">
        <f>A27</f>
        <v>DATA: 10/05/2017</v>
      </c>
      <c r="B149" s="386"/>
      <c r="C149" s="387" t="s">
        <v>986</v>
      </c>
      <c r="D149" s="386"/>
      <c r="E149" s="388"/>
      <c r="F149" s="386" t="s">
        <v>1009</v>
      </c>
      <c r="G149" s="388"/>
      <c r="H149" s="386" t="s">
        <v>1519</v>
      </c>
      <c r="I149" s="388"/>
      <c r="J149" s="386"/>
      <c r="K149" s="452">
        <f>SUM(K120:K148)</f>
        <v>2397753.182263847</v>
      </c>
      <c r="L149" s="386"/>
      <c r="M149" s="453">
        <f>SUM(M120:M148)</f>
        <v>2397753.1822638465</v>
      </c>
      <c r="N149" s="415"/>
      <c r="P149" s="400"/>
      <c r="Z149" s="369" t="s">
        <v>2420</v>
      </c>
    </row>
    <row r="150" spans="1:16" ht="15.75" customHeight="1" thickBot="1">
      <c r="A150" s="454"/>
      <c r="B150" s="389"/>
      <c r="C150" s="390"/>
      <c r="D150" s="391"/>
      <c r="E150" s="392"/>
      <c r="F150" s="391"/>
      <c r="G150" s="392"/>
      <c r="H150" s="391" t="s">
        <v>1017</v>
      </c>
      <c r="I150" s="392"/>
      <c r="J150" s="391"/>
      <c r="K150" s="455"/>
      <c r="L150" s="391"/>
      <c r="M150" s="456"/>
      <c r="N150" s="415"/>
      <c r="P150" s="400"/>
    </row>
    <row r="151" ht="15.75" customHeight="1" thickBot="1" thickTop="1">
      <c r="E151" s="372" t="s">
        <v>1010</v>
      </c>
    </row>
    <row r="152" spans="1:14" ht="16.5" customHeight="1" thickTop="1">
      <c r="A152" s="401"/>
      <c r="B152" s="373" t="s">
        <v>1001</v>
      </c>
      <c r="C152" s="374"/>
      <c r="D152" s="375" t="str">
        <f>D2</f>
        <v>OBRA/SERVIÇO: CONSTRUÇÃO DE CENTRO DE EDUCAÇÃO INFANTIL</v>
      </c>
      <c r="E152" s="375"/>
      <c r="F152" s="375"/>
      <c r="G152" s="375"/>
      <c r="H152" s="941" t="str">
        <f>H2</f>
        <v>PRINCIPAIS REFERÊNCIAIS DE PREÇOS - BDI 30,90%</v>
      </c>
      <c r="I152" s="942"/>
      <c r="J152" s="942"/>
      <c r="K152" s="943"/>
      <c r="L152" s="402"/>
      <c r="M152" s="403" t="s">
        <v>990</v>
      </c>
      <c r="N152" s="404"/>
    </row>
    <row r="153" spans="1:14" ht="15.75" customHeight="1" thickBot="1">
      <c r="A153" s="405"/>
      <c r="B153" s="376" t="s">
        <v>1002</v>
      </c>
      <c r="C153" s="377"/>
      <c r="D153" s="378"/>
      <c r="E153" s="378"/>
      <c r="F153" s="378"/>
      <c r="G153" s="378"/>
      <c r="H153" s="944" t="str">
        <f>H3</f>
        <v>IOPES - FEVEREIRO/2017 (DATA BASE)</v>
      </c>
      <c r="I153" s="945"/>
      <c r="J153" s="945"/>
      <c r="K153" s="946"/>
      <c r="L153" s="406"/>
      <c r="M153" s="407" t="s">
        <v>2261</v>
      </c>
      <c r="N153" s="408"/>
    </row>
    <row r="154" spans="1:14" ht="18" customHeight="1" thickTop="1">
      <c r="A154" s="405"/>
      <c r="B154" s="379" t="s">
        <v>1003</v>
      </c>
      <c r="C154" s="377"/>
      <c r="D154" s="378" t="str">
        <f>D4</f>
        <v>LOCAL: LOCALIDADE DE JAQUEIRA - PRESIDENTE KENNEDY - ES</v>
      </c>
      <c r="E154" s="378"/>
      <c r="F154" s="378"/>
      <c r="G154" s="378"/>
      <c r="H154" s="405" t="s">
        <v>1004</v>
      </c>
      <c r="J154" s="405"/>
      <c r="L154" s="405"/>
      <c r="M154" s="409"/>
      <c r="N154" s="410"/>
    </row>
    <row r="155" spans="1:14" ht="14.25" customHeight="1" thickBot="1">
      <c r="A155" s="411"/>
      <c r="B155" s="380"/>
      <c r="C155" s="381"/>
      <c r="D155" s="382"/>
      <c r="E155" s="382"/>
      <c r="F155" s="382"/>
      <c r="G155" s="382"/>
      <c r="H155" s="537" t="s">
        <v>1005</v>
      </c>
      <c r="I155" s="382"/>
      <c r="J155" s="537"/>
      <c r="K155" s="508">
        <f>K149</f>
        <v>2397753.182263847</v>
      </c>
      <c r="L155" s="509"/>
      <c r="M155" s="510">
        <f>M149</f>
        <v>2397753.1822638465</v>
      </c>
      <c r="N155" s="415"/>
    </row>
    <row r="156" spans="1:14" ht="13.5" customHeight="1" thickTop="1">
      <c r="A156" s="416"/>
      <c r="B156" s="383"/>
      <c r="C156" s="383"/>
      <c r="D156" s="383"/>
      <c r="E156" s="383"/>
      <c r="F156" s="417"/>
      <c r="G156" s="417"/>
      <c r="H156" s="418"/>
      <c r="I156" s="419"/>
      <c r="J156" s="419" t="s">
        <v>1012</v>
      </c>
      <c r="K156" s="419"/>
      <c r="L156" s="419"/>
      <c r="M156" s="420"/>
      <c r="N156" s="394"/>
    </row>
    <row r="157" spans="1:26" ht="15" customHeight="1">
      <c r="A157" s="416" t="s">
        <v>1006</v>
      </c>
      <c r="B157" s="383"/>
      <c r="C157" s="384" t="s">
        <v>1007</v>
      </c>
      <c r="D157" s="383"/>
      <c r="E157" s="383"/>
      <c r="F157" s="421" t="s">
        <v>18</v>
      </c>
      <c r="G157" s="417" t="s">
        <v>1013</v>
      </c>
      <c r="H157" s="422" t="s">
        <v>1014</v>
      </c>
      <c r="I157" s="422"/>
      <c r="J157" s="947" t="s">
        <v>463</v>
      </c>
      <c r="K157" s="952"/>
      <c r="L157" s="947" t="s">
        <v>997</v>
      </c>
      <c r="M157" s="948"/>
      <c r="N157" s="423"/>
      <c r="O157" s="424"/>
      <c r="Z157" s="369" t="s">
        <v>1006</v>
      </c>
    </row>
    <row r="158" spans="1:15" ht="4.5" customHeight="1" thickBot="1">
      <c r="A158" s="425"/>
      <c r="B158" s="385"/>
      <c r="C158" s="385"/>
      <c r="D158" s="385"/>
      <c r="E158" s="385"/>
      <c r="F158" s="426"/>
      <c r="G158" s="427"/>
      <c r="H158" s="385"/>
      <c r="I158" s="385"/>
      <c r="J158" s="426"/>
      <c r="K158" s="428"/>
      <c r="L158" s="385"/>
      <c r="M158" s="429"/>
      <c r="N158" s="430"/>
      <c r="O158" s="424"/>
    </row>
    <row r="159" spans="1:26" ht="12" customHeight="1" thickTop="1">
      <c r="A159" s="444">
        <v>18</v>
      </c>
      <c r="B159" s="976" t="s">
        <v>1210</v>
      </c>
      <c r="C159" s="977"/>
      <c r="D159" s="977"/>
      <c r="E159" s="978"/>
      <c r="F159" s="447"/>
      <c r="G159" s="433"/>
      <c r="H159" s="438"/>
      <c r="I159" s="396"/>
      <c r="J159" s="438"/>
      <c r="K159" s="436">
        <f aca="true" t="shared" si="2" ref="K159:K179">G159*I159</f>
        <v>0</v>
      </c>
      <c r="L159" s="439"/>
      <c r="M159" s="440"/>
      <c r="N159" s="394"/>
      <c r="Z159" s="369">
        <v>18</v>
      </c>
    </row>
    <row r="160" spans="1:27" s="370" customFormat="1" ht="24.75" customHeight="1">
      <c r="A160" s="393" t="s">
        <v>606</v>
      </c>
      <c r="B160" s="963" t="s">
        <v>1359</v>
      </c>
      <c r="C160" s="960"/>
      <c r="D160" s="960"/>
      <c r="E160" s="961"/>
      <c r="F160" s="432" t="s">
        <v>1018</v>
      </c>
      <c r="G160" s="433">
        <v>3149.1099999999997</v>
      </c>
      <c r="H160" s="396"/>
      <c r="I160" s="396">
        <v>5.37</v>
      </c>
      <c r="J160" s="443"/>
      <c r="K160" s="436">
        <f t="shared" si="2"/>
        <v>16910.720699999998</v>
      </c>
      <c r="L160" s="919">
        <f>K160/K781</f>
        <v>0.0026204754950436664</v>
      </c>
      <c r="M160" s="440"/>
      <c r="N160" s="394" t="s">
        <v>2487</v>
      </c>
      <c r="P160" s="397"/>
      <c r="Z160" s="370" t="s">
        <v>606</v>
      </c>
      <c r="AA160" s="925">
        <v>0.002590434403508305</v>
      </c>
    </row>
    <row r="161" spans="1:27" s="370" customFormat="1" ht="24.75" customHeight="1">
      <c r="A161" s="393" t="s">
        <v>610</v>
      </c>
      <c r="B161" s="963" t="s">
        <v>1329</v>
      </c>
      <c r="C161" s="960"/>
      <c r="D161" s="960"/>
      <c r="E161" s="961"/>
      <c r="F161" s="432" t="s">
        <v>1018</v>
      </c>
      <c r="G161" s="433">
        <v>150</v>
      </c>
      <c r="H161" s="396"/>
      <c r="I161" s="396">
        <v>54.85</v>
      </c>
      <c r="J161" s="443"/>
      <c r="K161" s="436">
        <f t="shared" si="2"/>
        <v>8227.5</v>
      </c>
      <c r="L161" s="919">
        <f>K161/K781</f>
        <v>0.0012749286395269815</v>
      </c>
      <c r="M161" s="440"/>
      <c r="N161" s="394" t="s">
        <v>2709</v>
      </c>
      <c r="P161" s="397"/>
      <c r="Z161" s="370" t="s">
        <v>610</v>
      </c>
      <c r="AA161" s="925">
        <v>0.0013231049390351219</v>
      </c>
    </row>
    <row r="162" spans="1:27" s="370" customFormat="1" ht="24.75" customHeight="1">
      <c r="A162" s="393" t="s">
        <v>615</v>
      </c>
      <c r="B162" s="963" t="s">
        <v>1360</v>
      </c>
      <c r="C162" s="960"/>
      <c r="D162" s="960"/>
      <c r="E162" s="961"/>
      <c r="F162" s="432" t="s">
        <v>1018</v>
      </c>
      <c r="G162" s="433">
        <v>3122.1099999999997</v>
      </c>
      <c r="H162" s="396"/>
      <c r="I162" s="396">
        <v>45.1</v>
      </c>
      <c r="J162" s="443"/>
      <c r="K162" s="436">
        <f t="shared" si="2"/>
        <v>140807.161</v>
      </c>
      <c r="L162" s="919">
        <f>K162/K781</f>
        <v>0.02181939619682609</v>
      </c>
      <c r="M162" s="440"/>
      <c r="N162" s="394" t="s">
        <v>2488</v>
      </c>
      <c r="P162" s="397"/>
      <c r="Z162" s="370" t="s">
        <v>615</v>
      </c>
      <c r="AA162" s="925">
        <v>0.02153871471125415</v>
      </c>
    </row>
    <row r="163" spans="1:27" ht="11.25" customHeight="1">
      <c r="A163" s="393" t="s">
        <v>621</v>
      </c>
      <c r="B163" s="956" t="s">
        <v>1244</v>
      </c>
      <c r="C163" s="957"/>
      <c r="D163" s="957"/>
      <c r="E163" s="958"/>
      <c r="F163" s="432" t="s">
        <v>1020</v>
      </c>
      <c r="G163" s="433">
        <v>184</v>
      </c>
      <c r="H163" s="396"/>
      <c r="I163" s="396">
        <f>'COMPOSIÇÕES AUXILIARES'!G43</f>
        <v>23.2230535614</v>
      </c>
      <c r="J163" s="438"/>
      <c r="K163" s="436">
        <f t="shared" si="2"/>
        <v>4273.0418552976</v>
      </c>
      <c r="L163" s="919">
        <f>K163/K781</f>
        <v>0.0006621480934933356</v>
      </c>
      <c r="M163" s="440"/>
      <c r="N163" s="394" t="s">
        <v>1693</v>
      </c>
      <c r="Z163" s="369" t="s">
        <v>621</v>
      </c>
      <c r="AA163" s="924">
        <v>0.0007020220887424146</v>
      </c>
    </row>
    <row r="164" spans="1:27" s="370" customFormat="1" ht="24.75" customHeight="1">
      <c r="A164" s="393" t="s">
        <v>625</v>
      </c>
      <c r="B164" s="963" t="s">
        <v>956</v>
      </c>
      <c r="C164" s="960"/>
      <c r="D164" s="960"/>
      <c r="E164" s="961"/>
      <c r="F164" s="432" t="s">
        <v>1018</v>
      </c>
      <c r="G164" s="433">
        <v>491.53</v>
      </c>
      <c r="H164" s="396"/>
      <c r="I164" s="396">
        <v>58.6</v>
      </c>
      <c r="J164" s="443"/>
      <c r="K164" s="436">
        <f t="shared" si="2"/>
        <v>28803.658</v>
      </c>
      <c r="L164" s="919">
        <f>K164/K781</f>
        <v>0.004463398177738129</v>
      </c>
      <c r="M164" s="440"/>
      <c r="N164" s="394" t="s">
        <v>2489</v>
      </c>
      <c r="P164" s="397"/>
      <c r="Z164" s="370" t="s">
        <v>625</v>
      </c>
      <c r="AA164" s="925">
        <v>0.004579137667738147</v>
      </c>
    </row>
    <row r="165" spans="1:27" ht="11.25" customHeight="1">
      <c r="A165" s="393" t="s">
        <v>628</v>
      </c>
      <c r="B165" s="956" t="s">
        <v>1211</v>
      </c>
      <c r="C165" s="957"/>
      <c r="D165" s="957"/>
      <c r="E165" s="958"/>
      <c r="F165" s="432" t="s">
        <v>1020</v>
      </c>
      <c r="G165" s="433">
        <v>210</v>
      </c>
      <c r="H165" s="396"/>
      <c r="I165" s="396">
        <v>15.71</v>
      </c>
      <c r="J165" s="438"/>
      <c r="K165" s="436">
        <f t="shared" si="2"/>
        <v>3299.1000000000004</v>
      </c>
      <c r="L165" s="919">
        <f>K165/K781</f>
        <v>0.0005112266271240918</v>
      </c>
      <c r="M165" s="440"/>
      <c r="N165" s="394" t="s">
        <v>2490</v>
      </c>
      <c r="Z165" s="369" t="s">
        <v>628</v>
      </c>
      <c r="AA165" s="924">
        <v>0.0005037844182847199</v>
      </c>
    </row>
    <row r="166" spans="1:27" s="370" customFormat="1" ht="24.75" customHeight="1">
      <c r="A166" s="393" t="s">
        <v>630</v>
      </c>
      <c r="B166" s="963" t="s">
        <v>1398</v>
      </c>
      <c r="C166" s="960"/>
      <c r="D166" s="960"/>
      <c r="E166" s="961"/>
      <c r="F166" s="432" t="s">
        <v>1018</v>
      </c>
      <c r="G166" s="433">
        <v>90</v>
      </c>
      <c r="H166" s="396"/>
      <c r="I166" s="396">
        <v>80.05</v>
      </c>
      <c r="J166" s="443"/>
      <c r="K166" s="436">
        <f t="shared" si="2"/>
        <v>7204.5</v>
      </c>
      <c r="L166" s="919">
        <f>K166/K781</f>
        <v>0.001116405151439944</v>
      </c>
      <c r="M166" s="440"/>
      <c r="N166" s="394" t="s">
        <v>2491</v>
      </c>
      <c r="P166" s="397"/>
      <c r="Z166" s="370" t="s">
        <v>630</v>
      </c>
      <c r="AA166" s="925">
        <v>0.0011815058769168545</v>
      </c>
    </row>
    <row r="167" spans="1:27" s="370" customFormat="1" ht="24.75" customHeight="1">
      <c r="A167" s="393" t="s">
        <v>1405</v>
      </c>
      <c r="B167" s="963" t="s">
        <v>1212</v>
      </c>
      <c r="C167" s="960"/>
      <c r="D167" s="960"/>
      <c r="E167" s="961"/>
      <c r="F167" s="432" t="s">
        <v>1018</v>
      </c>
      <c r="G167" s="433">
        <v>515</v>
      </c>
      <c r="H167" s="396"/>
      <c r="I167" s="396">
        <v>61.58</v>
      </c>
      <c r="J167" s="443"/>
      <c r="K167" s="436">
        <f t="shared" si="2"/>
        <v>31713.7</v>
      </c>
      <c r="L167" s="919">
        <f>K167/K781</f>
        <v>0.004914336602293143</v>
      </c>
      <c r="M167" s="440"/>
      <c r="N167" s="394" t="s">
        <v>2492</v>
      </c>
      <c r="P167" s="397"/>
      <c r="Z167" s="370" t="s">
        <v>1405</v>
      </c>
      <c r="AA167" s="925">
        <v>0.005200948382733454</v>
      </c>
    </row>
    <row r="168" spans="1:27" s="370" customFormat="1" ht="24.75" customHeight="1">
      <c r="A168" s="393" t="s">
        <v>1406</v>
      </c>
      <c r="B168" s="963" t="s">
        <v>1332</v>
      </c>
      <c r="C168" s="960"/>
      <c r="D168" s="960"/>
      <c r="E168" s="961"/>
      <c r="F168" s="432" t="s">
        <v>1018</v>
      </c>
      <c r="G168" s="433">
        <v>20</v>
      </c>
      <c r="H168" s="396"/>
      <c r="I168" s="396">
        <v>190.8</v>
      </c>
      <c r="J168" s="443"/>
      <c r="K168" s="436">
        <f t="shared" si="2"/>
        <v>3816</v>
      </c>
      <c r="L168" s="919">
        <f>K168/K781</f>
        <v>0.0005913251520431433</v>
      </c>
      <c r="M168" s="440"/>
      <c r="N168" s="394" t="s">
        <v>2493</v>
      </c>
      <c r="P168" s="397"/>
      <c r="Z168" s="370" t="s">
        <v>1406</v>
      </c>
      <c r="AA168" s="925">
        <v>0.0005824505639059794</v>
      </c>
    </row>
    <row r="169" spans="1:27" ht="11.25" customHeight="1">
      <c r="A169" s="393" t="s">
        <v>1407</v>
      </c>
      <c r="B169" s="956" t="s">
        <v>1213</v>
      </c>
      <c r="C169" s="957"/>
      <c r="D169" s="957"/>
      <c r="E169" s="958"/>
      <c r="F169" s="432" t="s">
        <v>1020</v>
      </c>
      <c r="G169" s="433">
        <v>505</v>
      </c>
      <c r="H169" s="396"/>
      <c r="I169" s="396">
        <v>23.96</v>
      </c>
      <c r="J169" s="438"/>
      <c r="K169" s="436">
        <f t="shared" si="2"/>
        <v>12099.800000000001</v>
      </c>
      <c r="L169" s="919">
        <f>K169/K781</f>
        <v>0.001874978006994661</v>
      </c>
      <c r="M169" s="440"/>
      <c r="N169" s="394" t="s">
        <v>2494</v>
      </c>
      <c r="Z169" s="369" t="s">
        <v>1407</v>
      </c>
      <c r="AA169" s="924">
        <v>0.001850038151191676</v>
      </c>
    </row>
    <row r="170" spans="1:27" s="370" customFormat="1" ht="24.75" customHeight="1">
      <c r="A170" s="393" t="s">
        <v>1408</v>
      </c>
      <c r="B170" s="963" t="s">
        <v>1214</v>
      </c>
      <c r="C170" s="960"/>
      <c r="D170" s="960"/>
      <c r="E170" s="961"/>
      <c r="F170" s="432" t="s">
        <v>1018</v>
      </c>
      <c r="G170" s="433">
        <v>12</v>
      </c>
      <c r="H170" s="396"/>
      <c r="I170" s="396">
        <v>144.64</v>
      </c>
      <c r="J170" s="443"/>
      <c r="K170" s="436">
        <f t="shared" si="2"/>
        <v>1735.6799999999998</v>
      </c>
      <c r="L170" s="919">
        <f>K170/K781</f>
        <v>0.0002689599685267932</v>
      </c>
      <c r="M170" s="440"/>
      <c r="N170" s="394" t="s">
        <v>2710</v>
      </c>
      <c r="P170" s="397"/>
      <c r="Z170" s="370" t="s">
        <v>1408</v>
      </c>
      <c r="AA170" s="925">
        <v>0.00028323481981466705</v>
      </c>
    </row>
    <row r="171" spans="1:27" s="370" customFormat="1" ht="24.75" customHeight="1">
      <c r="A171" s="393" t="s">
        <v>1409</v>
      </c>
      <c r="B171" s="963" t="s">
        <v>864</v>
      </c>
      <c r="C171" s="960"/>
      <c r="D171" s="960"/>
      <c r="E171" s="961"/>
      <c r="F171" s="432" t="s">
        <v>1018</v>
      </c>
      <c r="G171" s="433">
        <v>36</v>
      </c>
      <c r="H171" s="396"/>
      <c r="I171" s="396">
        <v>257.68</v>
      </c>
      <c r="J171" s="443"/>
      <c r="K171" s="436">
        <f t="shared" si="2"/>
        <v>9276.48</v>
      </c>
      <c r="L171" s="919">
        <f>K171/K781</f>
        <v>0.00143747797338186</v>
      </c>
      <c r="M171" s="440">
        <f>SUM(K160:K171)</f>
        <v>268167.3415552976</v>
      </c>
      <c r="N171" s="394" t="s">
        <v>2736</v>
      </c>
      <c r="P171" s="397"/>
      <c r="Z171" s="370" t="s">
        <v>1409</v>
      </c>
      <c r="AA171" s="925">
        <v>0.00152574709537658</v>
      </c>
    </row>
    <row r="172" spans="1:26" ht="12" customHeight="1">
      <c r="A172" s="444">
        <v>19</v>
      </c>
      <c r="B172" s="976" t="s">
        <v>1032</v>
      </c>
      <c r="C172" s="977"/>
      <c r="D172" s="977"/>
      <c r="E172" s="978"/>
      <c r="F172" s="447"/>
      <c r="G172" s="433"/>
      <c r="H172" s="438"/>
      <c r="I172" s="396"/>
      <c r="J172" s="438"/>
      <c r="K172" s="436">
        <f t="shared" si="2"/>
        <v>0</v>
      </c>
      <c r="L172" s="919"/>
      <c r="M172" s="440"/>
      <c r="N172" s="394"/>
      <c r="Z172" s="369">
        <v>19</v>
      </c>
    </row>
    <row r="173" spans="1:27" ht="11.25" customHeight="1">
      <c r="A173" s="393" t="s">
        <v>634</v>
      </c>
      <c r="B173" s="956" t="s">
        <v>1381</v>
      </c>
      <c r="C173" s="957"/>
      <c r="D173" s="957"/>
      <c r="E173" s="958"/>
      <c r="F173" s="432" t="s">
        <v>1018</v>
      </c>
      <c r="G173" s="433">
        <v>785.13</v>
      </c>
      <c r="H173" s="396"/>
      <c r="I173" s="396">
        <v>6.52</v>
      </c>
      <c r="J173" s="438"/>
      <c r="K173" s="436">
        <f t="shared" si="2"/>
        <v>5119.0476</v>
      </c>
      <c r="L173" s="919">
        <f>K173/K781</f>
        <v>0.0007932446541892264</v>
      </c>
      <c r="M173" s="440"/>
      <c r="N173" s="394" t="s">
        <v>2737</v>
      </c>
      <c r="Z173" s="369" t="s">
        <v>634</v>
      </c>
      <c r="AA173" s="924">
        <v>0.0008343127285437435</v>
      </c>
    </row>
    <row r="174" spans="1:27" s="370" customFormat="1" ht="24.75" customHeight="1">
      <c r="A174" s="393" t="s">
        <v>638</v>
      </c>
      <c r="B174" s="963" t="s">
        <v>987</v>
      </c>
      <c r="C174" s="960"/>
      <c r="D174" s="960"/>
      <c r="E174" s="961"/>
      <c r="F174" s="432" t="s">
        <v>1018</v>
      </c>
      <c r="G174" s="433">
        <v>785.13</v>
      </c>
      <c r="H174" s="396"/>
      <c r="I174" s="396">
        <v>12.52</v>
      </c>
      <c r="J174" s="443"/>
      <c r="K174" s="436">
        <f t="shared" si="2"/>
        <v>9829.827599999999</v>
      </c>
      <c r="L174" s="919">
        <f>K174/K781</f>
        <v>0.0015232243973081463</v>
      </c>
      <c r="M174" s="440"/>
      <c r="N174" s="394" t="s">
        <v>2738</v>
      </c>
      <c r="P174" s="397"/>
      <c r="Z174" s="370" t="s">
        <v>638</v>
      </c>
      <c r="AA174" s="925">
        <v>0.001286882366904882</v>
      </c>
    </row>
    <row r="175" spans="1:27" ht="11.25" customHeight="1">
      <c r="A175" s="393" t="s">
        <v>652</v>
      </c>
      <c r="B175" s="956" t="s">
        <v>958</v>
      </c>
      <c r="C175" s="957"/>
      <c r="D175" s="957"/>
      <c r="E175" s="958"/>
      <c r="F175" s="432" t="s">
        <v>1018</v>
      </c>
      <c r="G175" s="433">
        <v>730.33</v>
      </c>
      <c r="H175" s="396"/>
      <c r="I175" s="396">
        <v>62.82</v>
      </c>
      <c r="J175" s="438"/>
      <c r="K175" s="436">
        <f t="shared" si="2"/>
        <v>45879.3306</v>
      </c>
      <c r="L175" s="919">
        <f>K175/K781</f>
        <v>0.007109434523763794</v>
      </c>
      <c r="M175" s="440"/>
      <c r="N175" s="394" t="s">
        <v>2495</v>
      </c>
      <c r="Z175" s="369" t="s">
        <v>652</v>
      </c>
      <c r="AA175" s="924">
        <v>0.006994769091704236</v>
      </c>
    </row>
    <row r="176" spans="1:27" s="370" customFormat="1" ht="24.75" customHeight="1">
      <c r="A176" s="393" t="s">
        <v>655</v>
      </c>
      <c r="B176" s="963" t="s">
        <v>1216</v>
      </c>
      <c r="C176" s="960"/>
      <c r="D176" s="960"/>
      <c r="E176" s="961"/>
      <c r="F176" s="432" t="s">
        <v>1018</v>
      </c>
      <c r="G176" s="433">
        <v>700.69</v>
      </c>
      <c r="H176" s="396"/>
      <c r="I176" s="396">
        <v>18.4</v>
      </c>
      <c r="J176" s="443"/>
      <c r="K176" s="436">
        <f t="shared" si="2"/>
        <v>12892.696</v>
      </c>
      <c r="L176" s="919">
        <f>K176/K781</f>
        <v>0.001997844712381034</v>
      </c>
      <c r="M176" s="440"/>
      <c r="N176" s="394" t="s">
        <v>2496</v>
      </c>
      <c r="P176" s="397"/>
      <c r="Z176" s="370" t="s">
        <v>655</v>
      </c>
      <c r="AA176" s="925">
        <v>0.001978769954707302</v>
      </c>
    </row>
    <row r="177" spans="1:27" s="370" customFormat="1" ht="36.75" customHeight="1">
      <c r="A177" s="393" t="s">
        <v>660</v>
      </c>
      <c r="B177" s="959" t="s">
        <v>1532</v>
      </c>
      <c r="C177" s="960"/>
      <c r="D177" s="960"/>
      <c r="E177" s="961"/>
      <c r="F177" s="432" t="s">
        <v>1018</v>
      </c>
      <c r="G177" s="433">
        <v>531.47</v>
      </c>
      <c r="H177" s="438"/>
      <c r="I177" s="396">
        <v>122.86</v>
      </c>
      <c r="J177" s="438"/>
      <c r="K177" s="436">
        <f t="shared" si="2"/>
        <v>65296.404200000004</v>
      </c>
      <c r="L177" s="919">
        <f>K177/K781</f>
        <v>0.010118293014003025</v>
      </c>
      <c r="M177" s="440"/>
      <c r="N177" s="394" t="s">
        <v>2497</v>
      </c>
      <c r="O177" s="395"/>
      <c r="P177" s="397"/>
      <c r="Z177" s="370" t="s">
        <v>660</v>
      </c>
      <c r="AA177" s="925">
        <v>0.01007959320332276</v>
      </c>
    </row>
    <row r="178" spans="1:27" s="370" customFormat="1" ht="24.75" customHeight="1">
      <c r="A178" s="393" t="s">
        <v>665</v>
      </c>
      <c r="B178" s="963" t="s">
        <v>1217</v>
      </c>
      <c r="C178" s="960"/>
      <c r="D178" s="960"/>
      <c r="E178" s="961"/>
      <c r="F178" s="432" t="s">
        <v>1018</v>
      </c>
      <c r="G178" s="433">
        <v>169.22</v>
      </c>
      <c r="H178" s="396"/>
      <c r="I178" s="396">
        <v>63.63</v>
      </c>
      <c r="J178" s="443"/>
      <c r="K178" s="436">
        <f t="shared" si="2"/>
        <v>10767.4686</v>
      </c>
      <c r="L178" s="919">
        <f>K178/K781</f>
        <v>0.0016685207041443322</v>
      </c>
      <c r="M178" s="440"/>
      <c r="N178" s="394" t="s">
        <v>2498</v>
      </c>
      <c r="P178" s="397"/>
      <c r="Z178" s="370" t="s">
        <v>665</v>
      </c>
      <c r="AA178" s="925">
        <v>0.001663144758435879</v>
      </c>
    </row>
    <row r="179" spans="1:27" s="370" customFormat="1" ht="24.75" customHeight="1" thickBot="1">
      <c r="A179" s="393" t="s">
        <v>668</v>
      </c>
      <c r="B179" s="963" t="s">
        <v>1218</v>
      </c>
      <c r="C179" s="960"/>
      <c r="D179" s="960"/>
      <c r="E179" s="961"/>
      <c r="F179" s="432" t="s">
        <v>1018</v>
      </c>
      <c r="G179" s="433">
        <v>173.06</v>
      </c>
      <c r="H179" s="396"/>
      <c r="I179" s="396">
        <v>100.09</v>
      </c>
      <c r="J179" s="443"/>
      <c r="K179" s="436">
        <f t="shared" si="2"/>
        <v>17321.5754</v>
      </c>
      <c r="L179" s="919">
        <f>K179/K781</f>
        <v>0.002684141301633064</v>
      </c>
      <c r="M179" s="440">
        <f>SUM(K173:K179)</f>
        <v>167106.34999999998</v>
      </c>
      <c r="N179" s="394" t="s">
        <v>2499</v>
      </c>
      <c r="P179" s="397"/>
      <c r="Z179" s="370" t="s">
        <v>668</v>
      </c>
      <c r="AA179" s="925">
        <v>0.0026428817114522315</v>
      </c>
    </row>
    <row r="180" spans="1:26" ht="15" customHeight="1" thickTop="1">
      <c r="A180" s="402" t="str">
        <f>A27</f>
        <v>DATA: 10/05/2017</v>
      </c>
      <c r="B180" s="386"/>
      <c r="C180" s="387" t="s">
        <v>986</v>
      </c>
      <c r="D180" s="386"/>
      <c r="E180" s="388"/>
      <c r="F180" s="386" t="s">
        <v>1009</v>
      </c>
      <c r="G180" s="388"/>
      <c r="H180" s="386" t="s">
        <v>1519</v>
      </c>
      <c r="I180" s="388"/>
      <c r="J180" s="386"/>
      <c r="K180" s="452">
        <f>SUM(K155:K179)</f>
        <v>2833026.8738191444</v>
      </c>
      <c r="L180" s="386"/>
      <c r="M180" s="453">
        <f>SUM(M155:M179)</f>
        <v>2833026.873819144</v>
      </c>
      <c r="N180" s="415"/>
      <c r="P180" s="400"/>
      <c r="Z180" s="369" t="s">
        <v>2420</v>
      </c>
    </row>
    <row r="181" spans="1:16" ht="15" customHeight="1" thickBot="1">
      <c r="A181" s="454"/>
      <c r="B181" s="389"/>
      <c r="C181" s="390"/>
      <c r="D181" s="391"/>
      <c r="E181" s="392"/>
      <c r="F181" s="391"/>
      <c r="G181" s="392"/>
      <c r="H181" s="391" t="s">
        <v>1017</v>
      </c>
      <c r="I181" s="392"/>
      <c r="J181" s="391"/>
      <c r="K181" s="455"/>
      <c r="L181" s="391"/>
      <c r="M181" s="456"/>
      <c r="N181" s="415"/>
      <c r="P181" s="400"/>
    </row>
    <row r="182" ht="24.75" customHeight="1" thickBot="1" thickTop="1">
      <c r="E182" s="372" t="s">
        <v>1010</v>
      </c>
    </row>
    <row r="183" spans="1:14" ht="19.5" customHeight="1" thickTop="1">
      <c r="A183" s="401"/>
      <c r="B183" s="373" t="s">
        <v>1001</v>
      </c>
      <c r="C183" s="374"/>
      <c r="D183" s="375" t="str">
        <f>D2</f>
        <v>OBRA/SERVIÇO: CONSTRUÇÃO DE CENTRO DE EDUCAÇÃO INFANTIL</v>
      </c>
      <c r="E183" s="375"/>
      <c r="F183" s="375"/>
      <c r="G183" s="375"/>
      <c r="H183" s="941" t="str">
        <f>H2</f>
        <v>PRINCIPAIS REFERÊNCIAIS DE PREÇOS - BDI 30,90%</v>
      </c>
      <c r="I183" s="942"/>
      <c r="J183" s="942"/>
      <c r="K183" s="943"/>
      <c r="L183" s="402"/>
      <c r="M183" s="403" t="s">
        <v>990</v>
      </c>
      <c r="N183" s="404"/>
    </row>
    <row r="184" spans="1:14" ht="19.5" customHeight="1" thickBot="1">
      <c r="A184" s="405"/>
      <c r="B184" s="376" t="s">
        <v>1002</v>
      </c>
      <c r="C184" s="377"/>
      <c r="D184" s="378"/>
      <c r="E184" s="378"/>
      <c r="F184" s="378"/>
      <c r="G184" s="378"/>
      <c r="H184" s="944" t="str">
        <f>H3</f>
        <v>IOPES - FEVEREIRO/2017 (DATA BASE)</v>
      </c>
      <c r="I184" s="945"/>
      <c r="J184" s="945"/>
      <c r="K184" s="946"/>
      <c r="L184" s="406"/>
      <c r="M184" s="407" t="s">
        <v>2262</v>
      </c>
      <c r="N184" s="408"/>
    </row>
    <row r="185" spans="1:14" ht="19.5" customHeight="1" thickTop="1">
      <c r="A185" s="405"/>
      <c r="B185" s="379" t="s">
        <v>1003</v>
      </c>
      <c r="C185" s="377"/>
      <c r="D185" s="378" t="str">
        <f>D4</f>
        <v>LOCAL: LOCALIDADE DE JAQUEIRA - PRESIDENTE KENNEDY - ES</v>
      </c>
      <c r="E185" s="378"/>
      <c r="F185" s="378"/>
      <c r="G185" s="378"/>
      <c r="H185" s="405" t="s">
        <v>1004</v>
      </c>
      <c r="J185" s="405"/>
      <c r="L185" s="405"/>
      <c r="M185" s="409"/>
      <c r="N185" s="410"/>
    </row>
    <row r="186" spans="1:14" ht="19.5" customHeight="1" thickBot="1">
      <c r="A186" s="411"/>
      <c r="B186" s="380"/>
      <c r="C186" s="381"/>
      <c r="D186" s="382"/>
      <c r="E186" s="382"/>
      <c r="F186" s="382"/>
      <c r="G186" s="382"/>
      <c r="H186" s="411" t="s">
        <v>1005</v>
      </c>
      <c r="I186" s="391"/>
      <c r="J186" s="411"/>
      <c r="K186" s="412">
        <f>K180</f>
        <v>2833026.8738191444</v>
      </c>
      <c r="L186" s="413"/>
      <c r="M186" s="414">
        <f>M180</f>
        <v>2833026.873819144</v>
      </c>
      <c r="N186" s="415"/>
    </row>
    <row r="187" spans="1:14" ht="24.75" customHeight="1" thickTop="1">
      <c r="A187" s="416"/>
      <c r="B187" s="383"/>
      <c r="C187" s="383"/>
      <c r="D187" s="383"/>
      <c r="E187" s="383"/>
      <c r="F187" s="417"/>
      <c r="G187" s="417"/>
      <c r="H187" s="418"/>
      <c r="I187" s="419"/>
      <c r="J187" s="419" t="s">
        <v>1012</v>
      </c>
      <c r="K187" s="419"/>
      <c r="L187" s="419"/>
      <c r="M187" s="420"/>
      <c r="N187" s="394"/>
    </row>
    <row r="188" spans="1:26" ht="24.75" customHeight="1">
      <c r="A188" s="416" t="s">
        <v>1006</v>
      </c>
      <c r="B188" s="383"/>
      <c r="C188" s="384" t="s">
        <v>1007</v>
      </c>
      <c r="D188" s="383"/>
      <c r="E188" s="383"/>
      <c r="F188" s="421" t="s">
        <v>18</v>
      </c>
      <c r="G188" s="417" t="s">
        <v>1013</v>
      </c>
      <c r="H188" s="422" t="s">
        <v>1014</v>
      </c>
      <c r="I188" s="422"/>
      <c r="J188" s="947" t="s">
        <v>463</v>
      </c>
      <c r="K188" s="952"/>
      <c r="L188" s="947" t="s">
        <v>997</v>
      </c>
      <c r="M188" s="948"/>
      <c r="N188" s="423"/>
      <c r="O188" s="424"/>
      <c r="Z188" s="369" t="s">
        <v>1006</v>
      </c>
    </row>
    <row r="189" spans="1:15" ht="24.75" customHeight="1" thickBot="1">
      <c r="A189" s="425"/>
      <c r="B189" s="385"/>
      <c r="C189" s="385"/>
      <c r="D189" s="385"/>
      <c r="E189" s="385"/>
      <c r="F189" s="426"/>
      <c r="G189" s="427"/>
      <c r="H189" s="385"/>
      <c r="I189" s="385"/>
      <c r="J189" s="426"/>
      <c r="K189" s="428"/>
      <c r="L189" s="385"/>
      <c r="M189" s="429"/>
      <c r="N189" s="430"/>
      <c r="O189" s="424"/>
    </row>
    <row r="190" spans="1:26" ht="21.75" customHeight="1" thickTop="1">
      <c r="A190" s="444">
        <v>20</v>
      </c>
      <c r="B190" s="998" t="s">
        <v>865</v>
      </c>
      <c r="C190" s="999"/>
      <c r="D190" s="999"/>
      <c r="E190" s="1000"/>
      <c r="F190" s="447"/>
      <c r="G190" s="433"/>
      <c r="H190" s="438"/>
      <c r="I190" s="396"/>
      <c r="J190" s="438"/>
      <c r="K190" s="436">
        <f aca="true" t="shared" si="3" ref="K190:K195">G190*I190</f>
        <v>0</v>
      </c>
      <c r="L190" s="439"/>
      <c r="M190" s="440"/>
      <c r="N190" s="394"/>
      <c r="Z190" s="369">
        <v>20</v>
      </c>
    </row>
    <row r="191" spans="1:27" ht="19.5" customHeight="1">
      <c r="A191" s="393" t="s">
        <v>688</v>
      </c>
      <c r="B191" s="1001" t="s">
        <v>866</v>
      </c>
      <c r="C191" s="1002"/>
      <c r="D191" s="1002"/>
      <c r="E191" s="1003"/>
      <c r="F191" s="432" t="s">
        <v>1020</v>
      </c>
      <c r="G191" s="433">
        <v>70</v>
      </c>
      <c r="H191" s="396"/>
      <c r="I191" s="396">
        <v>102.92</v>
      </c>
      <c r="J191" s="438"/>
      <c r="K191" s="436">
        <f t="shared" si="3"/>
        <v>7204.400000000001</v>
      </c>
      <c r="L191" s="919">
        <f>K191/K781</f>
        <v>0.0011163896554978047</v>
      </c>
      <c r="M191" s="440"/>
      <c r="N191" s="394" t="s">
        <v>2500</v>
      </c>
      <c r="Z191" s="369" t="s">
        <v>688</v>
      </c>
      <c r="AA191" s="924">
        <v>0.0011017541537758457</v>
      </c>
    </row>
    <row r="192" spans="1:27" s="370" customFormat="1" ht="34.5" customHeight="1">
      <c r="A192" s="393" t="s">
        <v>692</v>
      </c>
      <c r="B192" s="963" t="s">
        <v>1219</v>
      </c>
      <c r="C192" s="960"/>
      <c r="D192" s="960"/>
      <c r="E192" s="961"/>
      <c r="F192" s="432" t="s">
        <v>1020</v>
      </c>
      <c r="G192" s="433">
        <v>515</v>
      </c>
      <c r="H192" s="396"/>
      <c r="I192" s="396">
        <v>46.64</v>
      </c>
      <c r="J192" s="443"/>
      <c r="K192" s="436">
        <f t="shared" si="3"/>
        <v>24019.6</v>
      </c>
      <c r="L192" s="919">
        <f>K192/K781</f>
        <v>0.00372206331813823</v>
      </c>
      <c r="M192" s="440"/>
      <c r="N192" s="394" t="s">
        <v>2501</v>
      </c>
      <c r="P192" s="397"/>
      <c r="Z192" s="370" t="s">
        <v>692</v>
      </c>
      <c r="AA192" s="925">
        <v>0.003672554618784077</v>
      </c>
    </row>
    <row r="193" spans="1:27" ht="48" customHeight="1">
      <c r="A193" s="393" t="s">
        <v>699</v>
      </c>
      <c r="B193" s="1013" t="s">
        <v>1345</v>
      </c>
      <c r="C193" s="1014"/>
      <c r="D193" s="1014"/>
      <c r="E193" s="1015"/>
      <c r="F193" s="432" t="s">
        <v>1020</v>
      </c>
      <c r="G193" s="433">
        <v>91</v>
      </c>
      <c r="H193" s="448"/>
      <c r="I193" s="910">
        <v>113.27</v>
      </c>
      <c r="J193" s="449">
        <f>H193*G193</f>
        <v>0</v>
      </c>
      <c r="K193" s="436">
        <f t="shared" si="3"/>
        <v>10307.57</v>
      </c>
      <c r="L193" s="919">
        <f>K193/K781</f>
        <v>0.0015972550831879829</v>
      </c>
      <c r="M193" s="914"/>
      <c r="N193" s="394" t="s">
        <v>2502</v>
      </c>
      <c r="O193" s="399"/>
      <c r="P193" s="450"/>
      <c r="Q193" s="399"/>
      <c r="R193" s="399"/>
      <c r="S193" s="399"/>
      <c r="T193" s="399"/>
      <c r="Z193" t="s">
        <v>699</v>
      </c>
      <c r="AA193" s="927">
        <v>0.001576009334540966</v>
      </c>
    </row>
    <row r="194" spans="1:27" ht="19.5" customHeight="1">
      <c r="A194" s="393" t="s">
        <v>703</v>
      </c>
      <c r="B194" s="1001" t="s">
        <v>959</v>
      </c>
      <c r="C194" s="1002"/>
      <c r="D194" s="1002"/>
      <c r="E194" s="1003"/>
      <c r="F194" s="432" t="s">
        <v>1020</v>
      </c>
      <c r="G194" s="433">
        <v>37.2</v>
      </c>
      <c r="H194" s="396"/>
      <c r="I194" s="396">
        <v>51.46</v>
      </c>
      <c r="J194" s="438"/>
      <c r="K194" s="436">
        <f t="shared" si="3"/>
        <v>1914.3120000000001</v>
      </c>
      <c r="L194" s="919">
        <f>K194/K781</f>
        <v>0.00029664067988941666</v>
      </c>
      <c r="M194" s="440"/>
      <c r="N194" s="394" t="s">
        <v>2503</v>
      </c>
      <c r="Z194" s="369" t="s">
        <v>703</v>
      </c>
      <c r="AA194" s="924">
        <v>0.0002927518180032962</v>
      </c>
    </row>
    <row r="195" spans="1:27" ht="19.5" customHeight="1">
      <c r="A195" s="459" t="s">
        <v>708</v>
      </c>
      <c r="B195" s="1010" t="s">
        <v>1220</v>
      </c>
      <c r="C195" s="1011"/>
      <c r="D195" s="1011"/>
      <c r="E195" s="1012"/>
      <c r="F195" s="432" t="s">
        <v>1020</v>
      </c>
      <c r="G195" s="433">
        <v>263.2</v>
      </c>
      <c r="H195" s="396"/>
      <c r="I195" s="396">
        <v>68.61</v>
      </c>
      <c r="J195" s="438"/>
      <c r="K195" s="436">
        <f t="shared" si="3"/>
        <v>18058.152</v>
      </c>
      <c r="L195" s="919">
        <f>K195/K781</f>
        <v>0.002798280785382126</v>
      </c>
      <c r="M195" s="440">
        <f>SUM(K191:K195)</f>
        <v>61504.034</v>
      </c>
      <c r="N195" s="394" t="s">
        <v>2482</v>
      </c>
      <c r="Z195" s="369" t="s">
        <v>708</v>
      </c>
      <c r="AA195" s="924">
        <v>0.002761864554855959</v>
      </c>
    </row>
    <row r="196" spans="1:26" ht="21.75" customHeight="1">
      <c r="A196" s="444">
        <v>21</v>
      </c>
      <c r="B196" s="964" t="s">
        <v>977</v>
      </c>
      <c r="C196" s="965"/>
      <c r="D196" s="965"/>
      <c r="E196" s="966"/>
      <c r="F196" s="447"/>
      <c r="G196" s="433"/>
      <c r="H196" s="438"/>
      <c r="I196" s="396"/>
      <c r="J196" s="438"/>
      <c r="K196" s="436">
        <f aca="true" t="shared" si="4" ref="K196:K201">G196*I196</f>
        <v>0</v>
      </c>
      <c r="L196" s="919"/>
      <c r="M196" s="440"/>
      <c r="N196" s="394"/>
      <c r="Z196" s="369">
        <v>21</v>
      </c>
    </row>
    <row r="197" spans="1:27" ht="19.5" customHeight="1">
      <c r="A197" s="393" t="s">
        <v>721</v>
      </c>
      <c r="B197" s="1001" t="s">
        <v>1221</v>
      </c>
      <c r="C197" s="1002"/>
      <c r="D197" s="1002"/>
      <c r="E197" s="1003"/>
      <c r="F197" s="432" t="s">
        <v>1018</v>
      </c>
      <c r="G197" s="433">
        <v>14.34</v>
      </c>
      <c r="H197" s="396"/>
      <c r="I197" s="396">
        <v>351.49</v>
      </c>
      <c r="J197" s="438"/>
      <c r="K197" s="436">
        <f t="shared" si="4"/>
        <v>5040.3666</v>
      </c>
      <c r="L197" s="919">
        <f>K197/K781</f>
        <v>0.0007810522919544502</v>
      </c>
      <c r="M197" s="440"/>
      <c r="N197" s="394" t="s">
        <v>2504</v>
      </c>
      <c r="Z197" s="369" t="s">
        <v>721</v>
      </c>
      <c r="AA197" s="924">
        <v>0.0007703123835483378</v>
      </c>
    </row>
    <row r="198" spans="1:27" s="370" customFormat="1" ht="34.5" customHeight="1">
      <c r="A198" s="393" t="s">
        <v>725</v>
      </c>
      <c r="B198" s="963" t="s">
        <v>1222</v>
      </c>
      <c r="C198" s="960"/>
      <c r="D198" s="960"/>
      <c r="E198" s="961"/>
      <c r="F198" s="432" t="s">
        <v>1019</v>
      </c>
      <c r="G198" s="433">
        <v>1</v>
      </c>
      <c r="H198" s="396"/>
      <c r="I198" s="396">
        <v>1592.54</v>
      </c>
      <c r="J198" s="443"/>
      <c r="K198" s="436">
        <f t="shared" si="4"/>
        <v>1592.54</v>
      </c>
      <c r="L198" s="919">
        <f>K198/K781</f>
        <v>0.00024677907694831955</v>
      </c>
      <c r="M198" s="440"/>
      <c r="N198" s="394" t="s">
        <v>2505</v>
      </c>
      <c r="P198" s="397"/>
      <c r="Z198" s="370" t="s">
        <v>725</v>
      </c>
      <c r="AA198" s="925">
        <v>0.0002443833764670245</v>
      </c>
    </row>
    <row r="199" spans="1:27" s="370" customFormat="1" ht="34.5" customHeight="1">
      <c r="A199" s="459" t="s">
        <v>732</v>
      </c>
      <c r="B199" s="1007" t="s">
        <v>1382</v>
      </c>
      <c r="C199" s="1008"/>
      <c r="D199" s="1008"/>
      <c r="E199" s="1009"/>
      <c r="F199" s="432" t="s">
        <v>1019</v>
      </c>
      <c r="G199" s="433">
        <v>6</v>
      </c>
      <c r="H199" s="396"/>
      <c r="I199" s="396">
        <v>1592.54</v>
      </c>
      <c r="J199" s="443"/>
      <c r="K199" s="436">
        <f t="shared" si="4"/>
        <v>9555.24</v>
      </c>
      <c r="L199" s="919">
        <f>K199/K781</f>
        <v>0.0014806744616899174</v>
      </c>
      <c r="M199" s="440">
        <f>SUM(K197:K199)</f>
        <v>16188.1466</v>
      </c>
      <c r="N199" s="394" t="s">
        <v>2505</v>
      </c>
      <c r="P199" s="397"/>
      <c r="Z199" s="370" t="s">
        <v>732</v>
      </c>
      <c r="AA199" s="925">
        <v>0.0014663002588021468</v>
      </c>
    </row>
    <row r="200" spans="1:26" ht="21.75" customHeight="1">
      <c r="A200" s="444">
        <v>22</v>
      </c>
      <c r="B200" s="964" t="s">
        <v>971</v>
      </c>
      <c r="C200" s="965"/>
      <c r="D200" s="965"/>
      <c r="E200" s="966"/>
      <c r="F200" s="447"/>
      <c r="G200" s="433"/>
      <c r="H200" s="438"/>
      <c r="I200" s="396"/>
      <c r="J200" s="438"/>
      <c r="K200" s="436">
        <f t="shared" si="4"/>
        <v>0</v>
      </c>
      <c r="L200" s="919"/>
      <c r="M200" s="440"/>
      <c r="N200" s="394"/>
      <c r="Z200" s="369">
        <v>22</v>
      </c>
    </row>
    <row r="201" spans="1:27" ht="19.5" customHeight="1" thickBot="1">
      <c r="A201" s="393" t="s">
        <v>762</v>
      </c>
      <c r="B201" s="1001" t="s">
        <v>1223</v>
      </c>
      <c r="C201" s="1002"/>
      <c r="D201" s="1002"/>
      <c r="E201" s="1003"/>
      <c r="F201" s="432" t="s">
        <v>1018</v>
      </c>
      <c r="G201" s="433">
        <v>225</v>
      </c>
      <c r="H201" s="396"/>
      <c r="I201" s="396">
        <v>274.25</v>
      </c>
      <c r="J201" s="438"/>
      <c r="K201" s="436">
        <f t="shared" si="4"/>
        <v>61706.25</v>
      </c>
      <c r="L201" s="919">
        <f>K201/K781</f>
        <v>0.009561964796452362</v>
      </c>
      <c r="M201" s="440">
        <f>K201</f>
        <v>61706.25</v>
      </c>
      <c r="N201" s="394" t="s">
        <v>2506</v>
      </c>
      <c r="Z201" s="369" t="s">
        <v>762</v>
      </c>
      <c r="AA201" s="924">
        <v>0.009436153243056257</v>
      </c>
    </row>
    <row r="202" spans="1:26" ht="34.5" customHeight="1" thickTop="1">
      <c r="A202" s="402" t="str">
        <f>A27</f>
        <v>DATA: 10/05/2017</v>
      </c>
      <c r="B202" s="386"/>
      <c r="C202" s="387" t="s">
        <v>986</v>
      </c>
      <c r="D202" s="386"/>
      <c r="E202" s="388"/>
      <c r="F202" s="386" t="s">
        <v>1009</v>
      </c>
      <c r="G202" s="388"/>
      <c r="H202" s="386" t="s">
        <v>1519</v>
      </c>
      <c r="I202" s="388"/>
      <c r="J202" s="386"/>
      <c r="K202" s="452">
        <f>SUM(K186:K201)</f>
        <v>2972425.304419144</v>
      </c>
      <c r="L202" s="386"/>
      <c r="M202" s="453">
        <f>SUM(M186:M201)</f>
        <v>2972425.304419144</v>
      </c>
      <c r="N202" s="415"/>
      <c r="P202" s="400"/>
      <c r="Z202" s="369" t="s">
        <v>2420</v>
      </c>
    </row>
    <row r="203" spans="1:16" ht="34.5" customHeight="1" thickBot="1">
      <c r="A203" s="454"/>
      <c r="B203" s="389"/>
      <c r="C203" s="390"/>
      <c r="D203" s="391"/>
      <c r="E203" s="392"/>
      <c r="F203" s="391"/>
      <c r="G203" s="392"/>
      <c r="H203" s="391" t="s">
        <v>1017</v>
      </c>
      <c r="I203" s="392"/>
      <c r="J203" s="391"/>
      <c r="K203" s="455"/>
      <c r="L203" s="391"/>
      <c r="M203" s="456"/>
      <c r="N203" s="415"/>
      <c r="P203" s="400"/>
    </row>
    <row r="204" ht="16.5" customHeight="1" thickBot="1" thickTop="1">
      <c r="E204" s="372" t="s">
        <v>1010</v>
      </c>
    </row>
    <row r="205" spans="1:14" ht="18" customHeight="1" thickTop="1">
      <c r="A205" s="401"/>
      <c r="B205" s="373" t="s">
        <v>1001</v>
      </c>
      <c r="C205" s="374"/>
      <c r="D205" s="375" t="str">
        <f>D2</f>
        <v>OBRA/SERVIÇO: CONSTRUÇÃO DE CENTRO DE EDUCAÇÃO INFANTIL</v>
      </c>
      <c r="E205" s="375"/>
      <c r="F205" s="375"/>
      <c r="G205" s="375"/>
      <c r="H205" s="941" t="str">
        <f>H2</f>
        <v>PRINCIPAIS REFERÊNCIAIS DE PREÇOS - BDI 30,90%</v>
      </c>
      <c r="I205" s="942"/>
      <c r="J205" s="942"/>
      <c r="K205" s="943"/>
      <c r="L205" s="402"/>
      <c r="M205" s="403" t="s">
        <v>990</v>
      </c>
      <c r="N205" s="404"/>
    </row>
    <row r="206" spans="1:14" ht="18" customHeight="1" thickBot="1">
      <c r="A206" s="405"/>
      <c r="B206" s="376" t="s">
        <v>1002</v>
      </c>
      <c r="C206" s="377"/>
      <c r="D206" s="378"/>
      <c r="E206" s="378"/>
      <c r="F206" s="378"/>
      <c r="G206" s="378"/>
      <c r="H206" s="944" t="str">
        <f>H3</f>
        <v>IOPES - FEVEREIRO/2017 (DATA BASE)</v>
      </c>
      <c r="I206" s="945"/>
      <c r="J206" s="945"/>
      <c r="K206" s="946"/>
      <c r="L206" s="406"/>
      <c r="M206" s="407" t="s">
        <v>2263</v>
      </c>
      <c r="N206" s="408"/>
    </row>
    <row r="207" spans="1:14" ht="18" customHeight="1" thickTop="1">
      <c r="A207" s="405"/>
      <c r="B207" s="379" t="s">
        <v>1003</v>
      </c>
      <c r="C207" s="377"/>
      <c r="D207" s="378" t="str">
        <f>D4</f>
        <v>LOCAL: LOCALIDADE DE JAQUEIRA - PRESIDENTE KENNEDY - ES</v>
      </c>
      <c r="E207" s="378"/>
      <c r="F207" s="378"/>
      <c r="G207" s="378"/>
      <c r="H207" s="405" t="s">
        <v>1004</v>
      </c>
      <c r="J207" s="405"/>
      <c r="L207" s="405"/>
      <c r="M207" s="409"/>
      <c r="N207" s="410"/>
    </row>
    <row r="208" spans="1:14" ht="15" customHeight="1" thickBot="1">
      <c r="A208" s="411"/>
      <c r="B208" s="380"/>
      <c r="C208" s="381"/>
      <c r="D208" s="382"/>
      <c r="E208" s="382"/>
      <c r="F208" s="382"/>
      <c r="G208" s="382"/>
      <c r="H208" s="538" t="s">
        <v>1005</v>
      </c>
      <c r="I208" s="539"/>
      <c r="J208" s="538"/>
      <c r="K208" s="540">
        <f>K202</f>
        <v>2972425.304419144</v>
      </c>
      <c r="L208" s="541"/>
      <c r="M208" s="542">
        <f>M202</f>
        <v>2972425.304419144</v>
      </c>
      <c r="N208" s="415"/>
    </row>
    <row r="209" spans="1:14" ht="15" customHeight="1" thickTop="1">
      <c r="A209" s="416"/>
      <c r="B209" s="383"/>
      <c r="C209" s="383"/>
      <c r="D209" s="383"/>
      <c r="E209" s="383"/>
      <c r="F209" s="417"/>
      <c r="G209" s="417"/>
      <c r="H209" s="418"/>
      <c r="I209" s="419"/>
      <c r="J209" s="419" t="s">
        <v>1012</v>
      </c>
      <c r="K209" s="419"/>
      <c r="L209" s="419"/>
      <c r="M209" s="420"/>
      <c r="N209" s="394"/>
    </row>
    <row r="210" spans="1:26" ht="15" customHeight="1">
      <c r="A210" s="416" t="s">
        <v>1006</v>
      </c>
      <c r="B210" s="383"/>
      <c r="C210" s="384" t="s">
        <v>1007</v>
      </c>
      <c r="D210" s="383"/>
      <c r="E210" s="383"/>
      <c r="F210" s="421" t="s">
        <v>18</v>
      </c>
      <c r="G210" s="417" t="s">
        <v>1013</v>
      </c>
      <c r="H210" s="422" t="s">
        <v>1014</v>
      </c>
      <c r="I210" s="422"/>
      <c r="J210" s="947" t="s">
        <v>463</v>
      </c>
      <c r="K210" s="952"/>
      <c r="L210" s="947" t="s">
        <v>997</v>
      </c>
      <c r="M210" s="948"/>
      <c r="N210" s="423"/>
      <c r="O210" s="424"/>
      <c r="Z210" s="369" t="s">
        <v>1006</v>
      </c>
    </row>
    <row r="211" spans="1:15" ht="6" customHeight="1" thickBot="1">
      <c r="A211" s="425"/>
      <c r="B211" s="385"/>
      <c r="C211" s="385"/>
      <c r="D211" s="385"/>
      <c r="E211" s="385"/>
      <c r="F211" s="426"/>
      <c r="G211" s="427"/>
      <c r="H211" s="385"/>
      <c r="I211" s="385"/>
      <c r="J211" s="426"/>
      <c r="K211" s="428"/>
      <c r="L211" s="385"/>
      <c r="M211" s="429"/>
      <c r="N211" s="430"/>
      <c r="O211" s="424"/>
    </row>
    <row r="212" spans="1:27" s="371" customFormat="1" ht="12" customHeight="1" thickTop="1">
      <c r="A212" s="444">
        <v>23</v>
      </c>
      <c r="B212" s="985" t="s">
        <v>1063</v>
      </c>
      <c r="C212" s="986"/>
      <c r="D212" s="986"/>
      <c r="E212" s="987"/>
      <c r="F212" s="451"/>
      <c r="G212" s="433"/>
      <c r="H212" s="438"/>
      <c r="I212" s="396"/>
      <c r="J212" s="438"/>
      <c r="K212" s="436">
        <f aca="true" t="shared" si="5" ref="K212:K234">G212*I212</f>
        <v>0</v>
      </c>
      <c r="L212" s="439"/>
      <c r="M212" s="440"/>
      <c r="N212" s="394"/>
      <c r="O212" s="370"/>
      <c r="P212" s="397"/>
      <c r="Q212" s="370"/>
      <c r="R212" s="370"/>
      <c r="S212" s="370"/>
      <c r="T212" s="370"/>
      <c r="Z212" s="371">
        <v>23</v>
      </c>
      <c r="AA212" s="926"/>
    </row>
    <row r="213" spans="1:27" s="370" customFormat="1" ht="25.5" customHeight="1">
      <c r="A213" s="393" t="s">
        <v>800</v>
      </c>
      <c r="B213" s="963" t="s">
        <v>858</v>
      </c>
      <c r="C213" s="960"/>
      <c r="D213" s="960"/>
      <c r="E213" s="961"/>
      <c r="F213" s="432" t="s">
        <v>1019</v>
      </c>
      <c r="G213" s="433">
        <v>1</v>
      </c>
      <c r="H213" s="396"/>
      <c r="I213" s="396">
        <v>267.02</v>
      </c>
      <c r="J213" s="443"/>
      <c r="K213" s="436">
        <f t="shared" si="5"/>
        <v>267.02</v>
      </c>
      <c r="L213" s="920">
        <f>K213/K781</f>
        <v>4.137726470088054E-05</v>
      </c>
      <c r="M213" s="440"/>
      <c r="N213" s="394" t="s">
        <v>2507</v>
      </c>
      <c r="P213" s="397"/>
      <c r="Z213" s="370" t="s">
        <v>800</v>
      </c>
      <c r="AA213" s="925">
        <v>4.085899726796737E-05</v>
      </c>
    </row>
    <row r="214" spans="1:27" ht="39" customHeight="1">
      <c r="A214" s="393" t="s">
        <v>802</v>
      </c>
      <c r="B214" s="963" t="s">
        <v>1255</v>
      </c>
      <c r="C214" s="960"/>
      <c r="D214" s="960"/>
      <c r="E214" s="961"/>
      <c r="F214" s="432" t="s">
        <v>1019</v>
      </c>
      <c r="G214" s="433">
        <v>1</v>
      </c>
      <c r="H214" s="438"/>
      <c r="I214" s="396">
        <v>211.1</v>
      </c>
      <c r="J214" s="438"/>
      <c r="K214" s="436">
        <f t="shared" si="5"/>
        <v>211.1</v>
      </c>
      <c r="L214" s="920">
        <f>K214/K781</f>
        <v>3.2711933856474727E-05</v>
      </c>
      <c r="M214" s="440"/>
      <c r="N214" s="394" t="s">
        <v>2508</v>
      </c>
      <c r="O214" s="395"/>
      <c r="Z214" s="369" t="s">
        <v>802</v>
      </c>
      <c r="AA214" s="924">
        <v>3.311317231719377E-05</v>
      </c>
    </row>
    <row r="215" spans="1:27" ht="12" customHeight="1">
      <c r="A215" s="393" t="s">
        <v>808</v>
      </c>
      <c r="B215" s="956" t="s">
        <v>1256</v>
      </c>
      <c r="C215" s="957"/>
      <c r="D215" s="957"/>
      <c r="E215" s="958"/>
      <c r="F215" s="432" t="s">
        <v>1019</v>
      </c>
      <c r="G215" s="433">
        <v>1</v>
      </c>
      <c r="H215" s="396"/>
      <c r="I215" s="396">
        <v>2298.05</v>
      </c>
      <c r="J215" s="438"/>
      <c r="K215" s="436">
        <f t="shared" si="5"/>
        <v>2298.05</v>
      </c>
      <c r="L215" s="919">
        <f>K215/K781</f>
        <v>0.0003561044983366734</v>
      </c>
      <c r="M215" s="440"/>
      <c r="N215" s="394" t="s">
        <v>2711</v>
      </c>
      <c r="Z215" s="369" t="s">
        <v>808</v>
      </c>
      <c r="AA215" s="924">
        <v>0.000374536476172838</v>
      </c>
    </row>
    <row r="216" spans="1:27" ht="12" customHeight="1">
      <c r="A216" s="393" t="s">
        <v>812</v>
      </c>
      <c r="B216" s="956" t="s">
        <v>960</v>
      </c>
      <c r="C216" s="957"/>
      <c r="D216" s="957"/>
      <c r="E216" s="958"/>
      <c r="F216" s="432" t="s">
        <v>1020</v>
      </c>
      <c r="G216" s="433">
        <v>150</v>
      </c>
      <c r="H216" s="396"/>
      <c r="I216" s="396">
        <v>33.65</v>
      </c>
      <c r="J216" s="438"/>
      <c r="K216" s="436">
        <f t="shared" si="5"/>
        <v>5047.5</v>
      </c>
      <c r="L216" s="919">
        <f>K216/K781</f>
        <v>0.0007821576794910288</v>
      </c>
      <c r="M216" s="440"/>
      <c r="N216" s="394" t="s">
        <v>2712</v>
      </c>
      <c r="Z216" s="369" t="s">
        <v>812</v>
      </c>
      <c r="AA216" s="924">
        <v>0.0008219809501649987</v>
      </c>
    </row>
    <row r="217" spans="1:27" ht="12" customHeight="1">
      <c r="A217" s="393" t="s">
        <v>817</v>
      </c>
      <c r="B217" s="956" t="s">
        <v>1257</v>
      </c>
      <c r="C217" s="957"/>
      <c r="D217" s="957"/>
      <c r="E217" s="958"/>
      <c r="F217" s="432" t="s">
        <v>1020</v>
      </c>
      <c r="G217" s="433">
        <v>45</v>
      </c>
      <c r="H217" s="396"/>
      <c r="I217" s="396">
        <v>147.08</v>
      </c>
      <c r="J217" s="438"/>
      <c r="K217" s="436">
        <f t="shared" si="5"/>
        <v>6618.6</v>
      </c>
      <c r="L217" s="919">
        <f>K217/K781</f>
        <v>0.0010256144264446407</v>
      </c>
      <c r="M217" s="440"/>
      <c r="N217" s="394" t="s">
        <v>2713</v>
      </c>
      <c r="Z217" s="369" t="s">
        <v>817</v>
      </c>
      <c r="AA217" s="924">
        <v>0.0010834598790944391</v>
      </c>
    </row>
    <row r="218" spans="1:27" ht="12" customHeight="1">
      <c r="A218" s="393" t="s">
        <v>821</v>
      </c>
      <c r="B218" s="956" t="s">
        <v>961</v>
      </c>
      <c r="C218" s="957"/>
      <c r="D218" s="957"/>
      <c r="E218" s="958"/>
      <c r="F218" s="432" t="s">
        <v>1019</v>
      </c>
      <c r="G218" s="433">
        <v>51</v>
      </c>
      <c r="H218" s="396"/>
      <c r="I218" s="396">
        <v>77.81</v>
      </c>
      <c r="J218" s="438"/>
      <c r="K218" s="436">
        <f t="shared" si="5"/>
        <v>3968.31</v>
      </c>
      <c r="L218" s="919">
        <f>K218/K781</f>
        <v>0.0006149270215158087</v>
      </c>
      <c r="M218" s="440"/>
      <c r="N218" s="394" t="s">
        <v>2509</v>
      </c>
      <c r="Z218" s="369" t="s">
        <v>821</v>
      </c>
      <c r="AA218" s="924">
        <v>0.0006067476235768723</v>
      </c>
    </row>
    <row r="219" spans="1:27" ht="12" customHeight="1">
      <c r="A219" s="393" t="s">
        <v>1410</v>
      </c>
      <c r="B219" s="956" t="s">
        <v>1323</v>
      </c>
      <c r="C219" s="957"/>
      <c r="D219" s="957"/>
      <c r="E219" s="958"/>
      <c r="F219" s="432" t="s">
        <v>1019</v>
      </c>
      <c r="G219" s="433">
        <v>19</v>
      </c>
      <c r="H219" s="396"/>
      <c r="I219" s="396">
        <v>140.46</v>
      </c>
      <c r="J219" s="438"/>
      <c r="K219" s="436">
        <f t="shared" si="5"/>
        <v>2668.7400000000002</v>
      </c>
      <c r="L219" s="919">
        <f>K219/K781</f>
        <v>0.0004135464062535688</v>
      </c>
      <c r="M219" s="440"/>
      <c r="N219" s="394" t="s">
        <v>2510</v>
      </c>
      <c r="Z219" s="369" t="s">
        <v>1410</v>
      </c>
      <c r="AA219" s="924">
        <v>0.00040804565493737696</v>
      </c>
    </row>
    <row r="220" spans="1:27" ht="12" customHeight="1">
      <c r="A220" s="393" t="s">
        <v>1411</v>
      </c>
      <c r="B220" s="956" t="s">
        <v>1245</v>
      </c>
      <c r="C220" s="957"/>
      <c r="D220" s="957"/>
      <c r="E220" s="958"/>
      <c r="F220" s="432" t="s">
        <v>1019</v>
      </c>
      <c r="G220" s="433">
        <v>5</v>
      </c>
      <c r="H220" s="396"/>
      <c r="I220" s="396">
        <v>284.39</v>
      </c>
      <c r="J220" s="438"/>
      <c r="K220" s="436">
        <f t="shared" si="5"/>
        <v>1421.9499999999998</v>
      </c>
      <c r="L220" s="919">
        <f>K220/K781</f>
        <v>0.00022034454925255438</v>
      </c>
      <c r="M220" s="440"/>
      <c r="N220" s="394" t="s">
        <v>2511</v>
      </c>
      <c r="Z220" s="369" t="s">
        <v>1411</v>
      </c>
      <c r="AA220" s="924">
        <v>0.00021741365552215765</v>
      </c>
    </row>
    <row r="221" spans="1:27" ht="12" customHeight="1">
      <c r="A221" s="393" t="s">
        <v>1412</v>
      </c>
      <c r="B221" s="956" t="s">
        <v>962</v>
      </c>
      <c r="C221" s="957"/>
      <c r="D221" s="957"/>
      <c r="E221" s="958"/>
      <c r="F221" s="432" t="s">
        <v>1019</v>
      </c>
      <c r="G221" s="433">
        <v>12</v>
      </c>
      <c r="H221" s="396"/>
      <c r="I221" s="396">
        <v>95.65</v>
      </c>
      <c r="J221" s="438"/>
      <c r="K221" s="436">
        <f t="shared" si="5"/>
        <v>1147.8000000000002</v>
      </c>
      <c r="L221" s="919">
        <f>K221/K781</f>
        <v>0.00017786242387712788</v>
      </c>
      <c r="M221" s="440"/>
      <c r="N221" s="394" t="s">
        <v>2512</v>
      </c>
      <c r="Z221" s="369" t="s">
        <v>1412</v>
      </c>
      <c r="AA221" s="924">
        <v>0.00017549660241804045</v>
      </c>
    </row>
    <row r="222" spans="1:27" ht="12" customHeight="1">
      <c r="A222" s="393" t="s">
        <v>1413</v>
      </c>
      <c r="B222" s="956" t="s">
        <v>1258</v>
      </c>
      <c r="C222" s="957"/>
      <c r="D222" s="957"/>
      <c r="E222" s="958"/>
      <c r="F222" s="432" t="s">
        <v>1019</v>
      </c>
      <c r="G222" s="433">
        <v>23</v>
      </c>
      <c r="H222" s="396"/>
      <c r="I222" s="396">
        <v>71.59</v>
      </c>
      <c r="J222" s="438"/>
      <c r="K222" s="436">
        <f t="shared" si="5"/>
        <v>1646.5700000000002</v>
      </c>
      <c r="L222" s="919">
        <f>K222/K781</f>
        <v>0.00025515153448628895</v>
      </c>
      <c r="M222" s="440"/>
      <c r="N222" s="394" t="s">
        <v>2513</v>
      </c>
      <c r="Z222" s="369" t="s">
        <v>1413</v>
      </c>
      <c r="AA222" s="924">
        <v>0.0002517576586892079</v>
      </c>
    </row>
    <row r="223" spans="1:27" ht="12" customHeight="1">
      <c r="A223" s="393" t="s">
        <v>1414</v>
      </c>
      <c r="B223" s="956" t="s">
        <v>1342</v>
      </c>
      <c r="C223" s="957"/>
      <c r="D223" s="957"/>
      <c r="E223" s="958"/>
      <c r="F223" s="432" t="s">
        <v>1336</v>
      </c>
      <c r="G223" s="433">
        <v>31</v>
      </c>
      <c r="H223" s="396"/>
      <c r="I223" s="396">
        <v>145.82</v>
      </c>
      <c r="J223" s="438"/>
      <c r="K223" s="436">
        <f t="shared" si="5"/>
        <v>4520.42</v>
      </c>
      <c r="L223" s="919">
        <f>K223/K781</f>
        <v>0.0007004816676621766</v>
      </c>
      <c r="M223" s="440"/>
      <c r="N223" s="394" t="s">
        <v>2514</v>
      </c>
      <c r="Z223" s="369" t="s">
        <v>1414</v>
      </c>
      <c r="AA223" s="924">
        <v>0.0006911642720879581</v>
      </c>
    </row>
    <row r="224" spans="1:27" ht="12" customHeight="1">
      <c r="A224" s="393" t="s">
        <v>1415</v>
      </c>
      <c r="B224" s="956" t="s">
        <v>1265</v>
      </c>
      <c r="C224" s="957"/>
      <c r="D224" s="957"/>
      <c r="E224" s="958"/>
      <c r="F224" s="432" t="s">
        <v>1019</v>
      </c>
      <c r="G224" s="433">
        <v>10</v>
      </c>
      <c r="H224" s="396"/>
      <c r="I224" s="396">
        <v>51.65</v>
      </c>
      <c r="J224" s="438"/>
      <c r="K224" s="436">
        <f t="shared" si="5"/>
        <v>516.5</v>
      </c>
      <c r="L224" s="919">
        <f>K224/K781</f>
        <v>8.003654115049359E-05</v>
      </c>
      <c r="M224" s="440"/>
      <c r="N224" s="394" t="s">
        <v>2515</v>
      </c>
      <c r="Z224" s="369" t="s">
        <v>1415</v>
      </c>
      <c r="AA224" s="924">
        <v>7.897194210569601E-05</v>
      </c>
    </row>
    <row r="225" spans="1:27" ht="12" customHeight="1">
      <c r="A225" s="393" t="s">
        <v>1416</v>
      </c>
      <c r="B225" s="956" t="s">
        <v>1263</v>
      </c>
      <c r="C225" s="957"/>
      <c r="D225" s="957"/>
      <c r="E225" s="958"/>
      <c r="F225" s="432" t="s">
        <v>1019</v>
      </c>
      <c r="G225" s="433">
        <v>10</v>
      </c>
      <c r="H225" s="396"/>
      <c r="I225" s="396">
        <v>70.84</v>
      </c>
      <c r="J225" s="438"/>
      <c r="K225" s="436">
        <f t="shared" si="5"/>
        <v>708.4000000000001</v>
      </c>
      <c r="L225" s="919">
        <f>K225/K781</f>
        <v>0.00010977325411618521</v>
      </c>
      <c r="M225" s="440"/>
      <c r="N225" s="394" t="s">
        <v>2516</v>
      </c>
      <c r="Z225" s="369" t="s">
        <v>1416</v>
      </c>
      <c r="AA225" s="924">
        <v>0.00010831311478736701</v>
      </c>
    </row>
    <row r="226" spans="1:27" ht="12" customHeight="1">
      <c r="A226" s="393" t="s">
        <v>1417</v>
      </c>
      <c r="B226" s="956" t="s">
        <v>1264</v>
      </c>
      <c r="C226" s="957"/>
      <c r="D226" s="957"/>
      <c r="E226" s="958"/>
      <c r="F226" s="432" t="s">
        <v>1019</v>
      </c>
      <c r="G226" s="433">
        <v>19</v>
      </c>
      <c r="H226" s="396"/>
      <c r="I226" s="396">
        <v>62.15</v>
      </c>
      <c r="J226" s="438"/>
      <c r="K226" s="436">
        <f t="shared" si="5"/>
        <v>1180.85</v>
      </c>
      <c r="L226" s="919">
        <f>K226/K781</f>
        <v>0.00018298383275423106</v>
      </c>
      <c r="M226" s="440"/>
      <c r="N226" s="394" t="s">
        <v>2517</v>
      </c>
      <c r="Z226" s="369" t="s">
        <v>1417</v>
      </c>
      <c r="AA226" s="924">
        <v>0.00018054988932335165</v>
      </c>
    </row>
    <row r="227" spans="1:27" ht="12" customHeight="1">
      <c r="A227" s="393" t="s">
        <v>1418</v>
      </c>
      <c r="B227" s="956" t="s">
        <v>963</v>
      </c>
      <c r="C227" s="957"/>
      <c r="D227" s="957"/>
      <c r="E227" s="958"/>
      <c r="F227" s="432" t="s">
        <v>1020</v>
      </c>
      <c r="G227" s="433">
        <v>90</v>
      </c>
      <c r="H227" s="396"/>
      <c r="I227" s="396">
        <v>41.4</v>
      </c>
      <c r="J227" s="438"/>
      <c r="K227" s="436">
        <f t="shared" si="5"/>
        <v>3726</v>
      </c>
      <c r="L227" s="919">
        <f>K227/K781</f>
        <v>0.0005773788041175975</v>
      </c>
      <c r="M227" s="440"/>
      <c r="N227" s="394" t="s">
        <v>2518</v>
      </c>
      <c r="Z227" s="369" t="s">
        <v>1418</v>
      </c>
      <c r="AA227" s="924">
        <v>0.0005687355915790076</v>
      </c>
    </row>
    <row r="228" spans="1:27" ht="12" customHeight="1">
      <c r="A228" s="393" t="s">
        <v>1419</v>
      </c>
      <c r="B228" s="956" t="s">
        <v>1259</v>
      </c>
      <c r="C228" s="957"/>
      <c r="D228" s="957"/>
      <c r="E228" s="958"/>
      <c r="F228" s="432" t="s">
        <v>1020</v>
      </c>
      <c r="G228" s="433">
        <v>72</v>
      </c>
      <c r="H228" s="396"/>
      <c r="I228" s="396">
        <v>44.89</v>
      </c>
      <c r="J228" s="438"/>
      <c r="K228" s="436">
        <f t="shared" si="5"/>
        <v>3232.08</v>
      </c>
      <c r="L228" s="919">
        <f>K228/K781</f>
        <v>0.000500841246702202</v>
      </c>
      <c r="M228" s="440"/>
      <c r="N228" s="394" t="s">
        <v>2519</v>
      </c>
      <c r="Z228" s="369" t="s">
        <v>1419</v>
      </c>
      <c r="AA228" s="924">
        <v>0.0004932986568333962</v>
      </c>
    </row>
    <row r="229" spans="1:27" ht="12" customHeight="1">
      <c r="A229" s="393" t="s">
        <v>1420</v>
      </c>
      <c r="B229" s="956" t="s">
        <v>1260</v>
      </c>
      <c r="C229" s="957"/>
      <c r="D229" s="957"/>
      <c r="E229" s="958"/>
      <c r="F229" s="432" t="s">
        <v>1020</v>
      </c>
      <c r="G229" s="433">
        <v>102</v>
      </c>
      <c r="H229" s="396"/>
      <c r="I229" s="396">
        <v>77.58</v>
      </c>
      <c r="J229" s="438"/>
      <c r="K229" s="436">
        <f t="shared" si="5"/>
        <v>7913.16</v>
      </c>
      <c r="L229" s="919">
        <f>K229/K781</f>
        <v>0.001226218695005692</v>
      </c>
      <c r="M229" s="440"/>
      <c r="N229" s="394" t="s">
        <v>2520</v>
      </c>
      <c r="Z229" s="369" t="s">
        <v>1420</v>
      </c>
      <c r="AA229" s="924">
        <v>0.001208816560941868</v>
      </c>
    </row>
    <row r="230" spans="1:27" ht="39" customHeight="1">
      <c r="A230" s="393" t="s">
        <v>1421</v>
      </c>
      <c r="B230" s="963" t="s">
        <v>1261</v>
      </c>
      <c r="C230" s="960"/>
      <c r="D230" s="960"/>
      <c r="E230" s="961"/>
      <c r="F230" s="432" t="s">
        <v>1019</v>
      </c>
      <c r="G230" s="433">
        <v>16</v>
      </c>
      <c r="H230" s="438"/>
      <c r="I230" s="396">
        <v>572.31</v>
      </c>
      <c r="J230" s="438"/>
      <c r="K230" s="436">
        <f t="shared" si="5"/>
        <v>9156.96</v>
      </c>
      <c r="L230" s="919">
        <f>K230/K781</f>
        <v>0.0014189572233367352</v>
      </c>
      <c r="M230" s="440"/>
      <c r="N230" s="394" t="s">
        <v>2521</v>
      </c>
      <c r="O230" s="395"/>
      <c r="Z230" s="369" t="s">
        <v>1421</v>
      </c>
      <c r="AA230" s="924">
        <v>0.0013918143511231326</v>
      </c>
    </row>
    <row r="231" spans="1:27" ht="39" customHeight="1">
      <c r="A231" s="393" t="s">
        <v>1422</v>
      </c>
      <c r="B231" s="963" t="s">
        <v>1262</v>
      </c>
      <c r="C231" s="960"/>
      <c r="D231" s="960"/>
      <c r="E231" s="961"/>
      <c r="F231" s="432" t="s">
        <v>1019</v>
      </c>
      <c r="G231" s="433">
        <v>1</v>
      </c>
      <c r="H231" s="438"/>
      <c r="I231" s="396">
        <v>602.15</v>
      </c>
      <c r="J231" s="438"/>
      <c r="K231" s="436">
        <f t="shared" si="5"/>
        <v>602.15</v>
      </c>
      <c r="L231" s="919">
        <f>K231/K781</f>
        <v>9.330881559297137E-05</v>
      </c>
      <c r="M231" s="440"/>
      <c r="N231" s="394" t="s">
        <v>2522</v>
      </c>
      <c r="O231" s="395"/>
      <c r="Z231" s="369" t="s">
        <v>1422</v>
      </c>
      <c r="AA231" s="924">
        <v>9.164414842073973E-05</v>
      </c>
    </row>
    <row r="232" spans="1:27" s="370" customFormat="1" ht="26.25" customHeight="1">
      <c r="A232" s="393" t="s">
        <v>1423</v>
      </c>
      <c r="B232" s="963" t="s">
        <v>1268</v>
      </c>
      <c r="C232" s="960"/>
      <c r="D232" s="960"/>
      <c r="E232" s="961"/>
      <c r="F232" s="432" t="s">
        <v>1019</v>
      </c>
      <c r="G232" s="433">
        <v>2</v>
      </c>
      <c r="H232" s="441"/>
      <c r="I232" s="396">
        <v>4156.57</v>
      </c>
      <c r="J232" s="443"/>
      <c r="K232" s="436">
        <f t="shared" si="5"/>
        <v>8313.14</v>
      </c>
      <c r="L232" s="919">
        <f>K232/K781</f>
        <v>0.0012881993643752453</v>
      </c>
      <c r="M232" s="440"/>
      <c r="N232" s="394" t="s">
        <v>2523</v>
      </c>
      <c r="P232" s="397"/>
      <c r="Z232" s="370" t="s">
        <v>1423</v>
      </c>
      <c r="AA232" s="925">
        <v>0.0015883161140571084</v>
      </c>
    </row>
    <row r="233" spans="1:27" ht="39" customHeight="1">
      <c r="A233" s="393" t="s">
        <v>1424</v>
      </c>
      <c r="B233" s="963" t="s">
        <v>1269</v>
      </c>
      <c r="C233" s="960"/>
      <c r="D233" s="960"/>
      <c r="E233" s="961"/>
      <c r="F233" s="432" t="s">
        <v>1019</v>
      </c>
      <c r="G233" s="433">
        <v>2</v>
      </c>
      <c r="H233" s="438"/>
      <c r="I233" s="396">
        <v>4326.87</v>
      </c>
      <c r="J233" s="438"/>
      <c r="K233" s="436">
        <f t="shared" si="5"/>
        <v>8653.74</v>
      </c>
      <c r="L233" s="919">
        <f>K233/K781</f>
        <v>0.0013409785433023667</v>
      </c>
      <c r="M233" s="440"/>
      <c r="N233" s="394" t="s">
        <v>2524</v>
      </c>
      <c r="O233" s="395"/>
      <c r="Z233" s="369" t="s">
        <v>1424</v>
      </c>
      <c r="AA233" s="924">
        <v>0.0016452278977755637</v>
      </c>
    </row>
    <row r="234" spans="1:27" s="370" customFormat="1" ht="26.25" customHeight="1" thickBot="1">
      <c r="A234" s="393" t="s">
        <v>1425</v>
      </c>
      <c r="B234" s="963" t="s">
        <v>1320</v>
      </c>
      <c r="C234" s="960"/>
      <c r="D234" s="960"/>
      <c r="E234" s="961"/>
      <c r="F234" s="432" t="s">
        <v>1019</v>
      </c>
      <c r="G234" s="433">
        <v>2</v>
      </c>
      <c r="H234" s="441"/>
      <c r="I234" s="396">
        <v>1935.83</v>
      </c>
      <c r="J234" s="443"/>
      <c r="K234" s="436">
        <f t="shared" si="5"/>
        <v>3871.66</v>
      </c>
      <c r="L234" s="919">
        <f>K234/K781</f>
        <v>0.0005999501934379865</v>
      </c>
      <c r="M234" s="440">
        <f>SUM(K213:K234)</f>
        <v>77690.70000000001</v>
      </c>
      <c r="N234" s="394" t="s">
        <v>2739</v>
      </c>
      <c r="P234" s="397"/>
      <c r="Z234" s="370" t="s">
        <v>1425</v>
      </c>
      <c r="AA234" s="925">
        <v>0.0006338641268342685</v>
      </c>
    </row>
    <row r="235" spans="1:26" ht="15.75" customHeight="1" thickTop="1">
      <c r="A235" s="402" t="str">
        <f>A27</f>
        <v>DATA: 10/05/2017</v>
      </c>
      <c r="B235" s="386"/>
      <c r="C235" s="387" t="s">
        <v>986</v>
      </c>
      <c r="D235" s="386"/>
      <c r="E235" s="388"/>
      <c r="F235" s="386" t="s">
        <v>1009</v>
      </c>
      <c r="G235" s="388"/>
      <c r="H235" s="386" t="s">
        <v>1519</v>
      </c>
      <c r="I235" s="388"/>
      <c r="J235" s="386"/>
      <c r="K235" s="452">
        <f>SUM(K208:K234)</f>
        <v>3050116.0044191447</v>
      </c>
      <c r="L235" s="386"/>
      <c r="M235" s="453">
        <f>SUM(M208:M234)</f>
        <v>3050116.0044191442</v>
      </c>
      <c r="N235" s="415"/>
      <c r="P235" s="400"/>
      <c r="Z235" s="369" t="s">
        <v>2420</v>
      </c>
    </row>
    <row r="236" spans="1:16" ht="15.75" customHeight="1" thickBot="1">
      <c r="A236" s="454"/>
      <c r="B236" s="389"/>
      <c r="C236" s="390"/>
      <c r="D236" s="391"/>
      <c r="E236" s="392"/>
      <c r="F236" s="391"/>
      <c r="G236" s="392"/>
      <c r="H236" s="391" t="s">
        <v>1017</v>
      </c>
      <c r="I236" s="392"/>
      <c r="J236" s="391"/>
      <c r="K236" s="455"/>
      <c r="L236" s="391"/>
      <c r="M236" s="456"/>
      <c r="N236" s="415"/>
      <c r="P236" s="400"/>
    </row>
    <row r="237" ht="16.5" customHeight="1" thickBot="1" thickTop="1">
      <c r="E237" s="372" t="s">
        <v>1010</v>
      </c>
    </row>
    <row r="238" spans="1:14" ht="18" customHeight="1" thickTop="1">
      <c r="A238" s="401"/>
      <c r="B238" s="373" t="s">
        <v>1001</v>
      </c>
      <c r="C238" s="374"/>
      <c r="D238" s="375" t="str">
        <f>D2</f>
        <v>OBRA/SERVIÇO: CONSTRUÇÃO DE CENTRO DE EDUCAÇÃO INFANTIL</v>
      </c>
      <c r="E238" s="375"/>
      <c r="F238" s="375"/>
      <c r="G238" s="375"/>
      <c r="H238" s="941" t="str">
        <f>H2</f>
        <v>PRINCIPAIS REFERÊNCIAIS DE PREÇOS - BDI 30,90%</v>
      </c>
      <c r="I238" s="942"/>
      <c r="J238" s="942"/>
      <c r="K238" s="943"/>
      <c r="L238" s="402"/>
      <c r="M238" s="403" t="s">
        <v>990</v>
      </c>
      <c r="N238" s="404"/>
    </row>
    <row r="239" spans="1:14" ht="18" customHeight="1" thickBot="1">
      <c r="A239" s="405"/>
      <c r="B239" s="376" t="s">
        <v>1002</v>
      </c>
      <c r="C239" s="377"/>
      <c r="D239" s="378"/>
      <c r="E239" s="378"/>
      <c r="F239" s="378"/>
      <c r="G239" s="378"/>
      <c r="H239" s="944" t="str">
        <f>H3</f>
        <v>IOPES - FEVEREIRO/2017 (DATA BASE)</v>
      </c>
      <c r="I239" s="945"/>
      <c r="J239" s="945"/>
      <c r="K239" s="946"/>
      <c r="L239" s="406"/>
      <c r="M239" s="407" t="s">
        <v>2264</v>
      </c>
      <c r="N239" s="408"/>
    </row>
    <row r="240" spans="1:14" ht="18" customHeight="1" thickTop="1">
      <c r="A240" s="405"/>
      <c r="B240" s="379" t="s">
        <v>1003</v>
      </c>
      <c r="C240" s="377"/>
      <c r="D240" s="378" t="str">
        <f>D4</f>
        <v>LOCAL: LOCALIDADE DE JAQUEIRA - PRESIDENTE KENNEDY - ES</v>
      </c>
      <c r="E240" s="378"/>
      <c r="F240" s="378"/>
      <c r="G240" s="378"/>
      <c r="H240" s="405" t="s">
        <v>1004</v>
      </c>
      <c r="J240" s="405"/>
      <c r="L240" s="405"/>
      <c r="M240" s="409"/>
      <c r="N240" s="410"/>
    </row>
    <row r="241" spans="1:14" ht="15" customHeight="1" thickBot="1">
      <c r="A241" s="411"/>
      <c r="B241" s="380"/>
      <c r="C241" s="381"/>
      <c r="D241" s="382"/>
      <c r="E241" s="382"/>
      <c r="F241" s="382"/>
      <c r="G241" s="382"/>
      <c r="H241" s="538" t="s">
        <v>1005</v>
      </c>
      <c r="I241" s="539"/>
      <c r="J241" s="538"/>
      <c r="K241" s="540">
        <f>K235</f>
        <v>3050116.0044191447</v>
      </c>
      <c r="L241" s="541"/>
      <c r="M241" s="542">
        <f>M235</f>
        <v>3050116.0044191442</v>
      </c>
      <c r="N241" s="415"/>
    </row>
    <row r="242" spans="1:14" ht="15" customHeight="1" thickTop="1">
      <c r="A242" s="416"/>
      <c r="B242" s="383"/>
      <c r="C242" s="383"/>
      <c r="D242" s="383"/>
      <c r="E242" s="383"/>
      <c r="F242" s="417"/>
      <c r="G242" s="417"/>
      <c r="H242" s="418"/>
      <c r="I242" s="419"/>
      <c r="J242" s="419" t="s">
        <v>1012</v>
      </c>
      <c r="K242" s="419"/>
      <c r="L242" s="419"/>
      <c r="M242" s="420"/>
      <c r="N242" s="394"/>
    </row>
    <row r="243" spans="1:26" ht="15" customHeight="1">
      <c r="A243" s="416" t="s">
        <v>1006</v>
      </c>
      <c r="B243" s="383"/>
      <c r="C243" s="384" t="s">
        <v>1007</v>
      </c>
      <c r="D243" s="383"/>
      <c r="E243" s="383"/>
      <c r="F243" s="421" t="s">
        <v>18</v>
      </c>
      <c r="G243" s="417" t="s">
        <v>1013</v>
      </c>
      <c r="H243" s="422" t="s">
        <v>1014</v>
      </c>
      <c r="I243" s="422"/>
      <c r="J243" s="947" t="s">
        <v>463</v>
      </c>
      <c r="K243" s="952"/>
      <c r="L243" s="947" t="s">
        <v>997</v>
      </c>
      <c r="M243" s="948"/>
      <c r="N243" s="423"/>
      <c r="O243" s="424"/>
      <c r="Z243" s="369" t="s">
        <v>1006</v>
      </c>
    </row>
    <row r="244" spans="1:15" ht="6" customHeight="1" thickBot="1">
      <c r="A244" s="425"/>
      <c r="B244" s="385"/>
      <c r="C244" s="385"/>
      <c r="D244" s="385"/>
      <c r="E244" s="385"/>
      <c r="F244" s="426"/>
      <c r="G244" s="427"/>
      <c r="H244" s="385"/>
      <c r="I244" s="385"/>
      <c r="J244" s="426"/>
      <c r="K244" s="428"/>
      <c r="L244" s="385"/>
      <c r="M244" s="429"/>
      <c r="N244" s="430"/>
      <c r="O244" s="424"/>
    </row>
    <row r="245" spans="1:26" ht="12" customHeight="1" thickTop="1">
      <c r="A245" s="444">
        <v>24</v>
      </c>
      <c r="B245" s="962" t="s">
        <v>1987</v>
      </c>
      <c r="C245" s="962"/>
      <c r="D245" s="962"/>
      <c r="E245" s="962"/>
      <c r="F245" s="432"/>
      <c r="G245" s="544"/>
      <c r="H245" s="396"/>
      <c r="I245" s="396"/>
      <c r="J245" s="438"/>
      <c r="K245" s="436">
        <f aca="true" t="shared" si="6" ref="K245:K278">G245*I245</f>
        <v>0</v>
      </c>
      <c r="L245" s="439"/>
      <c r="M245" s="440"/>
      <c r="N245" s="394"/>
      <c r="Z245" s="369">
        <v>24</v>
      </c>
    </row>
    <row r="246" spans="1:26" ht="12" customHeight="1">
      <c r="A246" s="444" t="s">
        <v>825</v>
      </c>
      <c r="B246" s="962" t="s">
        <v>996</v>
      </c>
      <c r="C246" s="962"/>
      <c r="D246" s="962"/>
      <c r="E246" s="962"/>
      <c r="F246" s="432"/>
      <c r="G246" s="544"/>
      <c r="H246" s="396"/>
      <c r="I246" s="396"/>
      <c r="J246" s="438"/>
      <c r="K246" s="436">
        <f t="shared" si="6"/>
        <v>0</v>
      </c>
      <c r="L246" s="439"/>
      <c r="M246" s="440"/>
      <c r="N246" s="394"/>
      <c r="Z246" s="369" t="s">
        <v>825</v>
      </c>
    </row>
    <row r="247" spans="1:27" ht="12" customHeight="1">
      <c r="A247" s="393" t="s">
        <v>826</v>
      </c>
      <c r="B247" s="988" t="s">
        <v>1604</v>
      </c>
      <c r="C247" s="988"/>
      <c r="D247" s="988"/>
      <c r="E247" s="988"/>
      <c r="F247" s="543" t="s">
        <v>1075</v>
      </c>
      <c r="G247" s="544">
        <v>171.36</v>
      </c>
      <c r="H247" s="396"/>
      <c r="I247" s="396">
        <v>2.62</v>
      </c>
      <c r="J247" s="438"/>
      <c r="K247" s="436">
        <f t="shared" si="6"/>
        <v>448.96320000000003</v>
      </c>
      <c r="L247" s="919">
        <f>K247/K781</f>
        <v>6.957107769962689E-05</v>
      </c>
      <c r="M247" s="440"/>
      <c r="N247" s="394" t="s">
        <v>2290</v>
      </c>
      <c r="Z247" s="369" t="s">
        <v>826</v>
      </c>
      <c r="AA247" s="924">
        <v>6.864568410065445E-05</v>
      </c>
    </row>
    <row r="248" spans="1:27" ht="12" customHeight="1">
      <c r="A248" s="393" t="s">
        <v>827</v>
      </c>
      <c r="B248" s="988" t="s">
        <v>1605</v>
      </c>
      <c r="C248" s="988"/>
      <c r="D248" s="988"/>
      <c r="E248" s="988"/>
      <c r="F248" s="543" t="s">
        <v>1075</v>
      </c>
      <c r="G248" s="544">
        <v>5.82</v>
      </c>
      <c r="H248" s="396"/>
      <c r="I248" s="396">
        <v>43.52</v>
      </c>
      <c r="J248" s="438"/>
      <c r="K248" s="436">
        <f t="shared" si="6"/>
        <v>253.28640000000004</v>
      </c>
      <c r="L248" s="920">
        <f>K248/K781</f>
        <v>3.924911399121081E-05</v>
      </c>
      <c r="M248" s="440"/>
      <c r="N248" s="394" t="s">
        <v>2445</v>
      </c>
      <c r="Z248" s="369" t="s">
        <v>827</v>
      </c>
      <c r="AA248" s="924">
        <v>3.8727045337773795E-05</v>
      </c>
    </row>
    <row r="249" spans="1:27" ht="12" customHeight="1">
      <c r="A249" s="393" t="s">
        <v>828</v>
      </c>
      <c r="B249" s="988" t="s">
        <v>1606</v>
      </c>
      <c r="C249" s="988"/>
      <c r="D249" s="988"/>
      <c r="E249" s="988"/>
      <c r="F249" s="543" t="s">
        <v>1018</v>
      </c>
      <c r="G249" s="544">
        <v>14.56</v>
      </c>
      <c r="H249" s="396"/>
      <c r="I249" s="396">
        <v>22.76</v>
      </c>
      <c r="J249" s="438"/>
      <c r="K249" s="436">
        <f t="shared" si="6"/>
        <v>331.3856</v>
      </c>
      <c r="L249" s="919">
        <f>K249/K781</f>
        <v>5.135132083461957E-05</v>
      </c>
      <c r="M249" s="440"/>
      <c r="N249" s="394" t="s">
        <v>2525</v>
      </c>
      <c r="Z249" s="369" t="s">
        <v>828</v>
      </c>
      <c r="AA249" s="924">
        <v>5.066827573642079E-05</v>
      </c>
    </row>
    <row r="250" spans="1:27" ht="12" customHeight="1">
      <c r="A250" s="393" t="s">
        <v>829</v>
      </c>
      <c r="B250" s="988" t="s">
        <v>1607</v>
      </c>
      <c r="C250" s="988"/>
      <c r="D250" s="988"/>
      <c r="E250" s="988"/>
      <c r="F250" s="543" t="s">
        <v>1075</v>
      </c>
      <c r="G250" s="544">
        <v>222.76</v>
      </c>
      <c r="H250" s="396"/>
      <c r="I250" s="396">
        <v>5.14</v>
      </c>
      <c r="J250" s="438"/>
      <c r="K250" s="436">
        <f t="shared" si="6"/>
        <v>1144.9863999999998</v>
      </c>
      <c r="L250" s="919">
        <f>K250/K781</f>
        <v>0.000177426430049091</v>
      </c>
      <c r="M250" s="440"/>
      <c r="N250" s="394" t="s">
        <v>2291</v>
      </c>
      <c r="Z250" s="369" t="s">
        <v>829</v>
      </c>
      <c r="AA250" s="924">
        <v>0.0001750664079237353</v>
      </c>
    </row>
    <row r="251" spans="1:27" ht="12" customHeight="1">
      <c r="A251" s="444" t="s">
        <v>1426</v>
      </c>
      <c r="B251" s="962" t="s">
        <v>1608</v>
      </c>
      <c r="C251" s="962"/>
      <c r="D251" s="962"/>
      <c r="E251" s="962"/>
      <c r="F251" s="432"/>
      <c r="G251" s="544"/>
      <c r="H251" s="396"/>
      <c r="I251" s="396"/>
      <c r="J251" s="438"/>
      <c r="K251" s="436">
        <f t="shared" si="6"/>
        <v>0</v>
      </c>
      <c r="L251" s="919">
        <f>K251/K781</f>
        <v>0</v>
      </c>
      <c r="M251" s="440"/>
      <c r="N251" s="394"/>
      <c r="Z251" s="369" t="s">
        <v>1426</v>
      </c>
      <c r="AA251" s="924">
        <v>0</v>
      </c>
    </row>
    <row r="252" spans="1:27" ht="12" customHeight="1">
      <c r="A252" s="444" t="s">
        <v>1636</v>
      </c>
      <c r="B252" s="962" t="s">
        <v>1609</v>
      </c>
      <c r="C252" s="962"/>
      <c r="D252" s="962"/>
      <c r="E252" s="962"/>
      <c r="F252" s="432"/>
      <c r="G252" s="544"/>
      <c r="H252" s="396"/>
      <c r="I252" s="396"/>
      <c r="J252" s="438"/>
      <c r="K252" s="436">
        <f t="shared" si="6"/>
        <v>0</v>
      </c>
      <c r="L252" s="919">
        <f>K252/K781</f>
        <v>0</v>
      </c>
      <c r="M252" s="440"/>
      <c r="N252" s="394"/>
      <c r="Z252" s="369" t="s">
        <v>1636</v>
      </c>
      <c r="AA252" s="924">
        <v>0</v>
      </c>
    </row>
    <row r="253" spans="1:27" s="370" customFormat="1" ht="25.5" customHeight="1">
      <c r="A253" s="393" t="s">
        <v>1637</v>
      </c>
      <c r="B253" s="963" t="s">
        <v>1610</v>
      </c>
      <c r="C253" s="960"/>
      <c r="D253" s="960"/>
      <c r="E253" s="961"/>
      <c r="F253" s="432" t="s">
        <v>1075</v>
      </c>
      <c r="G253" s="433">
        <v>6.98</v>
      </c>
      <c r="H253" s="396"/>
      <c r="I253" s="396">
        <v>505.99</v>
      </c>
      <c r="J253" s="443"/>
      <c r="K253" s="436">
        <f t="shared" si="6"/>
        <v>3531.8102000000003</v>
      </c>
      <c r="L253" s="919">
        <f>K253/K781</f>
        <v>0.0005472872650687958</v>
      </c>
      <c r="M253" s="440"/>
      <c r="N253" s="394" t="s">
        <v>2451</v>
      </c>
      <c r="P253" s="397"/>
      <c r="Z253" s="370" t="s">
        <v>1637</v>
      </c>
      <c r="AA253" s="925">
        <v>0.0005381719362915053</v>
      </c>
    </row>
    <row r="254" spans="1:27" s="370" customFormat="1" ht="25.5" customHeight="1">
      <c r="A254" s="393" t="s">
        <v>1638</v>
      </c>
      <c r="B254" s="963" t="s">
        <v>1611</v>
      </c>
      <c r="C254" s="960"/>
      <c r="D254" s="960"/>
      <c r="E254" s="961"/>
      <c r="F254" s="432" t="s">
        <v>1000</v>
      </c>
      <c r="G254" s="433">
        <v>693.64</v>
      </c>
      <c r="H254" s="396"/>
      <c r="I254" s="396">
        <v>6.49</v>
      </c>
      <c r="J254" s="443"/>
      <c r="K254" s="436">
        <f t="shared" si="6"/>
        <v>4501.7236</v>
      </c>
      <c r="L254" s="919">
        <f>K254/K781</f>
        <v>0.000697584484336008</v>
      </c>
      <c r="M254" s="440"/>
      <c r="N254" s="394" t="s">
        <v>2450</v>
      </c>
      <c r="P254" s="397"/>
      <c r="Z254" s="370" t="s">
        <v>1638</v>
      </c>
      <c r="AA254" s="925">
        <v>0.000728607033350396</v>
      </c>
    </row>
    <row r="255" spans="1:27" s="370" customFormat="1" ht="25.5" customHeight="1">
      <c r="A255" s="393" t="s">
        <v>1639</v>
      </c>
      <c r="B255" s="963" t="s">
        <v>1612</v>
      </c>
      <c r="C255" s="960"/>
      <c r="D255" s="960"/>
      <c r="E255" s="961"/>
      <c r="F255" s="432" t="s">
        <v>1018</v>
      </c>
      <c r="G255" s="433">
        <v>19</v>
      </c>
      <c r="H255" s="396"/>
      <c r="I255" s="396">
        <v>92.68</v>
      </c>
      <c r="J255" s="443"/>
      <c r="K255" s="436">
        <f t="shared" si="6"/>
        <v>1760.92</v>
      </c>
      <c r="L255" s="919">
        <f>K255/K781</f>
        <v>0.0002728711443228019</v>
      </c>
      <c r="M255" s="440"/>
      <c r="N255" s="394" t="s">
        <v>2449</v>
      </c>
      <c r="P255" s="397"/>
      <c r="Z255" s="370" t="s">
        <v>1639</v>
      </c>
      <c r="AA255" s="925">
        <v>0.00026924157268685815</v>
      </c>
    </row>
    <row r="256" spans="1:26" ht="12" customHeight="1">
      <c r="A256" s="444" t="s">
        <v>1640</v>
      </c>
      <c r="B256" s="962" t="s">
        <v>1166</v>
      </c>
      <c r="C256" s="962"/>
      <c r="D256" s="962"/>
      <c r="E256" s="962"/>
      <c r="F256" s="432"/>
      <c r="G256" s="544"/>
      <c r="H256" s="396"/>
      <c r="I256" s="396"/>
      <c r="J256" s="438"/>
      <c r="K256" s="436">
        <f t="shared" si="6"/>
        <v>0</v>
      </c>
      <c r="L256" s="919"/>
      <c r="M256" s="440"/>
      <c r="N256" s="394"/>
      <c r="Z256" s="369" t="s">
        <v>1640</v>
      </c>
    </row>
    <row r="257" spans="1:27" s="370" customFormat="1" ht="25.5" customHeight="1">
      <c r="A257" s="393" t="s">
        <v>1641</v>
      </c>
      <c r="B257" s="963" t="s">
        <v>1695</v>
      </c>
      <c r="C257" s="960"/>
      <c r="D257" s="960"/>
      <c r="E257" s="961"/>
      <c r="F257" s="432" t="s">
        <v>1018</v>
      </c>
      <c r="G257" s="433">
        <v>459.76</v>
      </c>
      <c r="H257" s="396"/>
      <c r="I257" s="396">
        <v>112.68</v>
      </c>
      <c r="J257" s="443"/>
      <c r="K257" s="436">
        <f t="shared" si="6"/>
        <v>51805.7568</v>
      </c>
      <c r="L257" s="919">
        <f>K257/K781</f>
        <v>0.00802779009865569</v>
      </c>
      <c r="M257" s="440"/>
      <c r="N257" s="394" t="s">
        <v>2455</v>
      </c>
      <c r="P257" s="397"/>
      <c r="Z257" s="370" t="s">
        <v>1641</v>
      </c>
      <c r="AA257" s="925">
        <v>0.007921009151503133</v>
      </c>
    </row>
    <row r="258" spans="1:27" s="370" customFormat="1" ht="25.5" customHeight="1">
      <c r="A258" s="393" t="s">
        <v>1642</v>
      </c>
      <c r="B258" s="963" t="s">
        <v>1613</v>
      </c>
      <c r="C258" s="960"/>
      <c r="D258" s="960"/>
      <c r="E258" s="961"/>
      <c r="F258" s="432" t="s">
        <v>1075</v>
      </c>
      <c r="G258" s="433">
        <v>80.76</v>
      </c>
      <c r="H258" s="396"/>
      <c r="I258" s="396">
        <v>612.18</v>
      </c>
      <c r="J258" s="443"/>
      <c r="K258" s="436">
        <f t="shared" si="6"/>
        <v>49439.6568</v>
      </c>
      <c r="L258" s="919">
        <f>K258/K781</f>
        <v>0.007661140611693088</v>
      </c>
      <c r="M258" s="440"/>
      <c r="N258" s="394" t="s">
        <v>2457</v>
      </c>
      <c r="P258" s="397"/>
      <c r="Z258" s="370" t="s">
        <v>1642</v>
      </c>
      <c r="AA258" s="925">
        <v>0.007546765077928712</v>
      </c>
    </row>
    <row r="259" spans="1:27" s="370" customFormat="1" ht="25.5" customHeight="1">
      <c r="A259" s="393" t="s">
        <v>1643</v>
      </c>
      <c r="B259" s="963" t="s">
        <v>1611</v>
      </c>
      <c r="C259" s="960"/>
      <c r="D259" s="960"/>
      <c r="E259" s="961"/>
      <c r="F259" s="432" t="s">
        <v>1000</v>
      </c>
      <c r="G259" s="433">
        <v>3346.4</v>
      </c>
      <c r="H259" s="396"/>
      <c r="I259" s="396">
        <v>6.49</v>
      </c>
      <c r="J259" s="443"/>
      <c r="K259" s="436">
        <f t="shared" si="6"/>
        <v>21718.136000000002</v>
      </c>
      <c r="L259" s="919">
        <f>K259/K781</f>
        <v>0.0033654297883369145</v>
      </c>
      <c r="M259" s="440"/>
      <c r="N259" s="394" t="s">
        <v>2456</v>
      </c>
      <c r="P259" s="397"/>
      <c r="Z259" s="370" t="s">
        <v>1643</v>
      </c>
      <c r="AA259" s="925">
        <v>0.0035150951162040323</v>
      </c>
    </row>
    <row r="260" spans="1:27" s="370" customFormat="1" ht="25.5" customHeight="1">
      <c r="A260" s="393" t="s">
        <v>1644</v>
      </c>
      <c r="B260" s="963" t="s">
        <v>1614</v>
      </c>
      <c r="C260" s="960"/>
      <c r="D260" s="960"/>
      <c r="E260" s="961"/>
      <c r="F260" s="432" t="s">
        <v>1000</v>
      </c>
      <c r="G260" s="433">
        <v>2271.2</v>
      </c>
      <c r="H260" s="396"/>
      <c r="I260" s="396">
        <v>6.95</v>
      </c>
      <c r="J260" s="443"/>
      <c r="K260" s="436">
        <f t="shared" si="6"/>
        <v>15784.839999999998</v>
      </c>
      <c r="L260" s="919">
        <f>K260/K781</f>
        <v>0.002446009673211921</v>
      </c>
      <c r="M260" s="440"/>
      <c r="N260" s="394" t="s">
        <v>2526</v>
      </c>
      <c r="P260" s="397"/>
      <c r="Z260" s="370" t="s">
        <v>1644</v>
      </c>
      <c r="AA260" s="925">
        <v>0.0025350161603994855</v>
      </c>
    </row>
    <row r="261" spans="1:27" ht="12" customHeight="1">
      <c r="A261" s="393" t="s">
        <v>1645</v>
      </c>
      <c r="B261" s="988" t="s">
        <v>1615</v>
      </c>
      <c r="C261" s="988"/>
      <c r="D261" s="988"/>
      <c r="E261" s="988"/>
      <c r="F261" s="543" t="s">
        <v>1000</v>
      </c>
      <c r="G261" s="544">
        <v>180.2</v>
      </c>
      <c r="H261" s="396"/>
      <c r="I261" s="396">
        <v>6.41</v>
      </c>
      <c r="J261" s="438"/>
      <c r="K261" s="436">
        <f t="shared" si="6"/>
        <v>1155.0819999999999</v>
      </c>
      <c r="L261" s="919">
        <f>K261/K781</f>
        <v>0.0001789908383837259</v>
      </c>
      <c r="M261" s="440"/>
      <c r="N261" s="394" t="s">
        <v>2527</v>
      </c>
      <c r="Z261" s="369" t="s">
        <v>1645</v>
      </c>
      <c r="AA261" s="924">
        <v>0.00018349807322980285</v>
      </c>
    </row>
    <row r="262" spans="1:27" s="370" customFormat="1" ht="25.5" customHeight="1">
      <c r="A262" s="393" t="s">
        <v>1696</v>
      </c>
      <c r="B262" s="963" t="s">
        <v>1377</v>
      </c>
      <c r="C262" s="960"/>
      <c r="D262" s="960"/>
      <c r="E262" s="961"/>
      <c r="F262" s="432" t="s">
        <v>1018</v>
      </c>
      <c r="G262" s="433">
        <v>459.76</v>
      </c>
      <c r="H262" s="441"/>
      <c r="I262" s="442">
        <v>12.21</v>
      </c>
      <c r="J262" s="443"/>
      <c r="K262" s="436">
        <f>G262*I262</f>
        <v>5613.6696</v>
      </c>
      <c r="L262" s="919">
        <f>K262/K781</f>
        <v>0.0008698909931184412</v>
      </c>
      <c r="M262" s="440"/>
      <c r="N262" s="394" t="s">
        <v>2703</v>
      </c>
      <c r="P262" s="397"/>
      <c r="Z262" s="370" t="s">
        <v>1696</v>
      </c>
      <c r="AA262" s="925">
        <v>0.0008758943381942583</v>
      </c>
    </row>
    <row r="263" spans="1:26" ht="12" customHeight="1">
      <c r="A263" s="444" t="s">
        <v>1427</v>
      </c>
      <c r="B263" s="962" t="s">
        <v>1045</v>
      </c>
      <c r="C263" s="962"/>
      <c r="D263" s="962"/>
      <c r="E263" s="962"/>
      <c r="F263" s="432"/>
      <c r="G263" s="544"/>
      <c r="H263" s="396"/>
      <c r="I263" s="396"/>
      <c r="J263" s="438"/>
      <c r="K263" s="436">
        <f t="shared" si="6"/>
        <v>0</v>
      </c>
      <c r="L263" s="919"/>
      <c r="M263" s="440"/>
      <c r="N263" s="394"/>
      <c r="Z263" s="369" t="s">
        <v>1427</v>
      </c>
    </row>
    <row r="264" spans="1:27" s="370" customFormat="1" ht="25.5" customHeight="1">
      <c r="A264" s="393" t="s">
        <v>1646</v>
      </c>
      <c r="B264" s="963" t="s">
        <v>1616</v>
      </c>
      <c r="C264" s="960"/>
      <c r="D264" s="960"/>
      <c r="E264" s="961"/>
      <c r="F264" s="432" t="s">
        <v>1018</v>
      </c>
      <c r="G264" s="433">
        <v>8.64</v>
      </c>
      <c r="H264" s="396"/>
      <c r="I264" s="396">
        <v>46.39</v>
      </c>
      <c r="J264" s="443"/>
      <c r="K264" s="436">
        <f t="shared" si="6"/>
        <v>400.80960000000005</v>
      </c>
      <c r="L264" s="919">
        <f>K264/K781</f>
        <v>6.210922370554284E-05</v>
      </c>
      <c r="M264" s="440"/>
      <c r="N264" s="394" t="s">
        <v>2528</v>
      </c>
      <c r="P264" s="397"/>
      <c r="Z264" s="370" t="s">
        <v>1646</v>
      </c>
      <c r="AA264" s="925">
        <v>5.947325739068824E-05</v>
      </c>
    </row>
    <row r="265" spans="1:26" ht="12" customHeight="1">
      <c r="A265" s="444" t="s">
        <v>1428</v>
      </c>
      <c r="B265" s="962" t="s">
        <v>954</v>
      </c>
      <c r="C265" s="962"/>
      <c r="D265" s="962"/>
      <c r="E265" s="962"/>
      <c r="F265" s="432"/>
      <c r="G265" s="544"/>
      <c r="H265" s="396"/>
      <c r="I265" s="396"/>
      <c r="J265" s="438"/>
      <c r="K265" s="436">
        <f t="shared" si="6"/>
        <v>0</v>
      </c>
      <c r="L265" s="919"/>
      <c r="M265" s="440"/>
      <c r="N265" s="394"/>
      <c r="Z265" s="369" t="s">
        <v>1428</v>
      </c>
    </row>
    <row r="266" spans="1:27" ht="12" customHeight="1">
      <c r="A266" s="393" t="s">
        <v>1647</v>
      </c>
      <c r="B266" s="988" t="s">
        <v>1201</v>
      </c>
      <c r="C266" s="988"/>
      <c r="D266" s="988"/>
      <c r="E266" s="988"/>
      <c r="F266" s="543" t="s">
        <v>1018</v>
      </c>
      <c r="G266" s="545">
        <v>2.4</v>
      </c>
      <c r="H266" s="396"/>
      <c r="I266" s="396">
        <v>392.74</v>
      </c>
      <c r="J266" s="438"/>
      <c r="K266" s="436">
        <f t="shared" si="6"/>
        <v>942.576</v>
      </c>
      <c r="L266" s="919">
        <f>K266/K781</f>
        <v>0.00014606103158076988</v>
      </c>
      <c r="M266" s="440"/>
      <c r="N266" s="394" t="s">
        <v>2474</v>
      </c>
      <c r="Z266" s="369" t="s">
        <v>1647</v>
      </c>
      <c r="AA266" s="924">
        <v>0.00014548328906357827</v>
      </c>
    </row>
    <row r="267" spans="1:26" ht="12" customHeight="1">
      <c r="A267" s="444" t="s">
        <v>1429</v>
      </c>
      <c r="B267" s="962" t="s">
        <v>1617</v>
      </c>
      <c r="C267" s="962"/>
      <c r="D267" s="962"/>
      <c r="E267" s="962"/>
      <c r="F267" s="432"/>
      <c r="G267" s="544"/>
      <c r="H267" s="396"/>
      <c r="I267" s="396"/>
      <c r="J267" s="438"/>
      <c r="K267" s="436">
        <f t="shared" si="6"/>
        <v>0</v>
      </c>
      <c r="L267" s="919"/>
      <c r="M267" s="440"/>
      <c r="N267" s="394"/>
      <c r="Z267" s="369" t="s">
        <v>1429</v>
      </c>
    </row>
    <row r="268" spans="1:27" ht="39" customHeight="1">
      <c r="A268" s="393" t="s">
        <v>1648</v>
      </c>
      <c r="B268" s="963" t="s">
        <v>1618</v>
      </c>
      <c r="C268" s="960"/>
      <c r="D268" s="960"/>
      <c r="E268" s="961"/>
      <c r="F268" s="432" t="s">
        <v>1018</v>
      </c>
      <c r="G268" s="433">
        <v>180.04</v>
      </c>
      <c r="H268" s="438"/>
      <c r="I268" s="396">
        <v>72</v>
      </c>
      <c r="J268" s="438"/>
      <c r="K268" s="436">
        <f t="shared" si="6"/>
        <v>12962.88</v>
      </c>
      <c r="L268" s="919">
        <f>K268/K781</f>
        <v>0.002008720384412217</v>
      </c>
      <c r="M268" s="440"/>
      <c r="N268" s="394" t="s">
        <v>2529</v>
      </c>
      <c r="O268" s="395"/>
      <c r="Z268" s="369" t="s">
        <v>1648</v>
      </c>
      <c r="AA268" s="924">
        <v>0.0019891587939628833</v>
      </c>
    </row>
    <row r="269" spans="1:26" ht="12" customHeight="1">
      <c r="A269" s="444" t="s">
        <v>1430</v>
      </c>
      <c r="B269" s="962" t="s">
        <v>1130</v>
      </c>
      <c r="C269" s="962"/>
      <c r="D269" s="962"/>
      <c r="E269" s="962"/>
      <c r="F269" s="432"/>
      <c r="G269" s="544"/>
      <c r="H269" s="396"/>
      <c r="I269" s="396"/>
      <c r="J269" s="438"/>
      <c r="K269" s="436">
        <f t="shared" si="6"/>
        <v>0</v>
      </c>
      <c r="L269" s="919"/>
      <c r="M269" s="440"/>
      <c r="N269" s="394"/>
      <c r="Z269" s="369" t="s">
        <v>1430</v>
      </c>
    </row>
    <row r="270" spans="1:27" ht="12" customHeight="1">
      <c r="A270" s="393" t="s">
        <v>1649</v>
      </c>
      <c r="B270" s="988" t="s">
        <v>1209</v>
      </c>
      <c r="C270" s="988"/>
      <c r="D270" s="988"/>
      <c r="E270" s="988"/>
      <c r="F270" s="543" t="s">
        <v>1018</v>
      </c>
      <c r="G270" s="544">
        <v>37.12</v>
      </c>
      <c r="H270" s="396"/>
      <c r="I270" s="396">
        <v>10.52</v>
      </c>
      <c r="J270" s="438"/>
      <c r="K270" s="436">
        <f t="shared" si="6"/>
        <v>390.50239999999997</v>
      </c>
      <c r="L270" s="919">
        <f>K270/K781</f>
        <v>6.051202595734076E-05</v>
      </c>
      <c r="M270" s="440"/>
      <c r="N270" s="394" t="s">
        <v>2484</v>
      </c>
      <c r="Z270" s="369" t="s">
        <v>1649</v>
      </c>
      <c r="AA270" s="924">
        <v>5.9934153852030744E-05</v>
      </c>
    </row>
    <row r="271" spans="1:27" ht="12" customHeight="1">
      <c r="A271" s="393" t="s">
        <v>1650</v>
      </c>
      <c r="B271" s="988" t="s">
        <v>1619</v>
      </c>
      <c r="C271" s="988"/>
      <c r="D271" s="988"/>
      <c r="E271" s="988"/>
      <c r="F271" s="543" t="s">
        <v>1018</v>
      </c>
      <c r="G271" s="544">
        <v>37.12</v>
      </c>
      <c r="H271" s="396"/>
      <c r="I271" s="396">
        <v>50.91</v>
      </c>
      <c r="J271" s="438"/>
      <c r="K271" s="436">
        <f t="shared" si="6"/>
        <v>1889.7791999999997</v>
      </c>
      <c r="L271" s="919">
        <f>K271/K781</f>
        <v>0.0002928390913962185</v>
      </c>
      <c r="M271" s="440"/>
      <c r="N271" s="394" t="s">
        <v>2485</v>
      </c>
      <c r="Z271" s="369" t="s">
        <v>1650</v>
      </c>
      <c r="AA271" s="924">
        <v>0.00028905742951552325</v>
      </c>
    </row>
    <row r="272" spans="1:26" ht="12" customHeight="1">
      <c r="A272" s="444" t="s">
        <v>1431</v>
      </c>
      <c r="B272" s="962" t="s">
        <v>1620</v>
      </c>
      <c r="C272" s="962"/>
      <c r="D272" s="962"/>
      <c r="E272" s="962"/>
      <c r="F272" s="432"/>
      <c r="G272" s="544"/>
      <c r="H272" s="396"/>
      <c r="I272" s="396"/>
      <c r="J272" s="438"/>
      <c r="K272" s="436">
        <f t="shared" si="6"/>
        <v>0</v>
      </c>
      <c r="L272" s="919"/>
      <c r="M272" s="440"/>
      <c r="N272" s="394"/>
      <c r="Z272" s="369" t="s">
        <v>1431</v>
      </c>
    </row>
    <row r="273" spans="1:27" ht="12" customHeight="1">
      <c r="A273" s="393" t="s">
        <v>1651</v>
      </c>
      <c r="B273" s="988" t="s">
        <v>1621</v>
      </c>
      <c r="C273" s="988"/>
      <c r="D273" s="988"/>
      <c r="E273" s="988"/>
      <c r="F273" s="432" t="s">
        <v>1019</v>
      </c>
      <c r="G273" s="544">
        <v>22</v>
      </c>
      <c r="H273" s="396"/>
      <c r="I273" s="396">
        <v>77.81</v>
      </c>
      <c r="J273" s="438"/>
      <c r="K273" s="436">
        <f t="shared" si="6"/>
        <v>1711.8200000000002</v>
      </c>
      <c r="L273" s="919">
        <f>K273/K781</f>
        <v>0.00026526263673230967</v>
      </c>
      <c r="M273" s="440"/>
      <c r="N273" s="394" t="s">
        <v>2509</v>
      </c>
      <c r="Z273" s="369" t="s">
        <v>1651</v>
      </c>
      <c r="AA273" s="924">
        <v>0.0002617342689939449</v>
      </c>
    </row>
    <row r="274" spans="1:27" ht="12" customHeight="1">
      <c r="A274" s="393" t="s">
        <v>1652</v>
      </c>
      <c r="B274" s="988" t="s">
        <v>1622</v>
      </c>
      <c r="C274" s="988"/>
      <c r="D274" s="988"/>
      <c r="E274" s="988"/>
      <c r="F274" s="543" t="s">
        <v>1020</v>
      </c>
      <c r="G274" s="544">
        <v>24</v>
      </c>
      <c r="H274" s="396"/>
      <c r="I274" s="396">
        <v>77.58</v>
      </c>
      <c r="J274" s="438"/>
      <c r="K274" s="436">
        <f t="shared" si="6"/>
        <v>1861.92</v>
      </c>
      <c r="L274" s="919">
        <f>K274/K781</f>
        <v>0.00028852204588369223</v>
      </c>
      <c r="M274" s="440"/>
      <c r="N274" s="394" t="s">
        <v>2520</v>
      </c>
      <c r="Z274" s="369" t="s">
        <v>1652</v>
      </c>
      <c r="AA274" s="924">
        <v>0.00028442742610396897</v>
      </c>
    </row>
    <row r="275" spans="1:27" ht="39" customHeight="1">
      <c r="A275" s="393" t="s">
        <v>1653</v>
      </c>
      <c r="B275" s="963" t="s">
        <v>1623</v>
      </c>
      <c r="C275" s="960"/>
      <c r="D275" s="960"/>
      <c r="E275" s="961"/>
      <c r="F275" s="432" t="s">
        <v>1019</v>
      </c>
      <c r="G275" s="433">
        <v>3</v>
      </c>
      <c r="H275" s="438"/>
      <c r="I275" s="396">
        <v>443.2</v>
      </c>
      <c r="J275" s="438"/>
      <c r="K275" s="436">
        <f t="shared" si="6"/>
        <v>1329.6</v>
      </c>
      <c r="L275" s="919">
        <f>K275/K781</f>
        <v>0.00020603404668673042</v>
      </c>
      <c r="M275" s="440"/>
      <c r="N275" s="394" t="s">
        <v>2530</v>
      </c>
      <c r="O275" s="395"/>
      <c r="Z275" s="369" t="s">
        <v>1653</v>
      </c>
      <c r="AA275" s="924">
        <v>0.0002019128317260774</v>
      </c>
    </row>
    <row r="276" spans="1:27" ht="12" customHeight="1">
      <c r="A276" s="393" t="s">
        <v>1654</v>
      </c>
      <c r="B276" s="988" t="s">
        <v>1624</v>
      </c>
      <c r="C276" s="988" t="s">
        <v>1624</v>
      </c>
      <c r="D276" s="988" t="s">
        <v>1624</v>
      </c>
      <c r="E276" s="988" t="s">
        <v>1624</v>
      </c>
      <c r="F276" s="543" t="s">
        <v>1020</v>
      </c>
      <c r="G276" s="544">
        <v>57</v>
      </c>
      <c r="H276" s="396"/>
      <c r="I276" s="396">
        <v>18.71</v>
      </c>
      <c r="J276" s="438"/>
      <c r="K276" s="436">
        <f t="shared" si="6"/>
        <v>1066.47</v>
      </c>
      <c r="L276" s="919">
        <f>K276/K781</f>
        <v>0.00016525957413507627</v>
      </c>
      <c r="M276" s="440"/>
      <c r="N276" s="394" t="s">
        <v>2531</v>
      </c>
      <c r="Z276" s="369" t="s">
        <v>1654</v>
      </c>
      <c r="AA276" s="924">
        <v>0.0001630613883784349</v>
      </c>
    </row>
    <row r="277" spans="1:27" ht="12" customHeight="1">
      <c r="A277" s="393" t="s">
        <v>1655</v>
      </c>
      <c r="B277" s="988" t="s">
        <v>1625</v>
      </c>
      <c r="C277" s="988" t="s">
        <v>1625</v>
      </c>
      <c r="D277" s="988" t="s">
        <v>1625</v>
      </c>
      <c r="E277" s="988" t="s">
        <v>1625</v>
      </c>
      <c r="F277" s="543" t="s">
        <v>1020</v>
      </c>
      <c r="G277" s="544">
        <v>51</v>
      </c>
      <c r="H277" s="396"/>
      <c r="I277" s="396">
        <v>24.05</v>
      </c>
      <c r="J277" s="438"/>
      <c r="K277" s="436">
        <f t="shared" si="6"/>
        <v>1226.55</v>
      </c>
      <c r="L277" s="919">
        <f>K277/K781</f>
        <v>0.00019006547831198047</v>
      </c>
      <c r="M277" s="440"/>
      <c r="N277" s="394" t="s">
        <v>2532</v>
      </c>
      <c r="Z277" s="369" t="s">
        <v>1655</v>
      </c>
      <c r="AA277" s="924">
        <v>0.00018753733899272302</v>
      </c>
    </row>
    <row r="278" spans="1:27" ht="12" customHeight="1">
      <c r="A278" s="393" t="s">
        <v>1656</v>
      </c>
      <c r="B278" s="988" t="s">
        <v>1626</v>
      </c>
      <c r="C278" s="988" t="s">
        <v>1626</v>
      </c>
      <c r="D278" s="988" t="s">
        <v>1626</v>
      </c>
      <c r="E278" s="988" t="s">
        <v>1626</v>
      </c>
      <c r="F278" s="543" t="s">
        <v>1020</v>
      </c>
      <c r="G278" s="544">
        <v>31</v>
      </c>
      <c r="H278" s="396"/>
      <c r="I278" s="396">
        <v>30.36</v>
      </c>
      <c r="J278" s="438"/>
      <c r="K278" s="436">
        <f t="shared" si="6"/>
        <v>941.16</v>
      </c>
      <c r="L278" s="919">
        <f>K278/K781</f>
        <v>0.00014584160904007463</v>
      </c>
      <c r="M278" s="440"/>
      <c r="N278" s="394" t="s">
        <v>2533</v>
      </c>
      <c r="Z278" s="369" t="s">
        <v>1656</v>
      </c>
      <c r="AA278" s="924">
        <v>0.00014390170964607329</v>
      </c>
    </row>
    <row r="279" spans="1:27" ht="12" customHeight="1">
      <c r="A279" s="393" t="s">
        <v>1657</v>
      </c>
      <c r="B279" s="988" t="s">
        <v>1627</v>
      </c>
      <c r="C279" s="988" t="s">
        <v>1627</v>
      </c>
      <c r="D279" s="988" t="s">
        <v>1627</v>
      </c>
      <c r="E279" s="988" t="s">
        <v>1627</v>
      </c>
      <c r="F279" s="543" t="s">
        <v>1020</v>
      </c>
      <c r="G279" s="544">
        <v>8.6</v>
      </c>
      <c r="H279" s="396"/>
      <c r="I279" s="396">
        <v>37.63</v>
      </c>
      <c r="J279" s="438"/>
      <c r="K279" s="436">
        <f>G279*I279</f>
        <v>323.618</v>
      </c>
      <c r="L279" s="920">
        <f>K279/K781</f>
        <v>5.014765803299213E-05</v>
      </c>
      <c r="M279" s="440"/>
      <c r="N279" s="394" t="s">
        <v>2534</v>
      </c>
      <c r="Z279" s="369" t="s">
        <v>1657</v>
      </c>
      <c r="AA279" s="924">
        <v>4.948062335016676E-05</v>
      </c>
    </row>
    <row r="280" spans="1:26" ht="12" customHeight="1">
      <c r="A280" s="444" t="s">
        <v>1432</v>
      </c>
      <c r="B280" s="962" t="s">
        <v>1056</v>
      </c>
      <c r="C280" s="962"/>
      <c r="D280" s="962"/>
      <c r="E280" s="962"/>
      <c r="F280" s="432"/>
      <c r="G280" s="544"/>
      <c r="H280" s="396"/>
      <c r="I280" s="396"/>
      <c r="J280" s="438"/>
      <c r="K280" s="436">
        <f>G280*I280</f>
        <v>0</v>
      </c>
      <c r="L280" s="919"/>
      <c r="M280" s="440"/>
      <c r="N280" s="394"/>
      <c r="Z280" s="369" t="s">
        <v>1432</v>
      </c>
    </row>
    <row r="281" spans="1:27" s="370" customFormat="1" ht="25.5" customHeight="1">
      <c r="A281" s="393" t="s">
        <v>1658</v>
      </c>
      <c r="B281" s="963" t="s">
        <v>1628</v>
      </c>
      <c r="C281" s="960"/>
      <c r="D281" s="960"/>
      <c r="E281" s="961"/>
      <c r="F281" s="432" t="s">
        <v>1336</v>
      </c>
      <c r="G281" s="433">
        <v>2</v>
      </c>
      <c r="H281" s="396"/>
      <c r="I281" s="396">
        <f>'COMPOSIÇÕES AUXILIARES'!G61</f>
        <v>350.14007317828</v>
      </c>
      <c r="J281" s="443"/>
      <c r="K281" s="436">
        <f>G281*I281</f>
        <v>700.28014635656</v>
      </c>
      <c r="L281" s="919">
        <f>K281/K781</f>
        <v>0.00010851500629378602</v>
      </c>
      <c r="M281" s="440"/>
      <c r="N281" s="394" t="s">
        <v>1694</v>
      </c>
      <c r="P281" s="397"/>
      <c r="Z281" s="370" t="s">
        <v>1658</v>
      </c>
      <c r="AA281" s="925">
        <v>0.00010707160343821603</v>
      </c>
    </row>
    <row r="282" spans="1:27" ht="12" customHeight="1">
      <c r="A282" s="393" t="s">
        <v>1659</v>
      </c>
      <c r="B282" s="988" t="s">
        <v>1629</v>
      </c>
      <c r="C282" s="988"/>
      <c r="D282" s="988"/>
      <c r="E282" s="988"/>
      <c r="F282" s="432" t="s">
        <v>1336</v>
      </c>
      <c r="G282" s="544">
        <v>2</v>
      </c>
      <c r="H282" s="396"/>
      <c r="I282" s="396">
        <v>1218.94</v>
      </c>
      <c r="J282" s="438"/>
      <c r="K282" s="436">
        <f aca="true" t="shared" si="7" ref="K282:K289">G282*I282</f>
        <v>2437.88</v>
      </c>
      <c r="L282" s="919">
        <f>K282/K781</f>
        <v>0.00037777247423032977</v>
      </c>
      <c r="M282" s="440"/>
      <c r="N282" s="394" t="s">
        <v>2535</v>
      </c>
      <c r="Z282" s="369" t="s">
        <v>1659</v>
      </c>
      <c r="AA282" s="924">
        <v>0.0003727475667388852</v>
      </c>
    </row>
    <row r="283" spans="1:27" ht="12" customHeight="1">
      <c r="A283" s="393" t="s">
        <v>1660</v>
      </c>
      <c r="B283" s="982" t="s">
        <v>1630</v>
      </c>
      <c r="C283" s="983"/>
      <c r="D283" s="983"/>
      <c r="E283" s="984"/>
      <c r="F283" s="432" t="s">
        <v>1336</v>
      </c>
      <c r="G283" s="544">
        <v>4</v>
      </c>
      <c r="H283" s="396"/>
      <c r="I283" s="396">
        <v>78.76</v>
      </c>
      <c r="J283" s="438"/>
      <c r="K283" s="436">
        <f t="shared" si="7"/>
        <v>315.04</v>
      </c>
      <c r="L283" s="920">
        <f>K283/K781</f>
        <v>4.881841611626622E-05</v>
      </c>
      <c r="M283" s="440"/>
      <c r="N283" s="394" t="s">
        <v>2536</v>
      </c>
      <c r="Z283" s="369" t="s">
        <v>1660</v>
      </c>
      <c r="AA283" s="924">
        <v>4.816906222841911E-05</v>
      </c>
    </row>
    <row r="284" spans="1:26" ht="12" customHeight="1">
      <c r="A284" s="444" t="s">
        <v>1433</v>
      </c>
      <c r="B284" s="962" t="s">
        <v>1631</v>
      </c>
      <c r="C284" s="962"/>
      <c r="D284" s="962"/>
      <c r="E284" s="962"/>
      <c r="F284" s="432"/>
      <c r="G284" s="544"/>
      <c r="H284" s="396"/>
      <c r="I284" s="396"/>
      <c r="J284" s="438"/>
      <c r="K284" s="436">
        <f t="shared" si="7"/>
        <v>0</v>
      </c>
      <c r="L284" s="919"/>
      <c r="M284" s="440"/>
      <c r="N284" s="394"/>
      <c r="Z284" s="369" t="s">
        <v>1433</v>
      </c>
    </row>
    <row r="285" spans="1:27" ht="12" customHeight="1">
      <c r="A285" s="393" t="s">
        <v>1661</v>
      </c>
      <c r="B285" s="982" t="s">
        <v>1632</v>
      </c>
      <c r="C285" s="983"/>
      <c r="D285" s="983"/>
      <c r="E285" s="984"/>
      <c r="F285" s="432" t="s">
        <v>1019</v>
      </c>
      <c r="G285" s="544">
        <v>13</v>
      </c>
      <c r="H285" s="396"/>
      <c r="I285" s="396">
        <v>71.39</v>
      </c>
      <c r="J285" s="438"/>
      <c r="K285" s="436">
        <f t="shared" si="7"/>
        <v>928.07</v>
      </c>
      <c r="L285" s="919">
        <f>K285/K781</f>
        <v>0.0001438131902140147</v>
      </c>
      <c r="M285" s="440"/>
      <c r="N285" s="394" t="s">
        <v>2537</v>
      </c>
      <c r="Z285" s="369" t="s">
        <v>1661</v>
      </c>
      <c r="AA285" s="924">
        <v>0.00014190027165543717</v>
      </c>
    </row>
    <row r="286" spans="1:27" ht="12" customHeight="1">
      <c r="A286" s="393" t="s">
        <v>1662</v>
      </c>
      <c r="B286" s="956" t="s">
        <v>1265</v>
      </c>
      <c r="C286" s="957"/>
      <c r="D286" s="957"/>
      <c r="E286" s="958"/>
      <c r="F286" s="432" t="s">
        <v>1019</v>
      </c>
      <c r="G286" s="544">
        <v>22</v>
      </c>
      <c r="H286" s="396"/>
      <c r="I286" s="396">
        <v>51.65</v>
      </c>
      <c r="J286" s="438"/>
      <c r="K286" s="436">
        <f t="shared" si="7"/>
        <v>1136.3</v>
      </c>
      <c r="L286" s="919">
        <f>K286/K781</f>
        <v>0.00017608039053108589</v>
      </c>
      <c r="M286" s="440"/>
      <c r="N286" s="394" t="s">
        <v>2515</v>
      </c>
      <c r="Z286" s="369" t="s">
        <v>1662</v>
      </c>
      <c r="AA286" s="924">
        <v>0.0001737382726325312</v>
      </c>
    </row>
    <row r="287" spans="1:27" ht="12" customHeight="1">
      <c r="A287" s="393" t="s">
        <v>1663</v>
      </c>
      <c r="B287" s="982" t="s">
        <v>1633</v>
      </c>
      <c r="C287" s="983"/>
      <c r="D287" s="983"/>
      <c r="E287" s="984"/>
      <c r="F287" s="432" t="s">
        <v>1019</v>
      </c>
      <c r="G287" s="544">
        <v>1</v>
      </c>
      <c r="H287" s="396"/>
      <c r="I287" s="396">
        <v>84.72</v>
      </c>
      <c r="J287" s="438"/>
      <c r="K287" s="436">
        <f t="shared" si="7"/>
        <v>84.72</v>
      </c>
      <c r="L287" s="920">
        <f>K287/K781</f>
        <v>1.3128162180580477E-05</v>
      </c>
      <c r="M287" s="440"/>
      <c r="N287" s="394" t="s">
        <v>2538</v>
      </c>
      <c r="Z287" s="369" t="s">
        <v>1663</v>
      </c>
      <c r="AA287" s="924">
        <v>1.29535390807252E-05</v>
      </c>
    </row>
    <row r="288" spans="1:27" ht="12" customHeight="1">
      <c r="A288" s="393" t="s">
        <v>1664</v>
      </c>
      <c r="B288" s="982" t="s">
        <v>1634</v>
      </c>
      <c r="C288" s="983"/>
      <c r="D288" s="983"/>
      <c r="E288" s="984"/>
      <c r="F288" s="432" t="s">
        <v>1019</v>
      </c>
      <c r="G288" s="544">
        <v>1</v>
      </c>
      <c r="H288" s="396"/>
      <c r="I288" s="396">
        <v>132.97</v>
      </c>
      <c r="J288" s="438"/>
      <c r="K288" s="436">
        <f t="shared" si="7"/>
        <v>132.97</v>
      </c>
      <c r="L288" s="920">
        <f>K288/K781</f>
        <v>2.0604954262886993E-05</v>
      </c>
      <c r="M288" s="440"/>
      <c r="N288" s="394" t="s">
        <v>2539</v>
      </c>
      <c r="Z288" s="369" t="s">
        <v>1664</v>
      </c>
      <c r="AA288" s="924">
        <v>2.033087926775295E-05</v>
      </c>
    </row>
    <row r="289" spans="1:27" ht="12" customHeight="1" thickBot="1">
      <c r="A289" s="393" t="s">
        <v>1665</v>
      </c>
      <c r="B289" s="982" t="s">
        <v>1635</v>
      </c>
      <c r="C289" s="983"/>
      <c r="D289" s="983"/>
      <c r="E289" s="984"/>
      <c r="F289" s="432" t="s">
        <v>1019</v>
      </c>
      <c r="G289" s="544">
        <v>1</v>
      </c>
      <c r="H289" s="396"/>
      <c r="I289" s="396">
        <v>3039.93</v>
      </c>
      <c r="J289" s="438"/>
      <c r="K289" s="436">
        <f t="shared" si="7"/>
        <v>3039.93</v>
      </c>
      <c r="L289" s="919">
        <f>K289/K781</f>
        <v>0.0004710657938811616</v>
      </c>
      <c r="M289" s="440">
        <f>SUM(K246:K289)</f>
        <v>191313.09194635655</v>
      </c>
      <c r="N289" s="394" t="s">
        <v>2540</v>
      </c>
      <c r="Z289" s="369" t="s">
        <v>1665</v>
      </c>
      <c r="AA289" s="924">
        <v>0.00046479995346634744</v>
      </c>
    </row>
    <row r="290" spans="1:26" ht="15.75" customHeight="1" thickTop="1">
      <c r="A290" s="402" t="str">
        <f>A27</f>
        <v>DATA: 10/05/2017</v>
      </c>
      <c r="B290" s="386"/>
      <c r="C290" s="387" t="s">
        <v>986</v>
      </c>
      <c r="D290" s="386"/>
      <c r="E290" s="388"/>
      <c r="F290" s="386" t="s">
        <v>1009</v>
      </c>
      <c r="G290" s="388"/>
      <c r="H290" s="386" t="s">
        <v>1519</v>
      </c>
      <c r="I290" s="388"/>
      <c r="J290" s="386"/>
      <c r="K290" s="452">
        <f>SUM(K241:K289)</f>
        <v>3241429.0963655016</v>
      </c>
      <c r="L290" s="386"/>
      <c r="M290" s="453">
        <f>SUM(M241:M289)</f>
        <v>3241429.0963655007</v>
      </c>
      <c r="N290" s="415"/>
      <c r="P290" s="400"/>
      <c r="Z290" s="369" t="s">
        <v>2420</v>
      </c>
    </row>
    <row r="291" spans="1:16" ht="15.75" customHeight="1" thickBot="1">
      <c r="A291" s="454"/>
      <c r="B291" s="389"/>
      <c r="C291" s="390"/>
      <c r="D291" s="391"/>
      <c r="E291" s="392"/>
      <c r="F291" s="391"/>
      <c r="G291" s="392"/>
      <c r="H291" s="391" t="s">
        <v>1017</v>
      </c>
      <c r="I291" s="392"/>
      <c r="J291" s="391"/>
      <c r="K291" s="455"/>
      <c r="L291" s="391"/>
      <c r="M291" s="456"/>
      <c r="N291" s="415"/>
      <c r="P291" s="400"/>
    </row>
    <row r="292" ht="18" customHeight="1" thickBot="1" thickTop="1">
      <c r="E292" s="372" t="s">
        <v>1010</v>
      </c>
    </row>
    <row r="293" spans="1:14" ht="18" customHeight="1" thickTop="1">
      <c r="A293" s="401"/>
      <c r="B293" s="373" t="s">
        <v>1001</v>
      </c>
      <c r="C293" s="374"/>
      <c r="D293" s="375" t="str">
        <f>D2</f>
        <v>OBRA/SERVIÇO: CONSTRUÇÃO DE CENTRO DE EDUCAÇÃO INFANTIL</v>
      </c>
      <c r="E293" s="375"/>
      <c r="F293" s="375"/>
      <c r="G293" s="375"/>
      <c r="H293" s="941" t="str">
        <f>H2</f>
        <v>PRINCIPAIS REFERÊNCIAIS DE PREÇOS - BDI 30,90%</v>
      </c>
      <c r="I293" s="942"/>
      <c r="J293" s="942"/>
      <c r="K293" s="943"/>
      <c r="L293" s="402"/>
      <c r="M293" s="403" t="s">
        <v>990</v>
      </c>
      <c r="N293" s="404"/>
    </row>
    <row r="294" spans="1:14" ht="18" customHeight="1" thickBot="1">
      <c r="A294" s="405"/>
      <c r="B294" s="376" t="s">
        <v>1002</v>
      </c>
      <c r="C294" s="377"/>
      <c r="D294" s="378"/>
      <c r="E294" s="378"/>
      <c r="F294" s="378"/>
      <c r="G294" s="378"/>
      <c r="H294" s="944" t="str">
        <f>H3</f>
        <v>IOPES - FEVEREIRO/2017 (DATA BASE)</v>
      </c>
      <c r="I294" s="945"/>
      <c r="J294" s="945"/>
      <c r="K294" s="946"/>
      <c r="L294" s="406"/>
      <c r="M294" s="407" t="s">
        <v>2265</v>
      </c>
      <c r="N294" s="408"/>
    </row>
    <row r="295" spans="1:14" ht="18" customHeight="1" thickTop="1">
      <c r="A295" s="405"/>
      <c r="B295" s="379" t="s">
        <v>1003</v>
      </c>
      <c r="C295" s="377"/>
      <c r="D295" s="378" t="str">
        <f>D4</f>
        <v>LOCAL: LOCALIDADE DE JAQUEIRA - PRESIDENTE KENNEDY - ES</v>
      </c>
      <c r="E295" s="378"/>
      <c r="F295" s="378"/>
      <c r="G295" s="378"/>
      <c r="H295" s="405" t="s">
        <v>1004</v>
      </c>
      <c r="J295" s="405"/>
      <c r="L295" s="405"/>
      <c r="M295" s="409"/>
      <c r="N295" s="410"/>
    </row>
    <row r="296" spans="1:14" ht="18" customHeight="1" thickBot="1">
      <c r="A296" s="411"/>
      <c r="B296" s="380"/>
      <c r="C296" s="381"/>
      <c r="D296" s="382"/>
      <c r="E296" s="382"/>
      <c r="F296" s="382"/>
      <c r="G296" s="382"/>
      <c r="H296" s="411" t="s">
        <v>1005</v>
      </c>
      <c r="I296" s="391"/>
      <c r="J296" s="411"/>
      <c r="K296" s="412">
        <f>K290</f>
        <v>3241429.0963655016</v>
      </c>
      <c r="L296" s="413"/>
      <c r="M296" s="414">
        <f>M290</f>
        <v>3241429.0963655007</v>
      </c>
      <c r="N296" s="415"/>
    </row>
    <row r="297" spans="1:14" ht="15" customHeight="1" thickTop="1">
      <c r="A297" s="416"/>
      <c r="B297" s="383"/>
      <c r="C297" s="383"/>
      <c r="D297" s="383"/>
      <c r="E297" s="383"/>
      <c r="F297" s="417"/>
      <c r="G297" s="417"/>
      <c r="H297" s="418"/>
      <c r="I297" s="419"/>
      <c r="J297" s="419" t="s">
        <v>1012</v>
      </c>
      <c r="K297" s="419"/>
      <c r="L297" s="419"/>
      <c r="M297" s="420"/>
      <c r="N297" s="394"/>
    </row>
    <row r="298" spans="1:26" ht="15" customHeight="1">
      <c r="A298" s="416" t="s">
        <v>1006</v>
      </c>
      <c r="B298" s="383"/>
      <c r="C298" s="384" t="s">
        <v>1007</v>
      </c>
      <c r="D298" s="383"/>
      <c r="E298" s="383"/>
      <c r="F298" s="421" t="s">
        <v>18</v>
      </c>
      <c r="G298" s="417" t="s">
        <v>1013</v>
      </c>
      <c r="H298" s="422" t="s">
        <v>1014</v>
      </c>
      <c r="I298" s="422"/>
      <c r="J298" s="947" t="s">
        <v>463</v>
      </c>
      <c r="K298" s="952"/>
      <c r="L298" s="947" t="s">
        <v>997</v>
      </c>
      <c r="M298" s="948"/>
      <c r="N298" s="423"/>
      <c r="O298" s="424"/>
      <c r="Z298" s="369" t="s">
        <v>1006</v>
      </c>
    </row>
    <row r="299" spans="1:15" ht="9.75" customHeight="1" thickBot="1">
      <c r="A299" s="425"/>
      <c r="B299" s="385"/>
      <c r="C299" s="385"/>
      <c r="D299" s="385"/>
      <c r="E299" s="385"/>
      <c r="F299" s="426"/>
      <c r="G299" s="427"/>
      <c r="H299" s="385"/>
      <c r="I299" s="385"/>
      <c r="J299" s="426"/>
      <c r="K299" s="428"/>
      <c r="L299" s="385"/>
      <c r="M299" s="429"/>
      <c r="N299" s="430"/>
      <c r="O299" s="424"/>
    </row>
    <row r="300" spans="1:26" ht="12" customHeight="1" thickTop="1">
      <c r="A300" s="444">
        <v>25</v>
      </c>
      <c r="B300" s="985" t="s">
        <v>976</v>
      </c>
      <c r="C300" s="986"/>
      <c r="D300" s="986"/>
      <c r="E300" s="987"/>
      <c r="F300" s="451"/>
      <c r="G300" s="433"/>
      <c r="H300" s="438"/>
      <c r="I300" s="396"/>
      <c r="J300" s="438"/>
      <c r="K300" s="436">
        <f aca="true" t="shared" si="8" ref="K300:K320">G300*I300</f>
        <v>0</v>
      </c>
      <c r="L300" s="439"/>
      <c r="M300" s="440"/>
      <c r="N300" s="394"/>
      <c r="Z300" s="369">
        <v>25</v>
      </c>
    </row>
    <row r="301" spans="1:27" ht="12.75" customHeight="1">
      <c r="A301" s="393" t="s">
        <v>839</v>
      </c>
      <c r="B301" s="956" t="s">
        <v>1266</v>
      </c>
      <c r="C301" s="957"/>
      <c r="D301" s="957"/>
      <c r="E301" s="958"/>
      <c r="F301" s="432" t="s">
        <v>1019</v>
      </c>
      <c r="G301" s="433">
        <v>2</v>
      </c>
      <c r="H301" s="396"/>
      <c r="I301" s="396">
        <v>265.23</v>
      </c>
      <c r="J301" s="438"/>
      <c r="K301" s="436">
        <f t="shared" si="8"/>
        <v>530.46</v>
      </c>
      <c r="L301" s="919">
        <f>K301/K781</f>
        <v>8.219977467316714E-05</v>
      </c>
      <c r="M301" s="440"/>
      <c r="N301" s="394" t="s">
        <v>2541</v>
      </c>
      <c r="Z301" s="369" t="s">
        <v>839</v>
      </c>
      <c r="AA301" s="924">
        <v>8.110640156706197E-05</v>
      </c>
    </row>
    <row r="302" spans="1:27" ht="12.75" customHeight="1">
      <c r="A302" s="393" t="s">
        <v>1434</v>
      </c>
      <c r="B302" s="956" t="s">
        <v>1273</v>
      </c>
      <c r="C302" s="957"/>
      <c r="D302" s="957"/>
      <c r="E302" s="958"/>
      <c r="F302" s="432" t="s">
        <v>1019</v>
      </c>
      <c r="G302" s="433">
        <v>8</v>
      </c>
      <c r="H302" s="396"/>
      <c r="I302" s="396">
        <v>265.23</v>
      </c>
      <c r="J302" s="438"/>
      <c r="K302" s="436">
        <f t="shared" si="8"/>
        <v>2121.84</v>
      </c>
      <c r="L302" s="919">
        <f>K302/K781</f>
        <v>0.0003287990986926686</v>
      </c>
      <c r="M302" s="440"/>
      <c r="N302" s="394" t="s">
        <v>2542</v>
      </c>
      <c r="Z302" s="369" t="s">
        <v>1434</v>
      </c>
      <c r="AA302" s="924">
        <v>0.0003244256062682479</v>
      </c>
    </row>
    <row r="303" spans="1:27" s="370" customFormat="1" ht="26.25" customHeight="1">
      <c r="A303" s="393" t="s">
        <v>1435</v>
      </c>
      <c r="B303" s="963" t="s">
        <v>1383</v>
      </c>
      <c r="C303" s="960"/>
      <c r="D303" s="960"/>
      <c r="E303" s="961"/>
      <c r="F303" s="432" t="s">
        <v>1336</v>
      </c>
      <c r="G303" s="433">
        <v>2</v>
      </c>
      <c r="H303" s="441"/>
      <c r="I303" s="396">
        <v>462.23</v>
      </c>
      <c r="J303" s="443"/>
      <c r="K303" s="436">
        <f t="shared" si="8"/>
        <v>924.46</v>
      </c>
      <c r="L303" s="919">
        <f>K303/K781</f>
        <v>0.0001432537867027789</v>
      </c>
      <c r="M303" s="440"/>
      <c r="N303" s="394" t="s">
        <v>2543</v>
      </c>
      <c r="P303" s="397"/>
      <c r="Z303" s="370" t="s">
        <v>1435</v>
      </c>
      <c r="AA303" s="925">
        <v>0.0001413483090010295</v>
      </c>
    </row>
    <row r="304" spans="1:27" ht="12.75" customHeight="1">
      <c r="A304" s="393" t="s">
        <v>1436</v>
      </c>
      <c r="B304" s="956" t="s">
        <v>1267</v>
      </c>
      <c r="C304" s="957"/>
      <c r="D304" s="957"/>
      <c r="E304" s="958"/>
      <c r="F304" s="432" t="s">
        <v>1019</v>
      </c>
      <c r="G304" s="433">
        <v>1</v>
      </c>
      <c r="H304" s="396"/>
      <c r="I304" s="396">
        <v>396.46</v>
      </c>
      <c r="J304" s="438"/>
      <c r="K304" s="436">
        <f t="shared" si="8"/>
        <v>396.46</v>
      </c>
      <c r="L304" s="919">
        <f>K304/K781</f>
        <v>6.143521220624334E-05</v>
      </c>
      <c r="M304" s="440"/>
      <c r="N304" s="394" t="s">
        <v>2544</v>
      </c>
      <c r="Z304" s="369" t="s">
        <v>1436</v>
      </c>
      <c r="AA304" s="924">
        <v>6.0618037109824275E-05</v>
      </c>
    </row>
    <row r="305" spans="1:27" ht="12.75" customHeight="1">
      <c r="A305" s="393" t="s">
        <v>1437</v>
      </c>
      <c r="B305" s="956" t="s">
        <v>1272</v>
      </c>
      <c r="C305" s="957"/>
      <c r="D305" s="957"/>
      <c r="E305" s="958"/>
      <c r="F305" s="432" t="s">
        <v>1019</v>
      </c>
      <c r="G305" s="433">
        <v>30</v>
      </c>
      <c r="H305" s="396"/>
      <c r="I305" s="396">
        <v>52.39</v>
      </c>
      <c r="J305" s="438"/>
      <c r="K305" s="436">
        <f t="shared" si="8"/>
        <v>1571.7</v>
      </c>
      <c r="L305" s="919">
        <f>K305/K781</f>
        <v>0.00024354972260644874</v>
      </c>
      <c r="M305" s="440"/>
      <c r="N305" s="394" t="s">
        <v>2545</v>
      </c>
      <c r="Z305" s="369" t="s">
        <v>1437</v>
      </c>
      <c r="AA305" s="924">
        <v>0.00024031016729433188</v>
      </c>
    </row>
    <row r="306" spans="1:27" ht="12.75" customHeight="1">
      <c r="A306" s="393" t="s">
        <v>1438</v>
      </c>
      <c r="B306" s="956" t="s">
        <v>1766</v>
      </c>
      <c r="C306" s="957"/>
      <c r="D306" s="957"/>
      <c r="E306" s="958"/>
      <c r="F306" s="432" t="s">
        <v>1019</v>
      </c>
      <c r="G306" s="433">
        <v>7</v>
      </c>
      <c r="H306" s="396"/>
      <c r="I306" s="396">
        <v>85.25</v>
      </c>
      <c r="J306" s="438"/>
      <c r="K306" s="436">
        <f t="shared" si="8"/>
        <v>596.75</v>
      </c>
      <c r="L306" s="919">
        <f>K306/K781</f>
        <v>9.247203471743862E-05</v>
      </c>
      <c r="M306" s="440"/>
      <c r="N306" s="394" t="s">
        <v>2714</v>
      </c>
      <c r="Z306" s="369" t="s">
        <v>1438</v>
      </c>
      <c r="AA306" s="924">
        <v>9.710720261519573E-05</v>
      </c>
    </row>
    <row r="307" spans="1:27" ht="12.75" customHeight="1">
      <c r="A307" s="393" t="s">
        <v>1439</v>
      </c>
      <c r="B307" s="956" t="s">
        <v>1270</v>
      </c>
      <c r="C307" s="957"/>
      <c r="D307" s="957"/>
      <c r="E307" s="958"/>
      <c r="F307" s="432" t="s">
        <v>1019</v>
      </c>
      <c r="G307" s="433">
        <v>33</v>
      </c>
      <c r="H307" s="396"/>
      <c r="I307" s="396">
        <v>53.18</v>
      </c>
      <c r="J307" s="438"/>
      <c r="K307" s="436">
        <f t="shared" si="8"/>
        <v>1754.94</v>
      </c>
      <c r="L307" s="919">
        <f>K307/K781</f>
        <v>0.00027194448698286005</v>
      </c>
      <c r="M307" s="440"/>
      <c r="N307" s="394" t="s">
        <v>2546</v>
      </c>
      <c r="Z307" s="369" t="s">
        <v>1439</v>
      </c>
      <c r="AA307" s="924">
        <v>0.0002684281540382574</v>
      </c>
    </row>
    <row r="308" spans="1:27" ht="12.75" customHeight="1">
      <c r="A308" s="393" t="s">
        <v>1440</v>
      </c>
      <c r="B308" s="956" t="s">
        <v>1271</v>
      </c>
      <c r="C308" s="957"/>
      <c r="D308" s="957"/>
      <c r="E308" s="958"/>
      <c r="F308" s="432" t="s">
        <v>1019</v>
      </c>
      <c r="G308" s="433">
        <v>12</v>
      </c>
      <c r="H308" s="396"/>
      <c r="I308" s="396">
        <v>77.98</v>
      </c>
      <c r="J308" s="438"/>
      <c r="K308" s="436">
        <f t="shared" si="8"/>
        <v>935.76</v>
      </c>
      <c r="L308" s="919">
        <f>K308/K781</f>
        <v>0.0001450048281645419</v>
      </c>
      <c r="M308" s="440"/>
      <c r="N308" s="394" t="s">
        <v>2547</v>
      </c>
      <c r="Z308" s="369" t="s">
        <v>1440</v>
      </c>
      <c r="AA308" s="924">
        <v>0.00014307605913809507</v>
      </c>
    </row>
    <row r="309" spans="1:27" ht="12.75" customHeight="1">
      <c r="A309" s="393" t="s">
        <v>1441</v>
      </c>
      <c r="B309" s="956" t="s">
        <v>1274</v>
      </c>
      <c r="C309" s="957"/>
      <c r="D309" s="957"/>
      <c r="E309" s="958"/>
      <c r="F309" s="432" t="s">
        <v>1019</v>
      </c>
      <c r="G309" s="433">
        <v>5</v>
      </c>
      <c r="H309" s="396"/>
      <c r="I309" s="396">
        <v>500.55</v>
      </c>
      <c r="J309" s="438"/>
      <c r="K309" s="436">
        <f t="shared" si="8"/>
        <v>2502.75</v>
      </c>
      <c r="L309" s="919">
        <f>K309/K781</f>
        <v>0.0003878246918962204</v>
      </c>
      <c r="M309" s="440"/>
      <c r="N309" s="394" t="s">
        <v>2548</v>
      </c>
      <c r="Z309" s="369" t="s">
        <v>1441</v>
      </c>
      <c r="AA309" s="924">
        <v>0.00038266607571157924</v>
      </c>
    </row>
    <row r="310" spans="1:27" ht="39" customHeight="1">
      <c r="A310" s="393" t="s">
        <v>1442</v>
      </c>
      <c r="B310" s="963" t="s">
        <v>1384</v>
      </c>
      <c r="C310" s="960"/>
      <c r="D310" s="960"/>
      <c r="E310" s="961"/>
      <c r="F310" s="432" t="s">
        <v>1019</v>
      </c>
      <c r="G310" s="433">
        <v>1</v>
      </c>
      <c r="H310" s="438"/>
      <c r="I310" s="396">
        <v>1844.47</v>
      </c>
      <c r="J310" s="438"/>
      <c r="K310" s="436">
        <f t="shared" si="8"/>
        <v>1844.47</v>
      </c>
      <c r="L310" s="919">
        <f>K310/K781</f>
        <v>0.00028581800398035025</v>
      </c>
      <c r="M310" s="440"/>
      <c r="N310" s="394" t="s">
        <v>2549</v>
      </c>
      <c r="O310" s="395"/>
      <c r="Z310" s="369" t="s">
        <v>1442</v>
      </c>
      <c r="AA310" s="924">
        <v>0.00028201622082418804</v>
      </c>
    </row>
    <row r="311" spans="1:27" s="370" customFormat="1" ht="25.5" customHeight="1">
      <c r="A311" s="393" t="s">
        <v>1443</v>
      </c>
      <c r="B311" s="963" t="s">
        <v>1361</v>
      </c>
      <c r="C311" s="960"/>
      <c r="D311" s="960"/>
      <c r="E311" s="961"/>
      <c r="F311" s="432" t="s">
        <v>1019</v>
      </c>
      <c r="G311" s="433">
        <v>6</v>
      </c>
      <c r="H311" s="396"/>
      <c r="I311" s="396">
        <v>506.94</v>
      </c>
      <c r="J311" s="443"/>
      <c r="K311" s="436">
        <f t="shared" si="8"/>
        <v>3041.64</v>
      </c>
      <c r="L311" s="919">
        <f>K311/K781</f>
        <v>0.000471330774491747</v>
      </c>
      <c r="M311" s="440"/>
      <c r="N311" s="394" t="s">
        <v>2550</v>
      </c>
      <c r="P311" s="397"/>
      <c r="Z311" s="370" t="s">
        <v>1443</v>
      </c>
      <c r="AA311" s="925">
        <v>0.00046506140946054057</v>
      </c>
    </row>
    <row r="312" spans="1:27" ht="12.75" customHeight="1">
      <c r="A312" s="393" t="s">
        <v>1444</v>
      </c>
      <c r="B312" s="956" t="s">
        <v>2087</v>
      </c>
      <c r="C312" s="957"/>
      <c r="D312" s="957"/>
      <c r="E312" s="958"/>
      <c r="F312" s="432" t="s">
        <v>1019</v>
      </c>
      <c r="G312" s="433">
        <v>12</v>
      </c>
      <c r="H312" s="396"/>
      <c r="I312" s="396">
        <v>233.67</v>
      </c>
      <c r="J312" s="438"/>
      <c r="K312" s="436">
        <f t="shared" si="8"/>
        <v>2804.04</v>
      </c>
      <c r="L312" s="919">
        <f>K312/K781</f>
        <v>0.000434512415968306</v>
      </c>
      <c r="M312" s="440"/>
      <c r="N312" s="394" t="s">
        <v>2551</v>
      </c>
      <c r="Z312" s="369" t="s">
        <v>1444</v>
      </c>
      <c r="AA312" s="924">
        <v>0.0004287327871094982</v>
      </c>
    </row>
    <row r="313" spans="1:27" ht="12.75" customHeight="1">
      <c r="A313" s="393" t="s">
        <v>1445</v>
      </c>
      <c r="B313" s="956" t="s">
        <v>1318</v>
      </c>
      <c r="C313" s="957"/>
      <c r="D313" s="957"/>
      <c r="E313" s="958"/>
      <c r="F313" s="432" t="s">
        <v>1019</v>
      </c>
      <c r="G313" s="433">
        <v>4</v>
      </c>
      <c r="H313" s="396"/>
      <c r="I313" s="396">
        <v>157.43</v>
      </c>
      <c r="J313" s="438"/>
      <c r="K313" s="436">
        <f t="shared" si="8"/>
        <v>629.72</v>
      </c>
      <c r="L313" s="919">
        <f>K313/K781</f>
        <v>9.758104684083025E-05</v>
      </c>
      <c r="M313" s="440"/>
      <c r="N313" s="394" t="s">
        <v>2715</v>
      </c>
      <c r="Z313" s="369" t="s">
        <v>1445</v>
      </c>
      <c r="AA313" s="924">
        <v>0.00010246628600494334</v>
      </c>
    </row>
    <row r="314" spans="1:27" s="370" customFormat="1" ht="25.5" customHeight="1">
      <c r="A314" s="393" t="s">
        <v>1446</v>
      </c>
      <c r="B314" s="963" t="s">
        <v>1275</v>
      </c>
      <c r="C314" s="960"/>
      <c r="D314" s="960"/>
      <c r="E314" s="961"/>
      <c r="F314" s="432" t="s">
        <v>1019</v>
      </c>
      <c r="G314" s="433">
        <v>1</v>
      </c>
      <c r="H314" s="396"/>
      <c r="I314" s="396">
        <v>4101.99</v>
      </c>
      <c r="J314" s="443"/>
      <c r="K314" s="436">
        <f t="shared" si="8"/>
        <v>4101.99</v>
      </c>
      <c r="L314" s="919">
        <f>K314/K781</f>
        <v>0.0006356419969678861</v>
      </c>
      <c r="M314" s="440"/>
      <c r="N314" s="394" t="s">
        <v>2552</v>
      </c>
      <c r="P314" s="397"/>
      <c r="Z314" s="370" t="s">
        <v>1446</v>
      </c>
      <c r="AA314" s="925">
        <v>0.0006272421039637987</v>
      </c>
    </row>
    <row r="315" spans="1:27" ht="39" customHeight="1">
      <c r="A315" s="393" t="s">
        <v>1447</v>
      </c>
      <c r="B315" s="963" t="s">
        <v>1385</v>
      </c>
      <c r="C315" s="960"/>
      <c r="D315" s="960"/>
      <c r="E315" s="961"/>
      <c r="F315" s="432" t="s">
        <v>1020</v>
      </c>
      <c r="G315" s="433">
        <v>2</v>
      </c>
      <c r="H315" s="438"/>
      <c r="I315" s="396">
        <v>1246.02</v>
      </c>
      <c r="J315" s="438"/>
      <c r="K315" s="436">
        <f t="shared" si="8"/>
        <v>2492.04</v>
      </c>
      <c r="L315" s="919">
        <f>K315/K781</f>
        <v>0.0003861650764930804</v>
      </c>
      <c r="M315" s="440"/>
      <c r="N315" s="394" t="s">
        <v>2553</v>
      </c>
      <c r="O315" s="395"/>
      <c r="Z315" s="369" t="s">
        <v>1447</v>
      </c>
      <c r="AA315" s="924">
        <v>0.0003810682890803992</v>
      </c>
    </row>
    <row r="316" spans="1:27" ht="12.75" customHeight="1">
      <c r="A316" s="393" t="s">
        <v>1448</v>
      </c>
      <c r="B316" s="956" t="s">
        <v>1277</v>
      </c>
      <c r="C316" s="957"/>
      <c r="D316" s="957"/>
      <c r="E316" s="958"/>
      <c r="F316" s="432" t="s">
        <v>1019</v>
      </c>
      <c r="G316" s="433">
        <v>11</v>
      </c>
      <c r="H316" s="396"/>
      <c r="I316" s="396">
        <v>75.99</v>
      </c>
      <c r="J316" s="438"/>
      <c r="K316" s="436">
        <f t="shared" si="8"/>
        <v>835.89</v>
      </c>
      <c r="L316" s="919">
        <f>K316/K781</f>
        <v>0.00012952903074982784</v>
      </c>
      <c r="M316" s="440"/>
      <c r="N316" s="394" t="s">
        <v>2554</v>
      </c>
      <c r="Z316" s="369" t="s">
        <v>1448</v>
      </c>
      <c r="AA316" s="924">
        <v>0.00012780611168776426</v>
      </c>
    </row>
    <row r="317" spans="1:27" ht="12.75" customHeight="1">
      <c r="A317" s="393" t="s">
        <v>1449</v>
      </c>
      <c r="B317" s="956" t="s">
        <v>1278</v>
      </c>
      <c r="C317" s="957"/>
      <c r="D317" s="957"/>
      <c r="E317" s="958"/>
      <c r="F317" s="432" t="s">
        <v>1019</v>
      </c>
      <c r="G317" s="433">
        <v>2</v>
      </c>
      <c r="H317" s="396"/>
      <c r="I317" s="396">
        <v>101.45</v>
      </c>
      <c r="J317" s="438"/>
      <c r="K317" s="436">
        <f t="shared" si="8"/>
        <v>202.9</v>
      </c>
      <c r="L317" s="920">
        <f>K317/K781</f>
        <v>3.144126660103611E-05</v>
      </c>
      <c r="M317" s="440"/>
      <c r="N317" s="394" t="s">
        <v>2555</v>
      </c>
      <c r="Z317" s="369" t="s">
        <v>1449</v>
      </c>
      <c r="AA317" s="924">
        <v>3.1023053346071095E-05</v>
      </c>
    </row>
    <row r="318" spans="1:27" ht="12.75" customHeight="1">
      <c r="A318" s="393" t="s">
        <v>1450</v>
      </c>
      <c r="B318" s="956" t="s">
        <v>1386</v>
      </c>
      <c r="C318" s="957"/>
      <c r="D318" s="957"/>
      <c r="E318" s="958"/>
      <c r="F318" s="432" t="s">
        <v>1019</v>
      </c>
      <c r="G318" s="433">
        <v>12</v>
      </c>
      <c r="H318" s="396"/>
      <c r="I318" s="396">
        <v>76.31</v>
      </c>
      <c r="J318" s="438"/>
      <c r="K318" s="436">
        <f t="shared" si="8"/>
        <v>915.72</v>
      </c>
      <c r="L318" s="919">
        <f>K318/K781</f>
        <v>0.000141899441359787</v>
      </c>
      <c r="M318" s="440"/>
      <c r="N318" s="394" t="s">
        <v>2556</v>
      </c>
      <c r="Z318" s="369" t="s">
        <v>1450</v>
      </c>
      <c r="AA318" s="924">
        <v>0.0001400119783640425</v>
      </c>
    </row>
    <row r="319" spans="1:27" ht="12.75" customHeight="1">
      <c r="A319" s="393" t="s">
        <v>1451</v>
      </c>
      <c r="B319" s="956" t="s">
        <v>1279</v>
      </c>
      <c r="C319" s="957"/>
      <c r="D319" s="957"/>
      <c r="E319" s="958"/>
      <c r="F319" s="432" t="s">
        <v>1019</v>
      </c>
      <c r="G319" s="433">
        <v>5</v>
      </c>
      <c r="H319" s="396"/>
      <c r="I319" s="396">
        <v>71.39</v>
      </c>
      <c r="J319" s="438"/>
      <c r="K319" s="436">
        <f t="shared" si="8"/>
        <v>356.95</v>
      </c>
      <c r="L319" s="919">
        <f>K319/K781</f>
        <v>5.531276546692872E-05</v>
      </c>
      <c r="M319" s="440"/>
      <c r="N319" s="394" t="s">
        <v>2537</v>
      </c>
      <c r="Z319" s="369" t="s">
        <v>1451</v>
      </c>
      <c r="AA319" s="924">
        <v>5.4577027559783526E-05</v>
      </c>
    </row>
    <row r="320" spans="1:27" s="370" customFormat="1" ht="25.5" customHeight="1" thickBot="1">
      <c r="A320" s="393" t="s">
        <v>1452</v>
      </c>
      <c r="B320" s="963" t="s">
        <v>1276</v>
      </c>
      <c r="C320" s="960"/>
      <c r="D320" s="960"/>
      <c r="E320" s="961"/>
      <c r="F320" s="432" t="s">
        <v>1019</v>
      </c>
      <c r="G320" s="433">
        <v>2</v>
      </c>
      <c r="H320" s="396"/>
      <c r="I320" s="396">
        <v>3039.93</v>
      </c>
      <c r="J320" s="443"/>
      <c r="K320" s="436">
        <f t="shared" si="8"/>
        <v>6079.86</v>
      </c>
      <c r="L320" s="919">
        <f>K320/K781</f>
        <v>0.0009421315877623232</v>
      </c>
      <c r="M320" s="440">
        <f>SUM(K301:K320)</f>
        <v>34640.340000000004</v>
      </c>
      <c r="N320" s="394" t="s">
        <v>2540</v>
      </c>
      <c r="P320" s="397"/>
      <c r="Z320" s="370" t="s">
        <v>1452</v>
      </c>
      <c r="AA320" s="925">
        <v>0.0009295999069326949</v>
      </c>
    </row>
    <row r="321" spans="1:26" ht="18" customHeight="1" thickTop="1">
      <c r="A321" s="402" t="str">
        <f>A27</f>
        <v>DATA: 10/05/2017</v>
      </c>
      <c r="B321" s="386"/>
      <c r="C321" s="387" t="s">
        <v>986</v>
      </c>
      <c r="D321" s="386"/>
      <c r="E321" s="388"/>
      <c r="F321" s="386" t="s">
        <v>1009</v>
      </c>
      <c r="G321" s="388"/>
      <c r="H321" s="386" t="s">
        <v>1519</v>
      </c>
      <c r="I321" s="388"/>
      <c r="J321" s="386"/>
      <c r="K321" s="452">
        <f>SUM(K296:K320)</f>
        <v>3276069.4363655024</v>
      </c>
      <c r="L321" s="386"/>
      <c r="M321" s="453">
        <f>SUM(M296:M320)</f>
        <v>3276069.4363655006</v>
      </c>
      <c r="N321" s="415"/>
      <c r="P321" s="400"/>
      <c r="Z321" s="369" t="s">
        <v>2420</v>
      </c>
    </row>
    <row r="322" spans="1:16" ht="18" customHeight="1" thickBot="1">
      <c r="A322" s="454"/>
      <c r="B322" s="389"/>
      <c r="C322" s="390"/>
      <c r="D322" s="391"/>
      <c r="E322" s="392"/>
      <c r="F322" s="391"/>
      <c r="G322" s="392"/>
      <c r="H322" s="391" t="s">
        <v>1017</v>
      </c>
      <c r="I322" s="392"/>
      <c r="J322" s="391"/>
      <c r="K322" s="455"/>
      <c r="L322" s="391"/>
      <c r="M322" s="456"/>
      <c r="N322" s="415"/>
      <c r="P322" s="400"/>
    </row>
    <row r="323" spans="1:13" ht="13.5" customHeight="1" thickBot="1" thickTop="1">
      <c r="A323" s="460"/>
      <c r="B323" s="460"/>
      <c r="C323" s="460"/>
      <c r="D323" s="460"/>
      <c r="E323" s="460" t="s">
        <v>1010</v>
      </c>
      <c r="F323" s="460"/>
      <c r="G323" s="460"/>
      <c r="H323" s="460"/>
      <c r="I323" s="460"/>
      <c r="J323" s="460"/>
      <c r="K323" s="460"/>
      <c r="L323" s="460"/>
      <c r="M323" s="460"/>
    </row>
    <row r="324" spans="1:14" ht="13.5" customHeight="1" thickTop="1">
      <c r="A324" s="461"/>
      <c r="B324" s="462" t="s">
        <v>1001</v>
      </c>
      <c r="C324" s="463"/>
      <c r="D324" s="464" t="str">
        <f>D2</f>
        <v>OBRA/SERVIÇO: CONSTRUÇÃO DE CENTRO DE EDUCAÇÃO INFANTIL</v>
      </c>
      <c r="E324" s="464"/>
      <c r="F324" s="464"/>
      <c r="G324" s="464"/>
      <c r="H324" s="941" t="str">
        <f>H2</f>
        <v>PRINCIPAIS REFERÊNCIAIS DE PREÇOS - BDI 30,90%</v>
      </c>
      <c r="I324" s="942"/>
      <c r="J324" s="942"/>
      <c r="K324" s="943"/>
      <c r="L324" s="461"/>
      <c r="M324" s="465" t="s">
        <v>990</v>
      </c>
      <c r="N324" s="404"/>
    </row>
    <row r="325" spans="1:14" ht="13.5" customHeight="1" thickBot="1">
      <c r="A325" s="466"/>
      <c r="B325" s="467" t="s">
        <v>1002</v>
      </c>
      <c r="C325" s="468"/>
      <c r="D325" s="469"/>
      <c r="E325" s="469"/>
      <c r="F325" s="469"/>
      <c r="G325" s="469"/>
      <c r="H325" s="953" t="str">
        <f>H3</f>
        <v>IOPES - FEVEREIRO/2017 (DATA BASE)</v>
      </c>
      <c r="I325" s="954"/>
      <c r="J325" s="954"/>
      <c r="K325" s="955"/>
      <c r="L325" s="470"/>
      <c r="M325" s="471" t="s">
        <v>2266</v>
      </c>
      <c r="N325" s="408"/>
    </row>
    <row r="326" spans="1:14" ht="13.5" customHeight="1" thickTop="1">
      <c r="A326" s="466"/>
      <c r="B326" s="473" t="s">
        <v>1003</v>
      </c>
      <c r="C326" s="468"/>
      <c r="D326" s="469" t="str">
        <f>D4</f>
        <v>LOCAL: LOCALIDADE DE JAQUEIRA - PRESIDENTE KENNEDY - ES</v>
      </c>
      <c r="E326" s="469"/>
      <c r="F326" s="469"/>
      <c r="G326" s="469"/>
      <c r="H326" s="466" t="s">
        <v>1004</v>
      </c>
      <c r="I326" s="469"/>
      <c r="J326" s="466"/>
      <c r="K326" s="469"/>
      <c r="L326" s="466"/>
      <c r="M326" s="472"/>
      <c r="N326" s="410"/>
    </row>
    <row r="327" spans="1:14" ht="13.5" customHeight="1" thickBot="1">
      <c r="A327" s="411"/>
      <c r="B327" s="380"/>
      <c r="C327" s="381"/>
      <c r="D327" s="382"/>
      <c r="E327" s="382"/>
      <c r="F327" s="382"/>
      <c r="G327" s="382"/>
      <c r="H327" s="507" t="s">
        <v>1005</v>
      </c>
      <c r="I327" s="391"/>
      <c r="J327" s="411"/>
      <c r="K327" s="508">
        <f>K321</f>
        <v>3276069.4363655024</v>
      </c>
      <c r="L327" s="509"/>
      <c r="M327" s="510">
        <f>M321</f>
        <v>3276069.4363655006</v>
      </c>
      <c r="N327" s="415"/>
    </row>
    <row r="328" spans="1:14" ht="12" customHeight="1" thickTop="1">
      <c r="A328" s="474"/>
      <c r="B328" s="376"/>
      <c r="C328" s="376"/>
      <c r="D328" s="376"/>
      <c r="E328" s="376"/>
      <c r="F328" s="475"/>
      <c r="G328" s="475"/>
      <c r="H328" s="476"/>
      <c r="I328" s="477"/>
      <c r="J328" s="477" t="s">
        <v>1012</v>
      </c>
      <c r="K328" s="477"/>
      <c r="L328" s="477"/>
      <c r="M328" s="478"/>
      <c r="N328" s="394"/>
    </row>
    <row r="329" spans="1:26" ht="12" customHeight="1">
      <c r="A329" s="474" t="s">
        <v>1006</v>
      </c>
      <c r="B329" s="376"/>
      <c r="C329" s="479" t="s">
        <v>1007</v>
      </c>
      <c r="D329" s="376"/>
      <c r="E329" s="376"/>
      <c r="F329" s="480" t="s">
        <v>18</v>
      </c>
      <c r="G329" s="475" t="s">
        <v>1013</v>
      </c>
      <c r="H329" s="481" t="s">
        <v>1014</v>
      </c>
      <c r="I329" s="481"/>
      <c r="J329" s="1019" t="s">
        <v>463</v>
      </c>
      <c r="K329" s="1020"/>
      <c r="L329" s="1019" t="s">
        <v>997</v>
      </c>
      <c r="M329" s="1021"/>
      <c r="N329" s="423"/>
      <c r="O329" s="424"/>
      <c r="Z329" s="369" t="s">
        <v>1006</v>
      </c>
    </row>
    <row r="330" spans="1:15" ht="3.75" customHeight="1" thickBot="1">
      <c r="A330" s="482"/>
      <c r="B330" s="483"/>
      <c r="C330" s="483"/>
      <c r="D330" s="483"/>
      <c r="E330" s="483"/>
      <c r="F330" s="484"/>
      <c r="G330" s="485"/>
      <c r="H330" s="483"/>
      <c r="I330" s="483"/>
      <c r="J330" s="484"/>
      <c r="K330" s="486"/>
      <c r="L330" s="483"/>
      <c r="M330" s="487"/>
      <c r="N330" s="430"/>
      <c r="O330" s="424"/>
    </row>
    <row r="331" spans="1:26" ht="7.5" customHeight="1" thickTop="1">
      <c r="A331" s="516">
        <v>26</v>
      </c>
      <c r="B331" s="992" t="s">
        <v>1056</v>
      </c>
      <c r="C331" s="993"/>
      <c r="D331" s="993"/>
      <c r="E331" s="994"/>
      <c r="F331" s="488"/>
      <c r="G331" s="489"/>
      <c r="H331" s="490"/>
      <c r="I331" s="491"/>
      <c r="J331" s="490"/>
      <c r="K331" s="492">
        <f>G331*I331</f>
        <v>0</v>
      </c>
      <c r="L331" s="493"/>
      <c r="M331" s="494"/>
      <c r="N331" s="394"/>
      <c r="Z331" s="369">
        <v>26</v>
      </c>
    </row>
    <row r="332" spans="1:27" ht="24.75" customHeight="1">
      <c r="A332" s="517" t="s">
        <v>842</v>
      </c>
      <c r="B332" s="989" t="s">
        <v>1280</v>
      </c>
      <c r="C332" s="990"/>
      <c r="D332" s="990"/>
      <c r="E332" s="991"/>
      <c r="F332" s="495" t="s">
        <v>1019</v>
      </c>
      <c r="G332" s="489">
        <v>1</v>
      </c>
      <c r="H332" s="490"/>
      <c r="I332" s="491">
        <f>'COMPOSIÇÕES AUXILIARES'!G147</f>
        <v>81868.52255401357</v>
      </c>
      <c r="J332" s="490"/>
      <c r="K332" s="492">
        <f aca="true" t="shared" si="9" ref="K332:K451">G332*I332</f>
        <v>81868.52255401357</v>
      </c>
      <c r="L332" s="931">
        <f>K332/K781</f>
        <v>0.01268629888542966</v>
      </c>
      <c r="M332" s="494"/>
      <c r="N332" s="394" t="s">
        <v>1698</v>
      </c>
      <c r="O332" s="395"/>
      <c r="Z332" s="369" t="s">
        <v>842</v>
      </c>
      <c r="AA332" s="924">
        <v>0.01253040050202847</v>
      </c>
    </row>
    <row r="333" spans="1:27" ht="16.5" customHeight="1">
      <c r="A333" s="517" t="s">
        <v>1453</v>
      </c>
      <c r="B333" s="989" t="s">
        <v>1362</v>
      </c>
      <c r="C333" s="990"/>
      <c r="D333" s="990"/>
      <c r="E333" s="991"/>
      <c r="F333" s="495" t="s">
        <v>1019</v>
      </c>
      <c r="G333" s="489">
        <v>5</v>
      </c>
      <c r="H333" s="490"/>
      <c r="I333" s="491">
        <v>547.95</v>
      </c>
      <c r="J333" s="490"/>
      <c r="K333" s="492">
        <f t="shared" si="9"/>
        <v>2739.75</v>
      </c>
      <c r="L333" s="919">
        <f>K333/K781</f>
        <v>0.0004245500747668244</v>
      </c>
      <c r="M333" s="494"/>
      <c r="N333" s="394" t="s">
        <v>2557</v>
      </c>
      <c r="O333" s="395"/>
      <c r="Z333" s="369" t="s">
        <v>1453</v>
      </c>
      <c r="AA333" s="924">
        <v>0.00041632662373591417</v>
      </c>
    </row>
    <row r="334" spans="1:27" ht="16.5" customHeight="1">
      <c r="A334" s="517" t="s">
        <v>1454</v>
      </c>
      <c r="B334" s="989" t="s">
        <v>1281</v>
      </c>
      <c r="C334" s="990"/>
      <c r="D334" s="990"/>
      <c r="E334" s="991"/>
      <c r="F334" s="495" t="s">
        <v>1020</v>
      </c>
      <c r="G334" s="489">
        <v>84</v>
      </c>
      <c r="H334" s="490"/>
      <c r="I334" s="491">
        <v>50.53</v>
      </c>
      <c r="J334" s="490"/>
      <c r="K334" s="492">
        <f t="shared" si="9"/>
        <v>4244.52</v>
      </c>
      <c r="L334" s="919">
        <f>K334/K781</f>
        <v>0.0006577283632993089</v>
      </c>
      <c r="M334" s="494"/>
      <c r="N334" s="394" t="s">
        <v>2558</v>
      </c>
      <c r="O334" s="395"/>
      <c r="Z334" s="369" t="s">
        <v>1454</v>
      </c>
      <c r="AA334" s="924">
        <v>0.0006456403494499137</v>
      </c>
    </row>
    <row r="335" spans="1:27" ht="7.5" customHeight="1">
      <c r="A335" s="517" t="s">
        <v>1455</v>
      </c>
      <c r="B335" s="967" t="s">
        <v>1387</v>
      </c>
      <c r="C335" s="968"/>
      <c r="D335" s="968"/>
      <c r="E335" s="969"/>
      <c r="F335" s="495" t="s">
        <v>1020</v>
      </c>
      <c r="G335" s="489">
        <v>84</v>
      </c>
      <c r="H335" s="491"/>
      <c r="I335" s="491">
        <v>82.73</v>
      </c>
      <c r="J335" s="490"/>
      <c r="K335" s="492">
        <f t="shared" si="9"/>
        <v>6949.320000000001</v>
      </c>
      <c r="L335" s="919">
        <f>K335/K781</f>
        <v>0.0010768626062883798</v>
      </c>
      <c r="M335" s="494"/>
      <c r="N335" s="394" t="s">
        <v>2559</v>
      </c>
      <c r="Z335" s="369" t="s">
        <v>1455</v>
      </c>
      <c r="AA335" s="924">
        <v>0.001062538812611724</v>
      </c>
    </row>
    <row r="336" spans="1:27" ht="7.5" customHeight="1">
      <c r="A336" s="517" t="s">
        <v>1456</v>
      </c>
      <c r="B336" s="967" t="s">
        <v>1282</v>
      </c>
      <c r="C336" s="968"/>
      <c r="D336" s="968"/>
      <c r="E336" s="969"/>
      <c r="F336" s="495" t="s">
        <v>1020</v>
      </c>
      <c r="G336" s="489">
        <v>336</v>
      </c>
      <c r="H336" s="491"/>
      <c r="I336" s="491">
        <v>214.37</v>
      </c>
      <c r="J336" s="490"/>
      <c r="K336" s="492">
        <f t="shared" si="9"/>
        <v>72028.32</v>
      </c>
      <c r="L336" s="919">
        <f>K336/K781</f>
        <v>0.011161466791250574</v>
      </c>
      <c r="M336" s="494"/>
      <c r="N336" s="394" t="s">
        <v>2560</v>
      </c>
      <c r="Z336" s="369" t="s">
        <v>1456</v>
      </c>
      <c r="AA336" s="924">
        <v>0.011013003517929422</v>
      </c>
    </row>
    <row r="337" spans="1:27" ht="16.5" customHeight="1">
      <c r="A337" s="517" t="s">
        <v>1457</v>
      </c>
      <c r="B337" s="989" t="s">
        <v>1283</v>
      </c>
      <c r="C337" s="990"/>
      <c r="D337" s="990"/>
      <c r="E337" s="991"/>
      <c r="F337" s="495" t="s">
        <v>1019</v>
      </c>
      <c r="G337" s="489">
        <v>1</v>
      </c>
      <c r="H337" s="490"/>
      <c r="I337" s="911">
        <v>1431.51</v>
      </c>
      <c r="J337" s="490"/>
      <c r="K337" s="492">
        <f t="shared" si="9"/>
        <v>1431.51</v>
      </c>
      <c r="L337" s="919">
        <f>K337/K781</f>
        <v>0.00022182596132109018</v>
      </c>
      <c r="M337" s="494"/>
      <c r="N337" s="394" t="s">
        <v>2561</v>
      </c>
      <c r="O337" s="395"/>
      <c r="Z337" s="369" t="s">
        <v>1457</v>
      </c>
      <c r="AA337" s="924">
        <v>0.0002188753627177636</v>
      </c>
    </row>
    <row r="338" spans="1:27" ht="16.5" customHeight="1">
      <c r="A338" s="517" t="s">
        <v>1458</v>
      </c>
      <c r="B338" s="989" t="s">
        <v>1363</v>
      </c>
      <c r="C338" s="990"/>
      <c r="D338" s="990"/>
      <c r="E338" s="991"/>
      <c r="F338" s="495" t="s">
        <v>1336</v>
      </c>
      <c r="G338" s="489">
        <v>1</v>
      </c>
      <c r="H338" s="490"/>
      <c r="I338" s="491">
        <v>633.08</v>
      </c>
      <c r="J338" s="490"/>
      <c r="K338" s="492">
        <f t="shared" si="9"/>
        <v>633.08</v>
      </c>
      <c r="L338" s="919">
        <f>K338/K781</f>
        <v>9.81017104967173E-05</v>
      </c>
      <c r="M338" s="494"/>
      <c r="N338" s="394" t="s">
        <v>2562</v>
      </c>
      <c r="O338" s="395"/>
      <c r="Z338" s="369" t="s">
        <v>1458</v>
      </c>
      <c r="AA338" s="924">
        <v>9.679681918349281E-05</v>
      </c>
    </row>
    <row r="339" spans="1:27" ht="7.5" customHeight="1">
      <c r="A339" s="517" t="s">
        <v>1459</v>
      </c>
      <c r="B339" s="967" t="s">
        <v>988</v>
      </c>
      <c r="C339" s="968"/>
      <c r="D339" s="968"/>
      <c r="E339" s="969"/>
      <c r="F339" s="495" t="s">
        <v>1019</v>
      </c>
      <c r="G339" s="489">
        <v>40</v>
      </c>
      <c r="H339" s="491"/>
      <c r="I339" s="491">
        <v>21.74</v>
      </c>
      <c r="J339" s="490"/>
      <c r="K339" s="492">
        <f t="shared" si="9"/>
        <v>869.5999999999999</v>
      </c>
      <c r="L339" s="919">
        <f>K339/K781</f>
        <v>0.00013475271284505173</v>
      </c>
      <c r="M339" s="494"/>
      <c r="N339" s="394" t="s">
        <v>2563</v>
      </c>
      <c r="Z339" s="369" t="s">
        <v>1459</v>
      </c>
      <c r="AA339" s="924">
        <v>0.00013296031143293947</v>
      </c>
    </row>
    <row r="340" spans="1:27" ht="7.5" customHeight="1">
      <c r="A340" s="517" t="s">
        <v>1460</v>
      </c>
      <c r="B340" s="967" t="s">
        <v>1297</v>
      </c>
      <c r="C340" s="968"/>
      <c r="D340" s="968"/>
      <c r="E340" s="969"/>
      <c r="F340" s="495" t="s">
        <v>1019</v>
      </c>
      <c r="G340" s="489">
        <v>6</v>
      </c>
      <c r="H340" s="491"/>
      <c r="I340" s="491">
        <v>55.24</v>
      </c>
      <c r="J340" s="490"/>
      <c r="K340" s="492">
        <f t="shared" si="9"/>
        <v>331.44</v>
      </c>
      <c r="L340" s="919">
        <f>K340/K781</f>
        <v>5.135975062714346E-05</v>
      </c>
      <c r="M340" s="494"/>
      <c r="N340" s="394" t="s">
        <v>2564</v>
      </c>
      <c r="Z340" s="369" t="s">
        <v>1460</v>
      </c>
      <c r="AA340" s="924">
        <v>5.0676593400797454E-05</v>
      </c>
    </row>
    <row r="341" spans="1:27" ht="7.5" customHeight="1">
      <c r="A341" s="517" t="s">
        <v>1461</v>
      </c>
      <c r="B341" s="967" t="s">
        <v>1298</v>
      </c>
      <c r="C341" s="968"/>
      <c r="D341" s="968"/>
      <c r="E341" s="969"/>
      <c r="F341" s="495" t="s">
        <v>1019</v>
      </c>
      <c r="G341" s="489">
        <v>1</v>
      </c>
      <c r="H341" s="491"/>
      <c r="I341" s="491">
        <v>1511.46</v>
      </c>
      <c r="J341" s="490"/>
      <c r="K341" s="492">
        <f t="shared" si="9"/>
        <v>1511.46</v>
      </c>
      <c r="L341" s="919">
        <f>K341/K781</f>
        <v>0.00023421496706161674</v>
      </c>
      <c r="M341" s="494"/>
      <c r="N341" s="394" t="s">
        <v>2565</v>
      </c>
      <c r="Z341" s="369" t="s">
        <v>1461</v>
      </c>
      <c r="AA341" s="924">
        <v>0.00023109957718310802</v>
      </c>
    </row>
    <row r="342" spans="1:27" ht="7.5" customHeight="1">
      <c r="A342" s="517" t="s">
        <v>1462</v>
      </c>
      <c r="B342" s="967" t="s">
        <v>1284</v>
      </c>
      <c r="C342" s="968"/>
      <c r="D342" s="968"/>
      <c r="E342" s="969"/>
      <c r="F342" s="495" t="s">
        <v>1020</v>
      </c>
      <c r="G342" s="489">
        <v>300</v>
      </c>
      <c r="H342" s="491"/>
      <c r="I342" s="491">
        <v>8.25</v>
      </c>
      <c r="J342" s="490"/>
      <c r="K342" s="492">
        <f t="shared" si="9"/>
        <v>2475</v>
      </c>
      <c r="L342" s="919">
        <f>K342/K781</f>
        <v>0.00038352456795251043</v>
      </c>
      <c r="M342" s="494"/>
      <c r="N342" s="394" t="s">
        <v>2566</v>
      </c>
      <c r="Z342" s="369" t="s">
        <v>1462</v>
      </c>
      <c r="AA342" s="924">
        <v>0.00037842314949002444</v>
      </c>
    </row>
    <row r="343" spans="1:27" ht="7.5" customHeight="1">
      <c r="A343" s="517" t="s">
        <v>1463</v>
      </c>
      <c r="B343" s="967" t="s">
        <v>1285</v>
      </c>
      <c r="C343" s="968"/>
      <c r="D343" s="968"/>
      <c r="E343" s="969"/>
      <c r="F343" s="495" t="s">
        <v>1020</v>
      </c>
      <c r="G343" s="489">
        <v>300</v>
      </c>
      <c r="H343" s="491"/>
      <c r="I343" s="491">
        <v>14.67</v>
      </c>
      <c r="J343" s="490"/>
      <c r="K343" s="492">
        <f t="shared" si="9"/>
        <v>4401</v>
      </c>
      <c r="L343" s="919">
        <f>K343/K781</f>
        <v>0.0006819764135591913</v>
      </c>
      <c r="M343" s="494"/>
      <c r="N343" s="394" t="s">
        <v>2567</v>
      </c>
      <c r="Z343" s="369" t="s">
        <v>1463</v>
      </c>
      <c r="AA343" s="924">
        <v>0.0006729051640022617</v>
      </c>
    </row>
    <row r="344" spans="1:27" ht="7.5" customHeight="1">
      <c r="A344" s="517" t="s">
        <v>1464</v>
      </c>
      <c r="B344" s="967" t="s">
        <v>1286</v>
      </c>
      <c r="C344" s="968"/>
      <c r="D344" s="968"/>
      <c r="E344" s="969"/>
      <c r="F344" s="495" t="s">
        <v>1020</v>
      </c>
      <c r="G344" s="489">
        <v>600</v>
      </c>
      <c r="H344" s="491"/>
      <c r="I344" s="491">
        <v>9.8</v>
      </c>
      <c r="J344" s="490"/>
      <c r="K344" s="492">
        <f t="shared" si="9"/>
        <v>5880</v>
      </c>
      <c r="L344" s="919">
        <f>K344/K781</f>
        <v>0.0009111613978023278</v>
      </c>
      <c r="M344" s="494"/>
      <c r="N344" s="394" t="s">
        <v>2568</v>
      </c>
      <c r="Z344" s="369" t="s">
        <v>1464</v>
      </c>
      <c r="AA344" s="924">
        <v>0.0008990416642429671</v>
      </c>
    </row>
    <row r="345" spans="1:27" s="370" customFormat="1" ht="7.5" customHeight="1">
      <c r="A345" s="517" t="s">
        <v>1465</v>
      </c>
      <c r="B345" s="967" t="s">
        <v>1533</v>
      </c>
      <c r="C345" s="968"/>
      <c r="D345" s="968"/>
      <c r="E345" s="969"/>
      <c r="F345" s="495" t="s">
        <v>1020</v>
      </c>
      <c r="G345" s="489">
        <v>320</v>
      </c>
      <c r="H345" s="491"/>
      <c r="I345" s="491">
        <f>'COMPOSIÇÕES AUXILIARES'!G167</f>
        <v>40.038947702600005</v>
      </c>
      <c r="J345" s="490"/>
      <c r="K345" s="492">
        <f t="shared" si="9"/>
        <v>12812.463264832002</v>
      </c>
      <c r="L345" s="919">
        <f>K345/K781</f>
        <v>0.0019854118941624666</v>
      </c>
      <c r="M345" s="494"/>
      <c r="N345" s="394" t="s">
        <v>1699</v>
      </c>
      <c r="P345" s="397"/>
      <c r="Z345" s="370" t="s">
        <v>1465</v>
      </c>
      <c r="AA345" s="925">
        <v>0.0019590031116779667</v>
      </c>
    </row>
    <row r="346" spans="1:27" ht="16.5" customHeight="1">
      <c r="A346" s="517" t="s">
        <v>1466</v>
      </c>
      <c r="B346" s="989" t="s">
        <v>1287</v>
      </c>
      <c r="C346" s="990"/>
      <c r="D346" s="990"/>
      <c r="E346" s="991"/>
      <c r="F346" s="495" t="s">
        <v>1019</v>
      </c>
      <c r="G346" s="489">
        <v>122</v>
      </c>
      <c r="H346" s="490"/>
      <c r="I346" s="491">
        <v>151.99</v>
      </c>
      <c r="J346" s="490"/>
      <c r="K346" s="492">
        <f t="shared" si="9"/>
        <v>18542.780000000002</v>
      </c>
      <c r="L346" s="919">
        <f>K346/K781</f>
        <v>0.00287337845985392</v>
      </c>
      <c r="M346" s="494"/>
      <c r="N346" s="394" t="s">
        <v>2569</v>
      </c>
      <c r="O346" s="395"/>
      <c r="Z346" s="369" t="s">
        <v>1466</v>
      </c>
      <c r="AA346" s="924">
        <v>0.001603491264597264</v>
      </c>
    </row>
    <row r="347" spans="1:27" ht="16.5" customHeight="1">
      <c r="A347" s="517" t="s">
        <v>1467</v>
      </c>
      <c r="B347" s="989" t="s">
        <v>1288</v>
      </c>
      <c r="C347" s="990"/>
      <c r="D347" s="990"/>
      <c r="E347" s="991"/>
      <c r="F347" s="495" t="s">
        <v>1019</v>
      </c>
      <c r="G347" s="489">
        <v>6</v>
      </c>
      <c r="H347" s="490"/>
      <c r="I347" s="491">
        <v>134.89</v>
      </c>
      <c r="J347" s="490"/>
      <c r="K347" s="492">
        <f t="shared" si="9"/>
        <v>809.3399999999999</v>
      </c>
      <c r="L347" s="919">
        <f>K347/K781</f>
        <v>0.00012541485811179182</v>
      </c>
      <c r="M347" s="494"/>
      <c r="N347" s="394" t="s">
        <v>2570</v>
      </c>
      <c r="O347" s="395"/>
      <c r="Z347" s="369" t="s">
        <v>1467</v>
      </c>
      <c r="AA347" s="924">
        <v>0.00012374666335687124</v>
      </c>
    </row>
    <row r="348" spans="1:27" ht="16.5" customHeight="1">
      <c r="A348" s="517" t="s">
        <v>1535</v>
      </c>
      <c r="B348" s="989" t="s">
        <v>1289</v>
      </c>
      <c r="C348" s="990"/>
      <c r="D348" s="990"/>
      <c r="E348" s="991"/>
      <c r="F348" s="495" t="s">
        <v>1019</v>
      </c>
      <c r="G348" s="489">
        <v>125</v>
      </c>
      <c r="H348" s="490"/>
      <c r="I348" s="491">
        <v>155.27</v>
      </c>
      <c r="J348" s="490"/>
      <c r="K348" s="492">
        <f t="shared" si="9"/>
        <v>19408.75</v>
      </c>
      <c r="L348" s="919">
        <f>K348/K781</f>
        <v>0.0030075686699993077</v>
      </c>
      <c r="M348" s="494"/>
      <c r="N348" s="394" t="s">
        <v>2571</v>
      </c>
      <c r="O348" s="395"/>
      <c r="Z348" s="369" t="s">
        <v>1535</v>
      </c>
      <c r="AA348" s="924">
        <v>0.002967563758652328</v>
      </c>
    </row>
    <row r="349" spans="1:27" ht="16.5" customHeight="1">
      <c r="A349" s="517" t="s">
        <v>1536</v>
      </c>
      <c r="B349" s="989" t="s">
        <v>1290</v>
      </c>
      <c r="C349" s="990"/>
      <c r="D349" s="990"/>
      <c r="E349" s="991"/>
      <c r="F349" s="495" t="s">
        <v>1019</v>
      </c>
      <c r="G349" s="489">
        <v>19</v>
      </c>
      <c r="H349" s="490"/>
      <c r="I349" s="491">
        <v>357.24</v>
      </c>
      <c r="J349" s="490"/>
      <c r="K349" s="492">
        <f t="shared" si="9"/>
        <v>6787.56</v>
      </c>
      <c r="L349" s="919">
        <f>K349/K781</f>
        <v>0.001051796370283532</v>
      </c>
      <c r="M349" s="494"/>
      <c r="N349" s="394" t="s">
        <v>2572</v>
      </c>
      <c r="O349" s="395"/>
      <c r="Z349" s="369" t="s">
        <v>1536</v>
      </c>
      <c r="AA349" s="924">
        <v>0.0010378059929505093</v>
      </c>
    </row>
    <row r="350" spans="1:27" ht="16.5" customHeight="1">
      <c r="A350" s="517" t="s">
        <v>1537</v>
      </c>
      <c r="B350" s="989" t="s">
        <v>1291</v>
      </c>
      <c r="C350" s="990"/>
      <c r="D350" s="990"/>
      <c r="E350" s="991"/>
      <c r="F350" s="495" t="s">
        <v>1019</v>
      </c>
      <c r="G350" s="489">
        <v>6</v>
      </c>
      <c r="H350" s="490"/>
      <c r="I350" s="491">
        <v>215.74</v>
      </c>
      <c r="J350" s="490"/>
      <c r="K350" s="492">
        <f t="shared" si="9"/>
        <v>1294.44</v>
      </c>
      <c r="L350" s="919">
        <f>K350/K781</f>
        <v>0.00020058567343048388</v>
      </c>
      <c r="M350" s="494"/>
      <c r="N350" s="394" t="s">
        <v>2573</v>
      </c>
      <c r="O350" s="395"/>
      <c r="Z350" s="369" t="s">
        <v>1537</v>
      </c>
      <c r="AA350" s="924">
        <v>0.00019791760065691606</v>
      </c>
    </row>
    <row r="351" spans="1:27" ht="16.5" customHeight="1">
      <c r="A351" s="517" t="s">
        <v>1538</v>
      </c>
      <c r="B351" s="989" t="s">
        <v>1292</v>
      </c>
      <c r="C351" s="990"/>
      <c r="D351" s="990"/>
      <c r="E351" s="991"/>
      <c r="F351" s="495" t="s">
        <v>1019</v>
      </c>
      <c r="G351" s="489">
        <v>23</v>
      </c>
      <c r="H351" s="490"/>
      <c r="I351" s="491">
        <v>177.93</v>
      </c>
      <c r="J351" s="490"/>
      <c r="K351" s="492">
        <f t="shared" si="9"/>
        <v>4092.3900000000003</v>
      </c>
      <c r="L351" s="919">
        <f>K351/K781</f>
        <v>0.0006341543865224946</v>
      </c>
      <c r="M351" s="494"/>
      <c r="N351" s="394" t="s">
        <v>2574</v>
      </c>
      <c r="O351" s="395"/>
      <c r="Z351" s="369" t="s">
        <v>1538</v>
      </c>
      <c r="AA351" s="924">
        <v>0.0006257192374713056</v>
      </c>
    </row>
    <row r="352" spans="1:27" ht="16.5" customHeight="1">
      <c r="A352" s="517" t="s">
        <v>1539</v>
      </c>
      <c r="B352" s="989" t="s">
        <v>964</v>
      </c>
      <c r="C352" s="990"/>
      <c r="D352" s="990"/>
      <c r="E352" s="991"/>
      <c r="F352" s="495" t="s">
        <v>1019</v>
      </c>
      <c r="G352" s="489">
        <v>20</v>
      </c>
      <c r="H352" s="490"/>
      <c r="I352" s="491">
        <f>'COMPOSIÇÕES AUXILIARES'!G185</f>
        <v>125.68811071185601</v>
      </c>
      <c r="J352" s="490"/>
      <c r="K352" s="492">
        <f t="shared" si="9"/>
        <v>2513.76221423712</v>
      </c>
      <c r="L352" s="919">
        <f>K352/K781</f>
        <v>0.00038953113824268177</v>
      </c>
      <c r="M352" s="494"/>
      <c r="N352" s="394" t="s">
        <v>1700</v>
      </c>
      <c r="O352" s="395"/>
      <c r="Z352" s="369" t="s">
        <v>1539</v>
      </c>
      <c r="AA352" s="924">
        <v>0.00038434982391136505</v>
      </c>
    </row>
    <row r="353" spans="1:27" ht="16.5" customHeight="1">
      <c r="A353" s="517" t="s">
        <v>1540</v>
      </c>
      <c r="B353" s="989" t="s">
        <v>860</v>
      </c>
      <c r="C353" s="990"/>
      <c r="D353" s="990"/>
      <c r="E353" s="991"/>
      <c r="F353" s="495" t="s">
        <v>1019</v>
      </c>
      <c r="G353" s="489">
        <v>15</v>
      </c>
      <c r="H353" s="490"/>
      <c r="I353" s="491">
        <v>136.33</v>
      </c>
      <c r="J353" s="490"/>
      <c r="K353" s="492">
        <f t="shared" si="9"/>
        <v>2044.9500000000003</v>
      </c>
      <c r="L353" s="919">
        <f>K353/K781</f>
        <v>0.0003168842687816106</v>
      </c>
      <c r="M353" s="494"/>
      <c r="N353" s="394" t="s">
        <v>2575</v>
      </c>
      <c r="O353" s="395"/>
      <c r="Z353" s="369" t="s">
        <v>1540</v>
      </c>
      <c r="AA353" s="924">
        <v>0.00031266926042409116</v>
      </c>
    </row>
    <row r="354" spans="1:27" ht="16.5" customHeight="1">
      <c r="A354" s="517" t="s">
        <v>1541</v>
      </c>
      <c r="B354" s="989" t="s">
        <v>966</v>
      </c>
      <c r="C354" s="990"/>
      <c r="D354" s="990"/>
      <c r="E354" s="991"/>
      <c r="F354" s="495" t="s">
        <v>1019</v>
      </c>
      <c r="G354" s="489">
        <v>5</v>
      </c>
      <c r="H354" s="490"/>
      <c r="I354" s="491">
        <v>193.4</v>
      </c>
      <c r="J354" s="490"/>
      <c r="K354" s="492">
        <f t="shared" si="9"/>
        <v>967</v>
      </c>
      <c r="L354" s="919">
        <f>K354/K781</f>
        <v>0.00014984576048892022</v>
      </c>
      <c r="M354" s="494"/>
      <c r="N354" s="394" t="s">
        <v>2576</v>
      </c>
      <c r="O354" s="395"/>
      <c r="Z354" s="369" t="s">
        <v>1541</v>
      </c>
      <c r="AA354" s="924">
        <v>0.00014785260022499137</v>
      </c>
    </row>
    <row r="355" spans="1:27" ht="16.5" customHeight="1">
      <c r="A355" s="517" t="s">
        <v>1542</v>
      </c>
      <c r="B355" s="989" t="s">
        <v>1293</v>
      </c>
      <c r="C355" s="990"/>
      <c r="D355" s="990"/>
      <c r="E355" s="991"/>
      <c r="F355" s="495" t="s">
        <v>1019</v>
      </c>
      <c r="G355" s="489">
        <v>3</v>
      </c>
      <c r="H355" s="490"/>
      <c r="I355" s="491">
        <v>260.29</v>
      </c>
      <c r="J355" s="490"/>
      <c r="K355" s="492">
        <f t="shared" si="9"/>
        <v>780.8700000000001</v>
      </c>
      <c r="L355" s="919">
        <f>K355/K781</f>
        <v>0.00012100316338467753</v>
      </c>
      <c r="M355" s="494"/>
      <c r="N355" s="394" t="s">
        <v>2577</v>
      </c>
      <c r="O355" s="395"/>
      <c r="Z355" s="369" t="s">
        <v>1542</v>
      </c>
      <c r="AA355" s="924">
        <v>0.00011939365040091936</v>
      </c>
    </row>
    <row r="356" spans="1:27" ht="16.5" customHeight="1">
      <c r="A356" s="517" t="s">
        <v>1543</v>
      </c>
      <c r="B356" s="989" t="s">
        <v>1294</v>
      </c>
      <c r="C356" s="990"/>
      <c r="D356" s="990"/>
      <c r="E356" s="991"/>
      <c r="F356" s="495" t="s">
        <v>1019</v>
      </c>
      <c r="G356" s="489">
        <v>5</v>
      </c>
      <c r="H356" s="490"/>
      <c r="I356" s="491">
        <v>162.42</v>
      </c>
      <c r="J356" s="490"/>
      <c r="K356" s="492">
        <f t="shared" si="9"/>
        <v>812.0999999999999</v>
      </c>
      <c r="L356" s="919">
        <f>K356/K781</f>
        <v>0.00012584254611484188</v>
      </c>
      <c r="M356" s="494"/>
      <c r="N356" s="394" t="s">
        <v>2578</v>
      </c>
      <c r="O356" s="395"/>
      <c r="Z356" s="369" t="s">
        <v>1543</v>
      </c>
      <c r="AA356" s="924">
        <v>0.00012416866250539345</v>
      </c>
    </row>
    <row r="357" spans="1:27" ht="16.5" customHeight="1">
      <c r="A357" s="517" t="s">
        <v>1544</v>
      </c>
      <c r="B357" s="989" t="s">
        <v>965</v>
      </c>
      <c r="C357" s="990"/>
      <c r="D357" s="990"/>
      <c r="E357" s="991"/>
      <c r="F357" s="495" t="s">
        <v>1019</v>
      </c>
      <c r="G357" s="489">
        <v>1</v>
      </c>
      <c r="H357" s="490"/>
      <c r="I357" s="491">
        <v>144.5</v>
      </c>
      <c r="J357" s="490"/>
      <c r="K357" s="492">
        <f t="shared" si="9"/>
        <v>144.5</v>
      </c>
      <c r="L357" s="920">
        <f>K357/K781</f>
        <v>2.2391636391570812E-05</v>
      </c>
      <c r="M357" s="494"/>
      <c r="N357" s="394" t="s">
        <v>2579</v>
      </c>
      <c r="O357" s="395"/>
      <c r="Z357" s="369" t="s">
        <v>1544</v>
      </c>
      <c r="AA357" s="924">
        <v>2.20937960005287E-05</v>
      </c>
    </row>
    <row r="358" spans="1:27" ht="16.5" customHeight="1">
      <c r="A358" s="517" t="s">
        <v>1545</v>
      </c>
      <c r="B358" s="989" t="s">
        <v>1295</v>
      </c>
      <c r="C358" s="990"/>
      <c r="D358" s="990"/>
      <c r="E358" s="991"/>
      <c r="F358" s="495" t="s">
        <v>1019</v>
      </c>
      <c r="G358" s="489">
        <v>14</v>
      </c>
      <c r="H358" s="490"/>
      <c r="I358" s="491">
        <v>225.63</v>
      </c>
      <c r="J358" s="490"/>
      <c r="K358" s="492">
        <f t="shared" si="9"/>
        <v>3158.8199999999997</v>
      </c>
      <c r="L358" s="919">
        <f>K358/K781</f>
        <v>0.0004894889194908077</v>
      </c>
      <c r="M358" s="494"/>
      <c r="N358" s="394" t="s">
        <v>2580</v>
      </c>
      <c r="O358" s="395"/>
      <c r="Z358" s="369" t="s">
        <v>1545</v>
      </c>
      <c r="AA358" s="924">
        <v>0.00048297802548366825</v>
      </c>
    </row>
    <row r="359" spans="1:27" ht="16.5" customHeight="1">
      <c r="A359" s="517" t="s">
        <v>1546</v>
      </c>
      <c r="B359" s="989" t="s">
        <v>1296</v>
      </c>
      <c r="C359" s="990"/>
      <c r="D359" s="990"/>
      <c r="E359" s="991"/>
      <c r="F359" s="495" t="s">
        <v>1019</v>
      </c>
      <c r="G359" s="489">
        <v>14</v>
      </c>
      <c r="H359" s="490"/>
      <c r="I359" s="491">
        <v>111.36</v>
      </c>
      <c r="J359" s="490"/>
      <c r="K359" s="492">
        <f t="shared" si="9"/>
        <v>1559.04</v>
      </c>
      <c r="L359" s="919">
        <f>K359/K781</f>
        <v>0.00024158793633158863</v>
      </c>
      <c r="M359" s="494"/>
      <c r="N359" s="394" t="s">
        <v>2581</v>
      </c>
      <c r="O359" s="395"/>
      <c r="Z359" s="369" t="s">
        <v>1546</v>
      </c>
      <c r="AA359" s="924">
        <v>0.00023837447554784957</v>
      </c>
    </row>
    <row r="360" spans="1:27" ht="16.5" customHeight="1" thickBot="1">
      <c r="A360" s="517" t="s">
        <v>1547</v>
      </c>
      <c r="B360" s="989" t="s">
        <v>2757</v>
      </c>
      <c r="C360" s="990"/>
      <c r="D360" s="990"/>
      <c r="E360" s="991"/>
      <c r="F360" s="495" t="s">
        <v>1019</v>
      </c>
      <c r="G360" s="489">
        <v>1</v>
      </c>
      <c r="H360" s="490"/>
      <c r="I360" s="491">
        <v>215.74</v>
      </c>
      <c r="J360" s="490"/>
      <c r="K360" s="492">
        <f t="shared" si="9"/>
        <v>215.74</v>
      </c>
      <c r="L360" s="920">
        <f>K360/K781</f>
        <v>3.3430945571747316E-05</v>
      </c>
      <c r="M360" s="494">
        <f>SUM(K332:K360)</f>
        <v>261308.02803308275</v>
      </c>
      <c r="N360" s="394" t="s">
        <v>2573</v>
      </c>
      <c r="O360" s="395"/>
      <c r="Z360" s="369" t="s">
        <v>1547</v>
      </c>
      <c r="AA360" s="924">
        <v>3.2986266776152675E-05</v>
      </c>
    </row>
    <row r="361" spans="1:26" ht="13.5" customHeight="1" thickTop="1">
      <c r="A361" s="401" t="str">
        <f>A27</f>
        <v>DATA: 10/05/2017</v>
      </c>
      <c r="B361" s="464"/>
      <c r="C361" s="497" t="s">
        <v>986</v>
      </c>
      <c r="D361" s="375"/>
      <c r="E361" s="498"/>
      <c r="F361" s="375" t="s">
        <v>1009</v>
      </c>
      <c r="G361" s="498"/>
      <c r="H361" s="375" t="s">
        <v>1519</v>
      </c>
      <c r="I361" s="498"/>
      <c r="J361" s="464"/>
      <c r="K361" s="499">
        <f>SUM(K327:K360)</f>
        <v>3537377.4643985843</v>
      </c>
      <c r="L361" s="375"/>
      <c r="M361" s="500">
        <f>SUM(M327:M360)</f>
        <v>3537377.4643985834</v>
      </c>
      <c r="N361" s="415"/>
      <c r="P361" s="400"/>
      <c r="Z361" s="369" t="s">
        <v>2420</v>
      </c>
    </row>
    <row r="362" spans="1:16" ht="13.5" customHeight="1" thickBot="1">
      <c r="A362" s="511"/>
      <c r="B362" s="512"/>
      <c r="C362" s="503"/>
      <c r="D362" s="382"/>
      <c r="E362" s="504"/>
      <c r="F362" s="382"/>
      <c r="G362" s="504"/>
      <c r="H362" s="382" t="s">
        <v>1017</v>
      </c>
      <c r="I362" s="504"/>
      <c r="J362" s="513"/>
      <c r="K362" s="514"/>
      <c r="L362" s="513"/>
      <c r="M362" s="515"/>
      <c r="N362" s="415"/>
      <c r="P362" s="400"/>
    </row>
    <row r="363" ht="16.5" customHeight="1" thickBot="1" thickTop="1">
      <c r="E363" s="372" t="s">
        <v>1010</v>
      </c>
    </row>
    <row r="364" spans="1:14" ht="15.75" customHeight="1" thickTop="1">
      <c r="A364" s="401"/>
      <c r="B364" s="373" t="s">
        <v>1001</v>
      </c>
      <c r="C364" s="374"/>
      <c r="D364" s="375" t="str">
        <f>D2</f>
        <v>OBRA/SERVIÇO: CONSTRUÇÃO DE CENTRO DE EDUCAÇÃO INFANTIL</v>
      </c>
      <c r="E364" s="375"/>
      <c r="F364" s="375"/>
      <c r="G364" s="375"/>
      <c r="H364" s="941" t="str">
        <f>H2</f>
        <v>PRINCIPAIS REFERÊNCIAIS DE PREÇOS - BDI 30,90%</v>
      </c>
      <c r="I364" s="942"/>
      <c r="J364" s="942"/>
      <c r="K364" s="943"/>
      <c r="L364" s="402"/>
      <c r="M364" s="403" t="s">
        <v>990</v>
      </c>
      <c r="N364" s="404"/>
    </row>
    <row r="365" spans="1:14" ht="15.75" customHeight="1" thickBot="1">
      <c r="A365" s="405"/>
      <c r="B365" s="376" t="s">
        <v>1002</v>
      </c>
      <c r="C365" s="377"/>
      <c r="D365" s="378"/>
      <c r="E365" s="378"/>
      <c r="F365" s="378"/>
      <c r="G365" s="378"/>
      <c r="H365" s="944" t="str">
        <f>H3</f>
        <v>IOPES - FEVEREIRO/2017 (DATA BASE)</v>
      </c>
      <c r="I365" s="945"/>
      <c r="J365" s="945"/>
      <c r="K365" s="946"/>
      <c r="L365" s="406"/>
      <c r="M365" s="407" t="s">
        <v>2267</v>
      </c>
      <c r="N365" s="408"/>
    </row>
    <row r="366" spans="1:14" ht="18" customHeight="1" thickTop="1">
      <c r="A366" s="405"/>
      <c r="B366" s="379" t="s">
        <v>1003</v>
      </c>
      <c r="C366" s="377"/>
      <c r="D366" s="378" t="str">
        <f>D4</f>
        <v>LOCAL: LOCALIDADE DE JAQUEIRA - PRESIDENTE KENNEDY - ES</v>
      </c>
      <c r="E366" s="378"/>
      <c r="F366" s="378"/>
      <c r="G366" s="378"/>
      <c r="H366" s="405" t="s">
        <v>1004</v>
      </c>
      <c r="J366" s="405"/>
      <c r="L366" s="405"/>
      <c r="M366" s="409"/>
      <c r="N366" s="410"/>
    </row>
    <row r="367" spans="1:14" ht="15.75" customHeight="1" thickBot="1">
      <c r="A367" s="411"/>
      <c r="B367" s="380"/>
      <c r="C367" s="381"/>
      <c r="D367" s="382"/>
      <c r="E367" s="382"/>
      <c r="F367" s="382"/>
      <c r="G367" s="382"/>
      <c r="H367" s="411" t="s">
        <v>1005</v>
      </c>
      <c r="I367" s="391"/>
      <c r="J367" s="411"/>
      <c r="K367" s="412">
        <f>K361</f>
        <v>3537377.4643985843</v>
      </c>
      <c r="L367" s="413"/>
      <c r="M367" s="414">
        <f>M361</f>
        <v>3537377.4643985834</v>
      </c>
      <c r="N367" s="415"/>
    </row>
    <row r="368" spans="1:14" ht="15" customHeight="1" thickTop="1">
      <c r="A368" s="416"/>
      <c r="B368" s="383"/>
      <c r="C368" s="383"/>
      <c r="D368" s="383"/>
      <c r="E368" s="383"/>
      <c r="F368" s="417"/>
      <c r="G368" s="417"/>
      <c r="H368" s="418"/>
      <c r="I368" s="419"/>
      <c r="J368" s="419" t="s">
        <v>1012</v>
      </c>
      <c r="K368" s="419"/>
      <c r="L368" s="419"/>
      <c r="M368" s="420"/>
      <c r="N368" s="394"/>
    </row>
    <row r="369" spans="1:26" ht="15" customHeight="1">
      <c r="A369" s="416" t="s">
        <v>1006</v>
      </c>
      <c r="B369" s="383"/>
      <c r="C369" s="384" t="s">
        <v>1007</v>
      </c>
      <c r="D369" s="383"/>
      <c r="E369" s="383"/>
      <c r="F369" s="421" t="s">
        <v>18</v>
      </c>
      <c r="G369" s="417" t="s">
        <v>1013</v>
      </c>
      <c r="H369" s="422" t="s">
        <v>1014</v>
      </c>
      <c r="I369" s="422"/>
      <c r="J369" s="947" t="s">
        <v>463</v>
      </c>
      <c r="K369" s="952"/>
      <c r="L369" s="947" t="s">
        <v>997</v>
      </c>
      <c r="M369" s="948"/>
      <c r="N369" s="423"/>
      <c r="O369" s="424"/>
      <c r="Z369" s="369" t="s">
        <v>1006</v>
      </c>
    </row>
    <row r="370" spans="1:15" ht="6" customHeight="1" thickBot="1">
      <c r="A370" s="425"/>
      <c r="B370" s="385"/>
      <c r="C370" s="385"/>
      <c r="D370" s="385"/>
      <c r="E370" s="385"/>
      <c r="F370" s="426"/>
      <c r="G370" s="427"/>
      <c r="H370" s="385"/>
      <c r="I370" s="385"/>
      <c r="J370" s="426"/>
      <c r="K370" s="428"/>
      <c r="L370" s="385"/>
      <c r="M370" s="429"/>
      <c r="N370" s="430"/>
      <c r="O370" s="424"/>
    </row>
    <row r="371" spans="1:27" s="371" customFormat="1" ht="12" customHeight="1" thickTop="1">
      <c r="A371" s="444">
        <v>27</v>
      </c>
      <c r="B371" s="985" t="s">
        <v>978</v>
      </c>
      <c r="C371" s="986"/>
      <c r="D371" s="986"/>
      <c r="E371" s="987"/>
      <c r="F371" s="451"/>
      <c r="G371" s="433"/>
      <c r="H371" s="438"/>
      <c r="I371" s="396"/>
      <c r="J371" s="438"/>
      <c r="K371" s="436">
        <f t="shared" si="9"/>
        <v>0</v>
      </c>
      <c r="L371" s="439"/>
      <c r="M371" s="440"/>
      <c r="N371" s="394"/>
      <c r="O371" s="370"/>
      <c r="P371" s="397"/>
      <c r="Q371" s="370"/>
      <c r="R371" s="370"/>
      <c r="S371" s="370"/>
      <c r="T371" s="370"/>
      <c r="Z371" s="371">
        <v>27</v>
      </c>
      <c r="AA371" s="926"/>
    </row>
    <row r="372" spans="1:27" s="370" customFormat="1" ht="35.25" customHeight="1">
      <c r="A372" s="393" t="s">
        <v>845</v>
      </c>
      <c r="B372" s="963" t="s">
        <v>2744</v>
      </c>
      <c r="C372" s="960"/>
      <c r="D372" s="960"/>
      <c r="E372" s="961"/>
      <c r="F372" s="432" t="s">
        <v>1019</v>
      </c>
      <c r="G372" s="433">
        <v>116</v>
      </c>
      <c r="H372" s="396"/>
      <c r="I372" s="396">
        <f>'COMPOSIÇÕES AUXILIARES'!G669</f>
        <v>314.61722898759996</v>
      </c>
      <c r="J372" s="443"/>
      <c r="K372" s="436">
        <f t="shared" si="9"/>
        <v>36495.598562561594</v>
      </c>
      <c r="L372" s="919">
        <f>K372/K781</f>
        <v>0.0056553368367170485</v>
      </c>
      <c r="M372" s="440"/>
      <c r="N372" s="394" t="s">
        <v>2007</v>
      </c>
      <c r="P372" s="397"/>
      <c r="AA372" s="925"/>
    </row>
    <row r="373" spans="1:27" s="370" customFormat="1" ht="35.25" customHeight="1">
      <c r="A373" s="393" t="s">
        <v>846</v>
      </c>
      <c r="B373" s="963" t="s">
        <v>2745</v>
      </c>
      <c r="C373" s="960"/>
      <c r="D373" s="960"/>
      <c r="E373" s="961"/>
      <c r="F373" s="432" t="s">
        <v>1019</v>
      </c>
      <c r="G373" s="433">
        <v>6</v>
      </c>
      <c r="H373" s="396"/>
      <c r="I373" s="396">
        <f>'COMPOSIÇÕES AUXILIARES'!G683</f>
        <v>225.9193889876</v>
      </c>
      <c r="J373" s="443"/>
      <c r="K373" s="436">
        <f t="shared" si="9"/>
        <v>1355.5163339256</v>
      </c>
      <c r="L373" s="919">
        <f>K373/K781</f>
        <v>0.00021005002679651985</v>
      </c>
      <c r="M373" s="440"/>
      <c r="N373" s="394" t="s">
        <v>2008</v>
      </c>
      <c r="P373" s="397"/>
      <c r="AA373" s="925"/>
    </row>
    <row r="374" spans="1:27" ht="12" customHeight="1">
      <c r="A374" s="393" t="s">
        <v>848</v>
      </c>
      <c r="B374" s="956" t="s">
        <v>861</v>
      </c>
      <c r="C374" s="957"/>
      <c r="D374" s="957"/>
      <c r="E374" s="958"/>
      <c r="F374" s="432" t="s">
        <v>1019</v>
      </c>
      <c r="G374" s="433">
        <v>6</v>
      </c>
      <c r="H374" s="396"/>
      <c r="I374" s="396">
        <v>343.36</v>
      </c>
      <c r="J374" s="438"/>
      <c r="K374" s="436">
        <f t="shared" si="9"/>
        <v>2060.16</v>
      </c>
      <c r="L374" s="919">
        <f>K374/K781</f>
        <v>0.0003192412015810278</v>
      </c>
      <c r="M374" s="440"/>
      <c r="N374" s="394" t="s">
        <v>2582</v>
      </c>
      <c r="Z374" s="369" t="s">
        <v>848</v>
      </c>
      <c r="AA374" s="924">
        <v>0.00031499484268822977</v>
      </c>
    </row>
    <row r="375" spans="1:27" ht="12" customHeight="1">
      <c r="A375" s="393" t="s">
        <v>849</v>
      </c>
      <c r="B375" s="956" t="s">
        <v>979</v>
      </c>
      <c r="C375" s="957"/>
      <c r="D375" s="957"/>
      <c r="E375" s="958"/>
      <c r="F375" s="432" t="s">
        <v>1019</v>
      </c>
      <c r="G375" s="433">
        <v>120</v>
      </c>
      <c r="H375" s="396"/>
      <c r="I375" s="396">
        <v>36.08</v>
      </c>
      <c r="J375" s="438"/>
      <c r="K375" s="436">
        <f t="shared" si="9"/>
        <v>4329.599999999999</v>
      </c>
      <c r="L375" s="919">
        <f>K375/K781</f>
        <v>0.0006709123108715915</v>
      </c>
      <c r="M375" s="440"/>
      <c r="N375" s="394" t="s">
        <v>2583</v>
      </c>
      <c r="Z375" s="369" t="s">
        <v>849</v>
      </c>
      <c r="AA375" s="924">
        <v>0.0006619882295078827</v>
      </c>
    </row>
    <row r="376" spans="1:27" ht="12" customHeight="1">
      <c r="A376" s="393" t="s">
        <v>850</v>
      </c>
      <c r="B376" s="956" t="s">
        <v>1301</v>
      </c>
      <c r="C376" s="957"/>
      <c r="D376" s="957"/>
      <c r="E376" s="958"/>
      <c r="F376" s="432" t="s">
        <v>1019</v>
      </c>
      <c r="G376" s="433">
        <v>5</v>
      </c>
      <c r="H376" s="396"/>
      <c r="I376" s="396">
        <v>31.49</v>
      </c>
      <c r="J376" s="438"/>
      <c r="K376" s="436">
        <f t="shared" si="9"/>
        <v>157.45</v>
      </c>
      <c r="L376" s="920">
        <f>K376/K781</f>
        <v>2.439836089863546E-05</v>
      </c>
      <c r="M376" s="440"/>
      <c r="N376" s="394" t="s">
        <v>2584</v>
      </c>
      <c r="Z376" s="369" t="s">
        <v>850</v>
      </c>
      <c r="AA376" s="924">
        <v>2.407382823725428E-05</v>
      </c>
    </row>
    <row r="377" spans="1:27" ht="12" customHeight="1">
      <c r="A377" s="393" t="s">
        <v>927</v>
      </c>
      <c r="B377" s="956" t="s">
        <v>980</v>
      </c>
      <c r="C377" s="957"/>
      <c r="D377" s="957"/>
      <c r="E377" s="958"/>
      <c r="F377" s="432" t="s">
        <v>1019</v>
      </c>
      <c r="G377" s="433">
        <v>20</v>
      </c>
      <c r="H377" s="396"/>
      <c r="I377" s="396">
        <v>22.15</v>
      </c>
      <c r="J377" s="438"/>
      <c r="K377" s="436">
        <f t="shared" si="9"/>
        <v>443</v>
      </c>
      <c r="L377" s="919">
        <f>K377/K781</f>
        <v>6.864702367796449E-05</v>
      </c>
      <c r="M377" s="440"/>
      <c r="N377" s="394" t="s">
        <v>2585</v>
      </c>
      <c r="Z377" s="369" t="s">
        <v>927</v>
      </c>
      <c r="AA377" s="924">
        <v>6.773392130265892E-05</v>
      </c>
    </row>
    <row r="378" spans="1:27" ht="12" customHeight="1">
      <c r="A378" s="393" t="s">
        <v>1548</v>
      </c>
      <c r="B378" s="956" t="s">
        <v>1299</v>
      </c>
      <c r="C378" s="957"/>
      <c r="D378" s="957"/>
      <c r="E378" s="958"/>
      <c r="F378" s="432" t="s">
        <v>1019</v>
      </c>
      <c r="G378" s="433">
        <v>15</v>
      </c>
      <c r="H378" s="396"/>
      <c r="I378" s="396">
        <v>34.4</v>
      </c>
      <c r="J378" s="438"/>
      <c r="K378" s="436">
        <f t="shared" si="9"/>
        <v>516</v>
      </c>
      <c r="L378" s="919">
        <f>K378/K781</f>
        <v>7.99590614397961E-05</v>
      </c>
      <c r="M378" s="440"/>
      <c r="N378" s="394" t="s">
        <v>2586</v>
      </c>
      <c r="Z378" s="369" t="s">
        <v>1548</v>
      </c>
      <c r="AA378" s="924">
        <v>7.889549298458692E-05</v>
      </c>
    </row>
    <row r="379" spans="1:27" ht="12" customHeight="1">
      <c r="A379" s="393" t="s">
        <v>1549</v>
      </c>
      <c r="B379" s="956" t="s">
        <v>1300</v>
      </c>
      <c r="C379" s="957"/>
      <c r="D379" s="957"/>
      <c r="E379" s="958"/>
      <c r="F379" s="432" t="s">
        <v>1019</v>
      </c>
      <c r="G379" s="433">
        <v>5</v>
      </c>
      <c r="H379" s="396"/>
      <c r="I379" s="396">
        <v>46.3</v>
      </c>
      <c r="J379" s="438"/>
      <c r="K379" s="436">
        <f t="shared" si="9"/>
        <v>231.5</v>
      </c>
      <c r="L379" s="920">
        <f>K379/K781</f>
        <v>3.5873106052931784E-05</v>
      </c>
      <c r="M379" s="440"/>
      <c r="N379" s="394" t="s">
        <v>2587</v>
      </c>
      <c r="Z379" s="369" t="s">
        <v>1549</v>
      </c>
      <c r="AA379" s="924">
        <v>3.5395943073511376E-05</v>
      </c>
    </row>
    <row r="380" spans="1:27" ht="12" customHeight="1">
      <c r="A380" s="393" t="s">
        <v>1550</v>
      </c>
      <c r="B380" s="956" t="s">
        <v>1302</v>
      </c>
      <c r="C380" s="957"/>
      <c r="D380" s="957"/>
      <c r="E380" s="958"/>
      <c r="F380" s="432" t="s">
        <v>1019</v>
      </c>
      <c r="G380" s="433">
        <v>3</v>
      </c>
      <c r="H380" s="396"/>
      <c r="I380" s="396">
        <v>28.09</v>
      </c>
      <c r="J380" s="438"/>
      <c r="K380" s="436">
        <f t="shared" si="9"/>
        <v>84.27</v>
      </c>
      <c r="L380" s="920">
        <f>K380/K781</f>
        <v>1.3058430440952747E-05</v>
      </c>
      <c r="M380" s="440"/>
      <c r="N380" s="394" t="s">
        <v>2588</v>
      </c>
      <c r="Z380" s="369" t="s">
        <v>1550</v>
      </c>
      <c r="AA380" s="924">
        <v>1.2884734871727014E-05</v>
      </c>
    </row>
    <row r="381" spans="1:27" ht="12" customHeight="1">
      <c r="A381" s="393" t="s">
        <v>1551</v>
      </c>
      <c r="B381" s="956" t="s">
        <v>981</v>
      </c>
      <c r="C381" s="957"/>
      <c r="D381" s="957"/>
      <c r="E381" s="958"/>
      <c r="F381" s="432" t="s">
        <v>1019</v>
      </c>
      <c r="G381" s="433">
        <v>1</v>
      </c>
      <c r="H381" s="396"/>
      <c r="I381" s="396">
        <v>24.48</v>
      </c>
      <c r="J381" s="438"/>
      <c r="K381" s="436">
        <f t="shared" si="9"/>
        <v>24.48</v>
      </c>
      <c r="L381" s="921">
        <f>K381/K781</f>
        <v>3.7934066357484667E-06</v>
      </c>
      <c r="M381" s="440"/>
      <c r="N381" s="394" t="s">
        <v>2589</v>
      </c>
      <c r="Z381" s="369" t="s">
        <v>1551</v>
      </c>
      <c r="AA381" s="924">
        <v>3.742948969501333E-06</v>
      </c>
    </row>
    <row r="382" spans="1:27" ht="12" customHeight="1">
      <c r="A382" s="393" t="s">
        <v>1552</v>
      </c>
      <c r="B382" s="956" t="s">
        <v>1364</v>
      </c>
      <c r="C382" s="957"/>
      <c r="D382" s="957"/>
      <c r="E382" s="958"/>
      <c r="F382" s="432" t="s">
        <v>1019</v>
      </c>
      <c r="G382" s="433">
        <v>5</v>
      </c>
      <c r="H382" s="396"/>
      <c r="I382" s="396">
        <v>30.92</v>
      </c>
      <c r="J382" s="438"/>
      <c r="K382" s="436">
        <f t="shared" si="9"/>
        <v>154.60000000000002</v>
      </c>
      <c r="L382" s="920">
        <f>K382/K781</f>
        <v>2.3956726547659847E-05</v>
      </c>
      <c r="M382" s="440"/>
      <c r="N382" s="394" t="s">
        <v>2590</v>
      </c>
      <c r="Z382" s="369" t="s">
        <v>1552</v>
      </c>
      <c r="AA382" s="924">
        <v>2.3638068246932438E-05</v>
      </c>
    </row>
    <row r="383" spans="1:27" s="370" customFormat="1" ht="24.75" customHeight="1">
      <c r="A383" s="393" t="s">
        <v>1553</v>
      </c>
      <c r="B383" s="963" t="s">
        <v>1303</v>
      </c>
      <c r="C383" s="960"/>
      <c r="D383" s="960"/>
      <c r="E383" s="961"/>
      <c r="F383" s="432" t="s">
        <v>1019</v>
      </c>
      <c r="G383" s="433">
        <v>23</v>
      </c>
      <c r="H383" s="396"/>
      <c r="I383" s="396">
        <v>175.54</v>
      </c>
      <c r="J383" s="443"/>
      <c r="K383" s="436">
        <f t="shared" si="9"/>
        <v>4037.4199999999996</v>
      </c>
      <c r="L383" s="919">
        <f>K383/K781</f>
        <v>0.000625636267128414</v>
      </c>
      <c r="M383" s="440"/>
      <c r="N383" s="394" t="s">
        <v>2591</v>
      </c>
      <c r="P383" s="397"/>
      <c r="Z383" s="370" t="s">
        <v>1553</v>
      </c>
      <c r="AA383" s="925">
        <v>0.0006173144210965714</v>
      </c>
    </row>
    <row r="384" spans="1:27" ht="12" customHeight="1">
      <c r="A384" s="393" t="s">
        <v>1554</v>
      </c>
      <c r="B384" s="956" t="s">
        <v>1304</v>
      </c>
      <c r="C384" s="957"/>
      <c r="D384" s="957"/>
      <c r="E384" s="958"/>
      <c r="F384" s="432" t="s">
        <v>1019</v>
      </c>
      <c r="G384" s="433">
        <v>1</v>
      </c>
      <c r="H384" s="396"/>
      <c r="I384" s="396">
        <v>679.44</v>
      </c>
      <c r="J384" s="438"/>
      <c r="K384" s="436">
        <f t="shared" si="9"/>
        <v>679.44</v>
      </c>
      <c r="L384" s="919">
        <f>K384/K781</f>
        <v>0.00010528562927258736</v>
      </c>
      <c r="M384" s="440"/>
      <c r="N384" s="394" t="s">
        <v>2592</v>
      </c>
      <c r="Z384" s="369" t="s">
        <v>1554</v>
      </c>
      <c r="AA384" s="924">
        <v>0.00010388518169272818</v>
      </c>
    </row>
    <row r="385" spans="1:27" ht="34.5" customHeight="1">
      <c r="A385" s="393" t="s">
        <v>1555</v>
      </c>
      <c r="B385" s="963" t="s">
        <v>1720</v>
      </c>
      <c r="C385" s="960"/>
      <c r="D385" s="960"/>
      <c r="E385" s="961"/>
      <c r="F385" s="432" t="s">
        <v>1019</v>
      </c>
      <c r="G385" s="433">
        <v>1</v>
      </c>
      <c r="H385" s="438"/>
      <c r="I385" s="396">
        <v>6928.405500000001</v>
      </c>
      <c r="J385" s="438"/>
      <c r="K385" s="436">
        <f t="shared" si="9"/>
        <v>6928.405500000001</v>
      </c>
      <c r="L385" s="919">
        <f>K385/K781</f>
        <v>0.001073621707469615</v>
      </c>
      <c r="M385" s="440"/>
      <c r="N385" s="394" t="s">
        <v>2716</v>
      </c>
      <c r="O385" s="395"/>
      <c r="Z385" s="369" t="s">
        <v>1555</v>
      </c>
      <c r="AA385" s="924">
        <v>0.0011273798991716145</v>
      </c>
    </row>
    <row r="386" spans="1:27" ht="12" customHeight="1">
      <c r="A386" s="393" t="s">
        <v>1556</v>
      </c>
      <c r="B386" s="956" t="s">
        <v>1305</v>
      </c>
      <c r="C386" s="957"/>
      <c r="D386" s="957"/>
      <c r="E386" s="958"/>
      <c r="F386" s="432" t="s">
        <v>1019</v>
      </c>
      <c r="G386" s="433">
        <v>19</v>
      </c>
      <c r="H386" s="396"/>
      <c r="I386" s="396">
        <v>77.64</v>
      </c>
      <c r="J386" s="438"/>
      <c r="K386" s="436">
        <f t="shared" si="9"/>
        <v>1475.16</v>
      </c>
      <c r="L386" s="919">
        <f>K386/K781</f>
        <v>0.00022858994006497992</v>
      </c>
      <c r="M386" s="440">
        <f>SUM(K372:K386)</f>
        <v>58972.6003964872</v>
      </c>
      <c r="N386" s="394" t="s">
        <v>2593</v>
      </c>
      <c r="Z386" s="369" t="s">
        <v>1556</v>
      </c>
      <c r="AA386" s="924">
        <v>0.00022554937099058766</v>
      </c>
    </row>
    <row r="387" spans="1:27" s="371" customFormat="1" ht="12" customHeight="1">
      <c r="A387" s="444">
        <v>28</v>
      </c>
      <c r="B387" s="985" t="s">
        <v>1306</v>
      </c>
      <c r="C387" s="986"/>
      <c r="D387" s="986"/>
      <c r="E387" s="987"/>
      <c r="F387" s="451"/>
      <c r="G387" s="433"/>
      <c r="H387" s="438"/>
      <c r="I387" s="396"/>
      <c r="J387" s="438"/>
      <c r="K387" s="436">
        <f t="shared" si="9"/>
        <v>0</v>
      </c>
      <c r="L387" s="919"/>
      <c r="M387" s="440"/>
      <c r="N387" s="394"/>
      <c r="O387" s="370"/>
      <c r="P387" s="397"/>
      <c r="Q387" s="370"/>
      <c r="R387" s="370"/>
      <c r="S387" s="370"/>
      <c r="T387" s="370"/>
      <c r="Z387" s="371">
        <v>28</v>
      </c>
      <c r="AA387" s="926"/>
    </row>
    <row r="388" spans="1:27" ht="12" customHeight="1">
      <c r="A388" s="393" t="s">
        <v>852</v>
      </c>
      <c r="B388" s="956" t="s">
        <v>1307</v>
      </c>
      <c r="C388" s="957"/>
      <c r="D388" s="957"/>
      <c r="E388" s="958"/>
      <c r="F388" s="432" t="s">
        <v>1019</v>
      </c>
      <c r="G388" s="433">
        <v>5</v>
      </c>
      <c r="H388" s="396"/>
      <c r="I388" s="396">
        <v>388.63</v>
      </c>
      <c r="J388" s="438"/>
      <c r="K388" s="436">
        <f t="shared" si="9"/>
        <v>1943.15</v>
      </c>
      <c r="L388" s="919">
        <f>K388/K781</f>
        <v>0.00030110939968360433</v>
      </c>
      <c r="M388" s="440"/>
      <c r="N388" s="394" t="s">
        <v>2717</v>
      </c>
      <c r="Z388" s="369" t="s">
        <v>852</v>
      </c>
      <c r="AA388" s="924">
        <v>0.00031618591999510947</v>
      </c>
    </row>
    <row r="389" spans="1:27" ht="12" customHeight="1">
      <c r="A389" s="393" t="s">
        <v>854</v>
      </c>
      <c r="B389" s="956" t="s">
        <v>1365</v>
      </c>
      <c r="C389" s="957"/>
      <c r="D389" s="957"/>
      <c r="E389" s="958"/>
      <c r="F389" s="432" t="s">
        <v>1019</v>
      </c>
      <c r="G389" s="433">
        <v>2</v>
      </c>
      <c r="H389" s="396"/>
      <c r="I389" s="396">
        <v>318.65</v>
      </c>
      <c r="J389" s="438"/>
      <c r="K389" s="436">
        <f t="shared" si="9"/>
        <v>637.3</v>
      </c>
      <c r="L389" s="919">
        <f>K389/K781</f>
        <v>9.875563925500399E-05</v>
      </c>
      <c r="M389" s="440"/>
      <c r="N389" s="394" t="s">
        <v>2594</v>
      </c>
      <c r="Z389" s="369" t="s">
        <v>854</v>
      </c>
      <c r="AA389" s="924">
        <v>9.744204976565356E-05</v>
      </c>
    </row>
    <row r="390" spans="1:27" s="370" customFormat="1" ht="24.75" customHeight="1">
      <c r="A390" s="393" t="s">
        <v>856</v>
      </c>
      <c r="B390" s="963" t="s">
        <v>967</v>
      </c>
      <c r="C390" s="960"/>
      <c r="D390" s="960"/>
      <c r="E390" s="961"/>
      <c r="F390" s="432" t="s">
        <v>1019</v>
      </c>
      <c r="G390" s="433">
        <v>1</v>
      </c>
      <c r="H390" s="396"/>
      <c r="I390" s="396">
        <v>282.13</v>
      </c>
      <c r="J390" s="443"/>
      <c r="K390" s="436">
        <f t="shared" si="9"/>
        <v>282.13</v>
      </c>
      <c r="L390" s="920">
        <f>K390/K781</f>
        <v>4.371870155815829E-05</v>
      </c>
      <c r="M390" s="440"/>
      <c r="N390" s="394" t="s">
        <v>2595</v>
      </c>
      <c r="P390" s="397"/>
      <c r="Z390" s="370" t="s">
        <v>856</v>
      </c>
      <c r="AA390" s="925">
        <v>4.3193753426639157E-05</v>
      </c>
    </row>
    <row r="391" spans="1:27" ht="12" customHeight="1">
      <c r="A391" s="393" t="s">
        <v>869</v>
      </c>
      <c r="B391" s="956" t="s">
        <v>1308</v>
      </c>
      <c r="C391" s="957"/>
      <c r="D391" s="957"/>
      <c r="E391" s="958"/>
      <c r="F391" s="432" t="s">
        <v>1019</v>
      </c>
      <c r="G391" s="433">
        <v>25</v>
      </c>
      <c r="H391" s="396"/>
      <c r="I391" s="396">
        <v>108.39</v>
      </c>
      <c r="J391" s="438"/>
      <c r="K391" s="436">
        <f t="shared" si="9"/>
        <v>2709.75</v>
      </c>
      <c r="L391" s="919">
        <f>K391/K781</f>
        <v>0.0004199012921249758</v>
      </c>
      <c r="M391" s="440"/>
      <c r="N391" s="394" t="s">
        <v>2596</v>
      </c>
      <c r="Z391" s="369" t="s">
        <v>869</v>
      </c>
      <c r="AA391" s="924">
        <v>0.00041431601185074496</v>
      </c>
    </row>
    <row r="392" spans="1:27" ht="12" customHeight="1">
      <c r="A392" s="393" t="s">
        <v>936</v>
      </c>
      <c r="B392" s="956" t="s">
        <v>968</v>
      </c>
      <c r="C392" s="957"/>
      <c r="D392" s="957"/>
      <c r="E392" s="958"/>
      <c r="F392" s="432" t="s">
        <v>1019</v>
      </c>
      <c r="G392" s="433">
        <v>5</v>
      </c>
      <c r="H392" s="396"/>
      <c r="I392" s="396">
        <v>31.38</v>
      </c>
      <c r="J392" s="438"/>
      <c r="K392" s="436">
        <f t="shared" si="9"/>
        <v>156.9</v>
      </c>
      <c r="L392" s="920">
        <f>K392/K781</f>
        <v>2.4313133216868237E-05</v>
      </c>
      <c r="M392" s="440">
        <f>SUM(K388:K392)</f>
        <v>5729.23</v>
      </c>
      <c r="N392" s="394" t="s">
        <v>2597</v>
      </c>
      <c r="Z392" s="369" t="s">
        <v>936</v>
      </c>
      <c r="AA392" s="924">
        <v>2.3989734204034277E-05</v>
      </c>
    </row>
    <row r="393" spans="1:27" s="371" customFormat="1" ht="12" customHeight="1">
      <c r="A393" s="444">
        <v>29</v>
      </c>
      <c r="B393" s="985" t="s">
        <v>1309</v>
      </c>
      <c r="C393" s="986"/>
      <c r="D393" s="986"/>
      <c r="E393" s="987"/>
      <c r="F393" s="451"/>
      <c r="G393" s="433"/>
      <c r="H393" s="438"/>
      <c r="I393" s="396"/>
      <c r="J393" s="438"/>
      <c r="K393" s="436">
        <f t="shared" si="9"/>
        <v>0</v>
      </c>
      <c r="L393" s="919">
        <f>K393/K781</f>
        <v>0</v>
      </c>
      <c r="M393" s="440"/>
      <c r="N393" s="394"/>
      <c r="O393" s="370"/>
      <c r="P393" s="397"/>
      <c r="Q393" s="370"/>
      <c r="R393" s="370"/>
      <c r="S393" s="370"/>
      <c r="T393" s="370"/>
      <c r="Z393" s="371">
        <v>29</v>
      </c>
      <c r="AA393" s="926">
        <v>0</v>
      </c>
    </row>
    <row r="394" spans="1:27" s="370" customFormat="1" ht="24.75" customHeight="1" thickBot="1">
      <c r="A394" s="393" t="s">
        <v>871</v>
      </c>
      <c r="B394" s="963" t="s">
        <v>1520</v>
      </c>
      <c r="C394" s="960"/>
      <c r="D394" s="960"/>
      <c r="E394" s="961"/>
      <c r="F394" s="432" t="s">
        <v>1019</v>
      </c>
      <c r="G394" s="433">
        <v>1</v>
      </c>
      <c r="H394" s="396"/>
      <c r="I394" s="396">
        <v>6367.94</v>
      </c>
      <c r="J394" s="443"/>
      <c r="K394" s="436">
        <f>G394*I394</f>
        <v>6367.94</v>
      </c>
      <c r="L394" s="919">
        <f>K394/K781</f>
        <v>0.0009867722978777814</v>
      </c>
      <c r="M394" s="440">
        <f>K394</f>
        <v>6367.94</v>
      </c>
      <c r="N394" s="394" t="s">
        <v>2598</v>
      </c>
      <c r="P394" s="397"/>
      <c r="Z394" s="370" t="s">
        <v>871</v>
      </c>
      <c r="AA394" s="925">
        <v>0.0009553036304319951</v>
      </c>
    </row>
    <row r="395" spans="1:26" ht="15.75" customHeight="1" thickTop="1">
      <c r="A395" s="402" t="str">
        <f>A27</f>
        <v>DATA: 10/05/2017</v>
      </c>
      <c r="B395" s="386"/>
      <c r="C395" s="387" t="s">
        <v>986</v>
      </c>
      <c r="D395" s="386"/>
      <c r="E395" s="388"/>
      <c r="F395" s="386" t="s">
        <v>1009</v>
      </c>
      <c r="G395" s="388"/>
      <c r="H395" s="386" t="s">
        <v>1519</v>
      </c>
      <c r="I395" s="388"/>
      <c r="J395" s="386"/>
      <c r="K395" s="452">
        <f>SUM(K367:K394)</f>
        <v>3608447.234795071</v>
      </c>
      <c r="L395" s="386"/>
      <c r="M395" s="453">
        <f>SUM(M367:M394)</f>
        <v>3608447.2347950707</v>
      </c>
      <c r="N395" s="415"/>
      <c r="P395" s="400"/>
      <c r="Z395" s="369" t="s">
        <v>2420</v>
      </c>
    </row>
    <row r="396" spans="1:16" ht="15.75" customHeight="1" thickBot="1">
      <c r="A396" s="454"/>
      <c r="B396" s="389"/>
      <c r="C396" s="390"/>
      <c r="D396" s="391"/>
      <c r="E396" s="392"/>
      <c r="F396" s="391"/>
      <c r="G396" s="392"/>
      <c r="H396" s="391" t="s">
        <v>1017</v>
      </c>
      <c r="I396" s="392"/>
      <c r="J396" s="391"/>
      <c r="K396" s="455"/>
      <c r="L396" s="391"/>
      <c r="M396" s="456"/>
      <c r="N396" s="415"/>
      <c r="P396" s="400"/>
    </row>
    <row r="397" ht="16.5" customHeight="1" thickBot="1" thickTop="1">
      <c r="E397" s="372" t="s">
        <v>1010</v>
      </c>
    </row>
    <row r="398" spans="1:14" ht="15.75" customHeight="1" thickTop="1">
      <c r="A398" s="401"/>
      <c r="B398" s="373" t="s">
        <v>1001</v>
      </c>
      <c r="C398" s="374"/>
      <c r="D398" s="375" t="str">
        <f>D2</f>
        <v>OBRA/SERVIÇO: CONSTRUÇÃO DE CENTRO DE EDUCAÇÃO INFANTIL</v>
      </c>
      <c r="E398" s="375"/>
      <c r="F398" s="375"/>
      <c r="G398" s="375"/>
      <c r="H398" s="941" t="str">
        <f>H2</f>
        <v>PRINCIPAIS REFERÊNCIAIS DE PREÇOS - BDI 30,90%</v>
      </c>
      <c r="I398" s="942"/>
      <c r="J398" s="942"/>
      <c r="K398" s="943"/>
      <c r="L398" s="402"/>
      <c r="M398" s="403" t="s">
        <v>990</v>
      </c>
      <c r="N398" s="404"/>
    </row>
    <row r="399" spans="1:14" ht="15.75" customHeight="1" thickBot="1">
      <c r="A399" s="405"/>
      <c r="B399" s="376" t="s">
        <v>1002</v>
      </c>
      <c r="C399" s="377"/>
      <c r="D399" s="378"/>
      <c r="E399" s="378"/>
      <c r="F399" s="378"/>
      <c r="G399" s="378"/>
      <c r="H399" s="944" t="str">
        <f>H3</f>
        <v>IOPES - FEVEREIRO/2017 (DATA BASE)</v>
      </c>
      <c r="I399" s="945"/>
      <c r="J399" s="945"/>
      <c r="K399" s="946"/>
      <c r="L399" s="406"/>
      <c r="M399" s="407" t="s">
        <v>2268</v>
      </c>
      <c r="N399" s="408"/>
    </row>
    <row r="400" spans="1:14" ht="15.75" customHeight="1" thickTop="1">
      <c r="A400" s="405"/>
      <c r="B400" s="379" t="s">
        <v>1003</v>
      </c>
      <c r="C400" s="377"/>
      <c r="D400" s="378" t="str">
        <f>D4</f>
        <v>LOCAL: LOCALIDADE DE JAQUEIRA - PRESIDENTE KENNEDY - ES</v>
      </c>
      <c r="E400" s="378"/>
      <c r="F400" s="378"/>
      <c r="G400" s="378"/>
      <c r="H400" s="405" t="s">
        <v>1004</v>
      </c>
      <c r="J400" s="405"/>
      <c r="L400" s="405"/>
      <c r="M400" s="409"/>
      <c r="N400" s="410"/>
    </row>
    <row r="401" spans="1:14" ht="15.75" customHeight="1" thickBot="1">
      <c r="A401" s="411"/>
      <c r="B401" s="380"/>
      <c r="C401" s="381"/>
      <c r="D401" s="382"/>
      <c r="E401" s="382"/>
      <c r="F401" s="382"/>
      <c r="G401" s="382"/>
      <c r="H401" s="411" t="s">
        <v>1005</v>
      </c>
      <c r="I401" s="391"/>
      <c r="J401" s="411"/>
      <c r="K401" s="412">
        <f>K395</f>
        <v>3608447.234795071</v>
      </c>
      <c r="L401" s="413"/>
      <c r="M401" s="414">
        <f>M395</f>
        <v>3608447.2347950707</v>
      </c>
      <c r="N401" s="415"/>
    </row>
    <row r="402" spans="1:14" ht="15" customHeight="1" thickTop="1">
      <c r="A402" s="416"/>
      <c r="B402" s="383"/>
      <c r="C402" s="383"/>
      <c r="D402" s="383"/>
      <c r="E402" s="383"/>
      <c r="F402" s="417"/>
      <c r="G402" s="417"/>
      <c r="H402" s="418"/>
      <c r="I402" s="419"/>
      <c r="J402" s="419" t="s">
        <v>1012</v>
      </c>
      <c r="K402" s="419"/>
      <c r="L402" s="419"/>
      <c r="M402" s="420"/>
      <c r="N402" s="394"/>
    </row>
    <row r="403" spans="1:26" ht="15" customHeight="1">
      <c r="A403" s="416" t="s">
        <v>1006</v>
      </c>
      <c r="B403" s="383"/>
      <c r="C403" s="384" t="s">
        <v>1007</v>
      </c>
      <c r="D403" s="383"/>
      <c r="E403" s="383"/>
      <c r="F403" s="421" t="s">
        <v>18</v>
      </c>
      <c r="G403" s="417" t="s">
        <v>1013</v>
      </c>
      <c r="H403" s="422" t="s">
        <v>1014</v>
      </c>
      <c r="I403" s="422"/>
      <c r="J403" s="947" t="s">
        <v>463</v>
      </c>
      <c r="K403" s="952"/>
      <c r="L403" s="947" t="s">
        <v>997</v>
      </c>
      <c r="M403" s="948"/>
      <c r="N403" s="423"/>
      <c r="O403" s="424"/>
      <c r="Z403" s="369" t="s">
        <v>1006</v>
      </c>
    </row>
    <row r="404" spans="1:15" ht="6" customHeight="1" thickBot="1">
      <c r="A404" s="425"/>
      <c r="B404" s="385"/>
      <c r="C404" s="385"/>
      <c r="D404" s="385"/>
      <c r="E404" s="385"/>
      <c r="F404" s="426"/>
      <c r="G404" s="427"/>
      <c r="H404" s="385"/>
      <c r="I404" s="385"/>
      <c r="J404" s="426"/>
      <c r="K404" s="428"/>
      <c r="L404" s="385"/>
      <c r="M404" s="429"/>
      <c r="N404" s="430"/>
      <c r="O404" s="424"/>
    </row>
    <row r="405" spans="1:27" s="370" customFormat="1" ht="10.5" customHeight="1" thickTop="1">
      <c r="A405" s="444">
        <v>30</v>
      </c>
      <c r="B405" s="995" t="s">
        <v>1521</v>
      </c>
      <c r="C405" s="996"/>
      <c r="D405" s="996"/>
      <c r="E405" s="997"/>
      <c r="F405" s="432"/>
      <c r="G405" s="433"/>
      <c r="H405" s="441"/>
      <c r="I405" s="396"/>
      <c r="J405" s="443"/>
      <c r="K405" s="436">
        <f t="shared" si="9"/>
        <v>0</v>
      </c>
      <c r="L405" s="937"/>
      <c r="M405" s="440"/>
      <c r="N405" s="394"/>
      <c r="P405" s="397"/>
      <c r="Z405" s="370">
        <v>30</v>
      </c>
      <c r="AA405" s="925"/>
    </row>
    <row r="406" spans="1:27" ht="10.5" customHeight="1">
      <c r="A406" s="393" t="s">
        <v>912</v>
      </c>
      <c r="B406" s="956" t="s">
        <v>1366</v>
      </c>
      <c r="C406" s="957"/>
      <c r="D406" s="957"/>
      <c r="E406" s="958"/>
      <c r="F406" s="432" t="s">
        <v>1019</v>
      </c>
      <c r="G406" s="433">
        <v>7</v>
      </c>
      <c r="H406" s="396"/>
      <c r="I406" s="396">
        <v>282.13</v>
      </c>
      <c r="J406" s="438"/>
      <c r="K406" s="436">
        <f t="shared" si="9"/>
        <v>1974.9099999999999</v>
      </c>
      <c r="L406" s="919">
        <f>K406/K781</f>
        <v>0.000306030910907108</v>
      </c>
      <c r="M406" s="440"/>
      <c r="N406" s="394" t="s">
        <v>2599</v>
      </c>
      <c r="Z406" s="369" t="s">
        <v>912</v>
      </c>
      <c r="AA406" s="924">
        <v>0.00030235627398647407</v>
      </c>
    </row>
    <row r="407" spans="1:27" s="370" customFormat="1" ht="21.75" customHeight="1">
      <c r="A407" s="393" t="s">
        <v>1468</v>
      </c>
      <c r="B407" s="963" t="s">
        <v>1310</v>
      </c>
      <c r="C407" s="960"/>
      <c r="D407" s="960"/>
      <c r="E407" s="961"/>
      <c r="F407" s="432" t="s">
        <v>1019</v>
      </c>
      <c r="G407" s="433">
        <v>1</v>
      </c>
      <c r="H407" s="396"/>
      <c r="I407" s="396">
        <v>711.76</v>
      </c>
      <c r="J407" s="443"/>
      <c r="K407" s="436">
        <f t="shared" si="9"/>
        <v>711.76</v>
      </c>
      <c r="L407" s="919">
        <f>K407/K781</f>
        <v>0.00011029391777207224</v>
      </c>
      <c r="M407" s="440"/>
      <c r="N407" s="394" t="s">
        <v>2600</v>
      </c>
      <c r="P407" s="397"/>
      <c r="Z407" s="370" t="s">
        <v>1468</v>
      </c>
      <c r="AA407" s="925">
        <v>0.00010882685288122012</v>
      </c>
    </row>
    <row r="408" spans="1:27" ht="10.5" customHeight="1">
      <c r="A408" s="393" t="s">
        <v>1469</v>
      </c>
      <c r="B408" s="956" t="s">
        <v>1311</v>
      </c>
      <c r="C408" s="957"/>
      <c r="D408" s="957"/>
      <c r="E408" s="958"/>
      <c r="F408" s="432" t="s">
        <v>1020</v>
      </c>
      <c r="G408" s="433">
        <v>260</v>
      </c>
      <c r="H408" s="396"/>
      <c r="I408" s="396">
        <v>64.91</v>
      </c>
      <c r="J408" s="438"/>
      <c r="K408" s="436">
        <f t="shared" si="9"/>
        <v>16876.6</v>
      </c>
      <c r="L408" s="919">
        <f>K408/K781</f>
        <v>0.0026151881711140757</v>
      </c>
      <c r="M408" s="440"/>
      <c r="N408" s="394" t="s">
        <v>2601</v>
      </c>
      <c r="Z408" s="369" t="s">
        <v>1469</v>
      </c>
      <c r="AA408" s="924">
        <v>0.0025804024746195336</v>
      </c>
    </row>
    <row r="409" spans="1:27" s="370" customFormat="1" ht="21.75" customHeight="1">
      <c r="A409" s="393" t="s">
        <v>1557</v>
      </c>
      <c r="B409" s="963" t="s">
        <v>1312</v>
      </c>
      <c r="C409" s="960"/>
      <c r="D409" s="960"/>
      <c r="E409" s="961"/>
      <c r="F409" s="432" t="s">
        <v>1020</v>
      </c>
      <c r="G409" s="433">
        <v>150</v>
      </c>
      <c r="H409" s="396"/>
      <c r="I409" s="396">
        <v>35.57</v>
      </c>
      <c r="J409" s="443"/>
      <c r="K409" s="436">
        <f t="shared" si="9"/>
        <v>5335.5</v>
      </c>
      <c r="L409" s="919">
        <f>K409/K781</f>
        <v>0.0008267859928527755</v>
      </c>
      <c r="M409" s="440"/>
      <c r="N409" s="394" t="s">
        <v>2602</v>
      </c>
      <c r="P409" s="397"/>
      <c r="Z409" s="370" t="s">
        <v>1557</v>
      </c>
      <c r="AA409" s="925">
        <v>0.0008157885713551618</v>
      </c>
    </row>
    <row r="410" spans="1:27" s="370" customFormat="1" ht="21.75" customHeight="1">
      <c r="A410" s="393" t="s">
        <v>1558</v>
      </c>
      <c r="B410" s="963" t="s">
        <v>1388</v>
      </c>
      <c r="C410" s="960"/>
      <c r="D410" s="960"/>
      <c r="E410" s="961"/>
      <c r="F410" s="432" t="s">
        <v>1336</v>
      </c>
      <c r="G410" s="433">
        <v>12</v>
      </c>
      <c r="H410" s="396"/>
      <c r="I410" s="396">
        <v>92.55</v>
      </c>
      <c r="J410" s="443"/>
      <c r="K410" s="436">
        <f t="shared" si="9"/>
        <v>1110.6</v>
      </c>
      <c r="L410" s="919">
        <f>K410/K781</f>
        <v>0.00017209793340123558</v>
      </c>
      <c r="M410" s="440"/>
      <c r="N410" s="394" t="s">
        <v>2603</v>
      </c>
      <c r="P410" s="397"/>
      <c r="Z410" s="370" t="s">
        <v>1558</v>
      </c>
      <c r="AA410" s="925">
        <v>0.00016980878780752367</v>
      </c>
    </row>
    <row r="411" spans="1:27" s="370" customFormat="1" ht="21.75" customHeight="1">
      <c r="A411" s="393" t="s">
        <v>1559</v>
      </c>
      <c r="B411" s="963" t="s">
        <v>1524</v>
      </c>
      <c r="C411" s="960"/>
      <c r="D411" s="960"/>
      <c r="E411" s="961"/>
      <c r="F411" s="432" t="s">
        <v>1336</v>
      </c>
      <c r="G411" s="433">
        <v>12</v>
      </c>
      <c r="H411" s="396"/>
      <c r="I411" s="396">
        <v>123.03</v>
      </c>
      <c r="J411" s="443"/>
      <c r="K411" s="436">
        <f t="shared" si="9"/>
        <v>1476.3600000000001</v>
      </c>
      <c r="L411" s="919">
        <f>K411/K781</f>
        <v>0.00022877589137065387</v>
      </c>
      <c r="M411" s="440"/>
      <c r="N411" s="394" t="s">
        <v>2604</v>
      </c>
      <c r="P411" s="397"/>
      <c r="Z411" s="370" t="s">
        <v>1559</v>
      </c>
      <c r="AA411" s="925">
        <v>0.00022576954445938184</v>
      </c>
    </row>
    <row r="412" spans="1:27" s="370" customFormat="1" ht="21.75" customHeight="1">
      <c r="A412" s="393" t="s">
        <v>1560</v>
      </c>
      <c r="B412" s="963" t="s">
        <v>1523</v>
      </c>
      <c r="C412" s="960"/>
      <c r="D412" s="960"/>
      <c r="E412" s="961"/>
      <c r="F412" s="432" t="s">
        <v>1336</v>
      </c>
      <c r="G412" s="433">
        <v>7</v>
      </c>
      <c r="H412" s="396"/>
      <c r="I412" s="396">
        <v>49.94</v>
      </c>
      <c r="J412" s="443"/>
      <c r="K412" s="436">
        <f t="shared" si="9"/>
        <v>349.58</v>
      </c>
      <c r="L412" s="919">
        <f>K412/K781</f>
        <v>5.4170714531247915E-05</v>
      </c>
      <c r="M412" s="440"/>
      <c r="N412" s="394" t="s">
        <v>2605</v>
      </c>
      <c r="P412" s="397"/>
      <c r="Z412" s="370" t="s">
        <v>1560</v>
      </c>
      <c r="AA412" s="925">
        <v>5.345016751463545E-05</v>
      </c>
    </row>
    <row r="413" spans="1:27" ht="10.5" customHeight="1">
      <c r="A413" s="393" t="s">
        <v>1561</v>
      </c>
      <c r="B413" s="956" t="s">
        <v>1249</v>
      </c>
      <c r="C413" s="957"/>
      <c r="D413" s="957"/>
      <c r="E413" s="958"/>
      <c r="F413" s="432" t="s">
        <v>1020</v>
      </c>
      <c r="G413" s="433">
        <v>21</v>
      </c>
      <c r="H413" s="396"/>
      <c r="I413" s="396">
        <v>19.67</v>
      </c>
      <c r="J413" s="438"/>
      <c r="K413" s="436">
        <f t="shared" si="9"/>
        <v>413.07000000000005</v>
      </c>
      <c r="L413" s="919">
        <f>K413/K781</f>
        <v>6.400908819561354E-05</v>
      </c>
      <c r="M413" s="440"/>
      <c r="N413" s="394" t="s">
        <v>2606</v>
      </c>
      <c r="Z413" s="369" t="s">
        <v>1561</v>
      </c>
      <c r="AA413" s="924">
        <v>6.315767691306845E-05</v>
      </c>
    </row>
    <row r="414" spans="1:27" s="370" customFormat="1" ht="22.5" customHeight="1">
      <c r="A414" s="393" t="s">
        <v>1562</v>
      </c>
      <c r="B414" s="963" t="s">
        <v>1389</v>
      </c>
      <c r="C414" s="960"/>
      <c r="D414" s="960"/>
      <c r="E414" s="961"/>
      <c r="F414" s="432" t="s">
        <v>1336</v>
      </c>
      <c r="G414" s="433">
        <v>220</v>
      </c>
      <c r="H414" s="396"/>
      <c r="I414" s="396">
        <v>9.42</v>
      </c>
      <c r="J414" s="443"/>
      <c r="K414" s="436">
        <f t="shared" si="9"/>
        <v>2072.4</v>
      </c>
      <c r="L414" s="919">
        <f>K414/K781</f>
        <v>0.00032113790489890205</v>
      </c>
      <c r="M414" s="440"/>
      <c r="N414" s="394" t="s">
        <v>2607</v>
      </c>
      <c r="P414" s="397"/>
      <c r="Z414" s="370" t="s">
        <v>1562</v>
      </c>
      <c r="AA414" s="925">
        <v>0.0003168663171729805</v>
      </c>
    </row>
    <row r="415" spans="1:27" ht="34.5" customHeight="1">
      <c r="A415" s="393" t="s">
        <v>1563</v>
      </c>
      <c r="B415" s="963" t="s">
        <v>1390</v>
      </c>
      <c r="C415" s="960"/>
      <c r="D415" s="960"/>
      <c r="E415" s="961"/>
      <c r="F415" s="432" t="s">
        <v>1336</v>
      </c>
      <c r="G415" s="433">
        <v>7</v>
      </c>
      <c r="H415" s="438"/>
      <c r="I415" s="396">
        <v>531.76</v>
      </c>
      <c r="J415" s="438"/>
      <c r="K415" s="436">
        <f t="shared" si="9"/>
        <v>3722.3199999999997</v>
      </c>
      <c r="L415" s="919">
        <f>K415/K781</f>
        <v>0.000576808553446864</v>
      </c>
      <c r="M415" s="440"/>
      <c r="N415" s="394" t="s">
        <v>2608</v>
      </c>
      <c r="O415" s="395"/>
      <c r="Z415" s="369" t="s">
        <v>1563</v>
      </c>
      <c r="AA415" s="924">
        <v>0.0005691361849736192</v>
      </c>
    </row>
    <row r="416" spans="1:27" ht="10.5" customHeight="1">
      <c r="A416" s="393" t="s">
        <v>1564</v>
      </c>
      <c r="B416" s="956" t="s">
        <v>1339</v>
      </c>
      <c r="C416" s="957"/>
      <c r="D416" s="957"/>
      <c r="E416" s="958"/>
      <c r="F416" s="432" t="s">
        <v>1336</v>
      </c>
      <c r="G416" s="433">
        <v>7</v>
      </c>
      <c r="H416" s="396"/>
      <c r="I416" s="396">
        <v>52.19</v>
      </c>
      <c r="J416" s="438"/>
      <c r="K416" s="436">
        <f t="shared" si="9"/>
        <v>365.33</v>
      </c>
      <c r="L416" s="919">
        <f>K416/K781</f>
        <v>5.661132541821844E-05</v>
      </c>
      <c r="M416" s="440"/>
      <c r="N416" s="394" t="s">
        <v>2609</v>
      </c>
      <c r="Z416" s="369" t="s">
        <v>1564</v>
      </c>
      <c r="AA416" s="924">
        <v>5.585831482957197E-05</v>
      </c>
    </row>
    <row r="417" spans="1:27" ht="10.5" customHeight="1">
      <c r="A417" s="393" t="s">
        <v>1565</v>
      </c>
      <c r="B417" s="956" t="s">
        <v>1340</v>
      </c>
      <c r="C417" s="957"/>
      <c r="D417" s="957"/>
      <c r="E417" s="958"/>
      <c r="F417" s="432" t="s">
        <v>1336</v>
      </c>
      <c r="G417" s="433">
        <v>7</v>
      </c>
      <c r="H417" s="396"/>
      <c r="I417" s="396">
        <v>41.36</v>
      </c>
      <c r="J417" s="438"/>
      <c r="K417" s="436">
        <f t="shared" si="9"/>
        <v>289.52</v>
      </c>
      <c r="L417" s="920">
        <f>K417/K781</f>
        <v>4.4863851682266996E-05</v>
      </c>
      <c r="M417" s="440">
        <f>SUM(K406:K417)</f>
        <v>34697.95</v>
      </c>
      <c r="N417" s="394" t="s">
        <v>2610</v>
      </c>
      <c r="Z417" s="369" t="s">
        <v>1565</v>
      </c>
      <c r="AA417" s="924">
        <v>4.4267099087010855E-05</v>
      </c>
    </row>
    <row r="418" spans="1:27" s="370" customFormat="1" ht="10.5" customHeight="1">
      <c r="A418" s="444">
        <v>31</v>
      </c>
      <c r="B418" s="995" t="s">
        <v>969</v>
      </c>
      <c r="C418" s="996"/>
      <c r="D418" s="996"/>
      <c r="E418" s="997"/>
      <c r="F418" s="432"/>
      <c r="G418" s="433"/>
      <c r="H418" s="441"/>
      <c r="I418" s="396"/>
      <c r="J418" s="443"/>
      <c r="K418" s="436">
        <f t="shared" si="9"/>
        <v>0</v>
      </c>
      <c r="L418" s="919"/>
      <c r="M418" s="440"/>
      <c r="N418" s="394"/>
      <c r="P418" s="397"/>
      <c r="Z418" s="370">
        <v>31</v>
      </c>
      <c r="AA418" s="925"/>
    </row>
    <row r="419" spans="1:27" ht="10.5" customHeight="1">
      <c r="A419" s="393" t="s">
        <v>1470</v>
      </c>
      <c r="B419" s="956" t="s">
        <v>970</v>
      </c>
      <c r="C419" s="957"/>
      <c r="D419" s="957"/>
      <c r="E419" s="958"/>
      <c r="F419" s="432" t="s">
        <v>1019</v>
      </c>
      <c r="G419" s="433">
        <v>5</v>
      </c>
      <c r="H419" s="396"/>
      <c r="I419" s="396">
        <v>161.94</v>
      </c>
      <c r="J419" s="438"/>
      <c r="K419" s="436">
        <f t="shared" si="9"/>
        <v>809.7</v>
      </c>
      <c r="L419" s="919">
        <f>K419/K781</f>
        <v>0.000125470643503494</v>
      </c>
      <c r="M419" s="440"/>
      <c r="N419" s="394" t="s">
        <v>2611</v>
      </c>
      <c r="Z419" s="369" t="s">
        <v>1470</v>
      </c>
      <c r="AA419" s="924">
        <v>0.00012380170672406983</v>
      </c>
    </row>
    <row r="420" spans="1:27" ht="10.5" customHeight="1">
      <c r="A420" s="393" t="s">
        <v>1566</v>
      </c>
      <c r="B420" s="956" t="s">
        <v>1313</v>
      </c>
      <c r="C420" s="957"/>
      <c r="D420" s="957"/>
      <c r="E420" s="958"/>
      <c r="F420" s="432" t="s">
        <v>1019</v>
      </c>
      <c r="G420" s="433">
        <v>5</v>
      </c>
      <c r="H420" s="396"/>
      <c r="I420" s="396">
        <v>226.22</v>
      </c>
      <c r="J420" s="438"/>
      <c r="K420" s="436">
        <f t="shared" si="9"/>
        <v>1131.1</v>
      </c>
      <c r="L420" s="919">
        <f>K420/K781</f>
        <v>0.00017527460153983214</v>
      </c>
      <c r="M420" s="440"/>
      <c r="N420" s="394" t="s">
        <v>2612</v>
      </c>
      <c r="Z420" s="369" t="s">
        <v>1566</v>
      </c>
      <c r="AA420" s="924">
        <v>0.0001729432017729966</v>
      </c>
    </row>
    <row r="421" spans="1:27" s="370" customFormat="1" ht="21.75" customHeight="1">
      <c r="A421" s="393" t="s">
        <v>1567</v>
      </c>
      <c r="B421" s="963" t="s">
        <v>1367</v>
      </c>
      <c r="C421" s="960"/>
      <c r="D421" s="960"/>
      <c r="E421" s="961"/>
      <c r="F421" s="432"/>
      <c r="G421" s="433">
        <v>5</v>
      </c>
      <c r="H421" s="396"/>
      <c r="I421" s="396">
        <v>28.03</v>
      </c>
      <c r="J421" s="443"/>
      <c r="K421" s="436">
        <f t="shared" si="9"/>
        <v>140.15</v>
      </c>
      <c r="L421" s="920">
        <f>K421/K781</f>
        <v>2.171756290850276E-05</v>
      </c>
      <c r="M421" s="440">
        <f>SUM(K419:K421)</f>
        <v>2080.95</v>
      </c>
      <c r="N421" s="394" t="s">
        <v>2613</v>
      </c>
      <c r="P421" s="397"/>
      <c r="Z421" s="370" t="s">
        <v>1567</v>
      </c>
      <c r="AA421" s="925">
        <v>2.1428688646879568E-05</v>
      </c>
    </row>
    <row r="422" spans="1:27" s="370" customFormat="1" ht="10.5" customHeight="1">
      <c r="A422" s="444">
        <v>32</v>
      </c>
      <c r="B422" s="995" t="s">
        <v>1314</v>
      </c>
      <c r="C422" s="996"/>
      <c r="D422" s="996"/>
      <c r="E422" s="997"/>
      <c r="F422" s="432"/>
      <c r="G422" s="433"/>
      <c r="H422" s="441"/>
      <c r="I422" s="396"/>
      <c r="J422" s="443"/>
      <c r="K422" s="436">
        <f t="shared" si="9"/>
        <v>0</v>
      </c>
      <c r="L422" s="919"/>
      <c r="M422" s="440"/>
      <c r="N422" s="394"/>
      <c r="P422" s="397"/>
      <c r="Z422" s="370">
        <v>32</v>
      </c>
      <c r="AA422" s="925"/>
    </row>
    <row r="423" spans="1:27" s="370" customFormat="1" ht="21.75" customHeight="1">
      <c r="A423" s="393" t="s">
        <v>1471</v>
      </c>
      <c r="B423" s="963" t="s">
        <v>1368</v>
      </c>
      <c r="C423" s="960"/>
      <c r="D423" s="960"/>
      <c r="E423" s="961"/>
      <c r="F423" s="432" t="s">
        <v>1019</v>
      </c>
      <c r="G423" s="433">
        <v>25</v>
      </c>
      <c r="H423" s="396"/>
      <c r="I423" s="396">
        <v>212.8</v>
      </c>
      <c r="J423" s="443"/>
      <c r="K423" s="436">
        <f>G423*I423</f>
        <v>5320</v>
      </c>
      <c r="L423" s="919">
        <f>K423/K781</f>
        <v>0.0008243841218211537</v>
      </c>
      <c r="M423" s="440">
        <f>K423</f>
        <v>5320</v>
      </c>
      <c r="N423" s="394" t="s">
        <v>2614</v>
      </c>
      <c r="P423" s="397"/>
      <c r="Z423" s="370" t="s">
        <v>1471</v>
      </c>
      <c r="AA423" s="925">
        <v>0.0008134186486007799</v>
      </c>
    </row>
    <row r="424" spans="1:27" s="370" customFormat="1" ht="10.5" customHeight="1">
      <c r="A424" s="444">
        <v>33</v>
      </c>
      <c r="B424" s="995" t="s">
        <v>972</v>
      </c>
      <c r="C424" s="996"/>
      <c r="D424" s="996"/>
      <c r="E424" s="997"/>
      <c r="F424" s="432"/>
      <c r="G424" s="433"/>
      <c r="H424" s="441"/>
      <c r="I424" s="396"/>
      <c r="J424" s="443"/>
      <c r="K424" s="436">
        <f t="shared" si="9"/>
        <v>0</v>
      </c>
      <c r="L424" s="919"/>
      <c r="M424" s="440"/>
      <c r="N424" s="394"/>
      <c r="P424" s="397"/>
      <c r="Z424" s="370">
        <v>33</v>
      </c>
      <c r="AA424" s="925"/>
    </row>
    <row r="425" spans="1:27" ht="10.5" customHeight="1">
      <c r="A425" s="393" t="s">
        <v>1472</v>
      </c>
      <c r="B425" s="956" t="s">
        <v>1522</v>
      </c>
      <c r="C425" s="957"/>
      <c r="D425" s="957"/>
      <c r="E425" s="958"/>
      <c r="F425" s="432" t="s">
        <v>1019</v>
      </c>
      <c r="G425" s="433">
        <v>27</v>
      </c>
      <c r="H425" s="396"/>
      <c r="I425" s="396">
        <v>388.63</v>
      </c>
      <c r="J425" s="438"/>
      <c r="K425" s="436">
        <f t="shared" si="9"/>
        <v>10493.01</v>
      </c>
      <c r="L425" s="919">
        <f>K425/K781</f>
        <v>0.0016259907582914632</v>
      </c>
      <c r="M425" s="440"/>
      <c r="N425" s="394" t="s">
        <v>2717</v>
      </c>
      <c r="Z425" s="369" t="s">
        <v>1472</v>
      </c>
      <c r="AA425" s="924">
        <v>0.0017074039679735912</v>
      </c>
    </row>
    <row r="426" spans="1:27" ht="10.5" customHeight="1">
      <c r="A426" s="393" t="s">
        <v>1473</v>
      </c>
      <c r="B426" s="956" t="s">
        <v>975</v>
      </c>
      <c r="C426" s="957"/>
      <c r="D426" s="957"/>
      <c r="E426" s="958"/>
      <c r="F426" s="432" t="s">
        <v>1020</v>
      </c>
      <c r="G426" s="433">
        <v>600</v>
      </c>
      <c r="H426" s="396"/>
      <c r="I426" s="396">
        <v>6.09</v>
      </c>
      <c r="J426" s="438"/>
      <c r="K426" s="436">
        <f t="shared" si="9"/>
        <v>3654</v>
      </c>
      <c r="L426" s="919">
        <f>K426/K781</f>
        <v>0.0005662217257771608</v>
      </c>
      <c r="M426" s="440"/>
      <c r="N426" s="394" t="s">
        <v>2615</v>
      </c>
      <c r="Z426" s="369" t="s">
        <v>1473</v>
      </c>
      <c r="AA426" s="924">
        <v>0.0005586901770652724</v>
      </c>
    </row>
    <row r="427" spans="1:27" ht="10.5" customHeight="1">
      <c r="A427" s="393" t="s">
        <v>1474</v>
      </c>
      <c r="B427" s="956" t="s">
        <v>973</v>
      </c>
      <c r="C427" s="957"/>
      <c r="D427" s="957"/>
      <c r="E427" s="958"/>
      <c r="F427" s="432" t="s">
        <v>1019</v>
      </c>
      <c r="G427" s="433">
        <v>27</v>
      </c>
      <c r="H427" s="396"/>
      <c r="I427" s="396">
        <v>22.63</v>
      </c>
      <c r="J427" s="438"/>
      <c r="K427" s="436">
        <f t="shared" si="9"/>
        <v>611.01</v>
      </c>
      <c r="L427" s="919">
        <f>K427/K781</f>
        <v>9.468175606653067E-05</v>
      </c>
      <c r="M427" s="440"/>
      <c r="N427" s="394" t="s">
        <v>2616</v>
      </c>
      <c r="Z427" s="369" t="s">
        <v>1474</v>
      </c>
      <c r="AA427" s="924">
        <v>9.342235497773731E-05</v>
      </c>
    </row>
    <row r="428" spans="1:27" ht="10.5" customHeight="1">
      <c r="A428" s="393" t="s">
        <v>1568</v>
      </c>
      <c r="B428" s="956" t="s">
        <v>974</v>
      </c>
      <c r="C428" s="957"/>
      <c r="D428" s="957"/>
      <c r="E428" s="958"/>
      <c r="F428" s="432" t="s">
        <v>1019</v>
      </c>
      <c r="G428" s="433">
        <v>27</v>
      </c>
      <c r="H428" s="396"/>
      <c r="I428" s="396">
        <v>9.69</v>
      </c>
      <c r="J428" s="438"/>
      <c r="K428" s="436">
        <f t="shared" si="9"/>
        <v>261.63</v>
      </c>
      <c r="L428" s="920">
        <f>K428/K781</f>
        <v>4.054203341956174E-05</v>
      </c>
      <c r="M428" s="440">
        <f>SUM(K425:K428)</f>
        <v>15019.65</v>
      </c>
      <c r="N428" s="394" t="s">
        <v>2617</v>
      </c>
      <c r="Z428" s="369" t="s">
        <v>1568</v>
      </c>
      <c r="AA428" s="924">
        <v>4.000276711154549E-05</v>
      </c>
    </row>
    <row r="429" spans="1:27" s="370" customFormat="1" ht="10.5" customHeight="1">
      <c r="A429" s="444">
        <v>34</v>
      </c>
      <c r="B429" s="995" t="s">
        <v>859</v>
      </c>
      <c r="C429" s="996"/>
      <c r="D429" s="996"/>
      <c r="E429" s="997"/>
      <c r="F429" s="432"/>
      <c r="G429" s="433"/>
      <c r="H429" s="441"/>
      <c r="I429" s="396"/>
      <c r="J429" s="443"/>
      <c r="K429" s="436">
        <f t="shared" si="9"/>
        <v>0</v>
      </c>
      <c r="L429" s="919"/>
      <c r="M429" s="440"/>
      <c r="N429" s="394"/>
      <c r="P429" s="397"/>
      <c r="Z429" s="370">
        <v>34</v>
      </c>
      <c r="AA429" s="925"/>
    </row>
    <row r="430" spans="1:27" s="370" customFormat="1" ht="21.75" customHeight="1">
      <c r="A430" s="393" t="s">
        <v>1475</v>
      </c>
      <c r="B430" s="963" t="s">
        <v>1315</v>
      </c>
      <c r="C430" s="960"/>
      <c r="D430" s="960"/>
      <c r="E430" s="961"/>
      <c r="F430" s="432" t="s">
        <v>1019</v>
      </c>
      <c r="G430" s="433">
        <v>13</v>
      </c>
      <c r="H430" s="396"/>
      <c r="I430" s="396">
        <v>78.61</v>
      </c>
      <c r="J430" s="443"/>
      <c r="K430" s="436">
        <f t="shared" si="9"/>
        <v>1021.93</v>
      </c>
      <c r="L430" s="919">
        <f>K430/K781</f>
        <v>0.00015835768150614503</v>
      </c>
      <c r="M430" s="440"/>
      <c r="N430" s="394" t="s">
        <v>2618</v>
      </c>
      <c r="P430" s="397"/>
      <c r="Z430" s="370" t="s">
        <v>1475</v>
      </c>
      <c r="AA430" s="925">
        <v>0.00015625130067003663</v>
      </c>
    </row>
    <row r="431" spans="1:27" ht="10.5" customHeight="1">
      <c r="A431" s="393" t="s">
        <v>1476</v>
      </c>
      <c r="B431" s="956" t="s">
        <v>1316</v>
      </c>
      <c r="C431" s="957"/>
      <c r="D431" s="957"/>
      <c r="E431" s="958"/>
      <c r="F431" s="432" t="s">
        <v>1019</v>
      </c>
      <c r="G431" s="433">
        <v>30</v>
      </c>
      <c r="H431" s="396"/>
      <c r="I431" s="396">
        <v>8.9</v>
      </c>
      <c r="J431" s="438"/>
      <c r="K431" s="436">
        <f>G431*I431</f>
        <v>267</v>
      </c>
      <c r="L431" s="920">
        <f>K431/K781</f>
        <v>4.137416551245264E-05</v>
      </c>
      <c r="M431" s="440"/>
      <c r="N431" s="394" t="s">
        <v>2619</v>
      </c>
      <c r="Z431" s="369" t="s">
        <v>1476</v>
      </c>
      <c r="AA431" s="924">
        <v>4.082383067225718E-05</v>
      </c>
    </row>
    <row r="432" spans="1:27" ht="10.5" customHeight="1" thickBot="1">
      <c r="A432" s="393" t="s">
        <v>1477</v>
      </c>
      <c r="B432" s="956" t="s">
        <v>982</v>
      </c>
      <c r="C432" s="957"/>
      <c r="D432" s="957"/>
      <c r="E432" s="958"/>
      <c r="F432" s="432" t="s">
        <v>1019</v>
      </c>
      <c r="G432" s="433">
        <v>13</v>
      </c>
      <c r="H432" s="396"/>
      <c r="I432" s="396">
        <v>16.72</v>
      </c>
      <c r="J432" s="438"/>
      <c r="K432" s="436">
        <f t="shared" si="9"/>
        <v>217.35999999999999</v>
      </c>
      <c r="L432" s="920">
        <f>K432/K781</f>
        <v>3.368197983440714E-05</v>
      </c>
      <c r="M432" s="440">
        <f>SUM(K430:K432)</f>
        <v>1506.2899999999997</v>
      </c>
      <c r="N432" s="394" t="s">
        <v>2620</v>
      </c>
      <c r="Z432" s="369" t="s">
        <v>1477</v>
      </c>
      <c r="AA432" s="924">
        <v>3.323396192854615E-05</v>
      </c>
    </row>
    <row r="433" spans="1:26" ht="15.75" customHeight="1" thickTop="1">
      <c r="A433" s="402" t="str">
        <f>A27</f>
        <v>DATA: 10/05/2017</v>
      </c>
      <c r="B433" s="386"/>
      <c r="C433" s="387" t="s">
        <v>986</v>
      </c>
      <c r="D433" s="386"/>
      <c r="E433" s="388"/>
      <c r="F433" s="386" t="s">
        <v>1009</v>
      </c>
      <c r="G433" s="388"/>
      <c r="H433" s="386" t="s">
        <v>1519</v>
      </c>
      <c r="I433" s="388"/>
      <c r="J433" s="386"/>
      <c r="K433" s="452">
        <f>SUM(K401:K432)</f>
        <v>3667072.0747950706</v>
      </c>
      <c r="L433" s="386"/>
      <c r="M433" s="453">
        <f>SUM(M401:M432)</f>
        <v>3667072.074795071</v>
      </c>
      <c r="N433" s="415"/>
      <c r="P433" s="400"/>
      <c r="Z433" s="369" t="s">
        <v>2420</v>
      </c>
    </row>
    <row r="434" spans="1:16" ht="15.75" customHeight="1" thickBot="1">
      <c r="A434" s="454"/>
      <c r="B434" s="389"/>
      <c r="C434" s="390"/>
      <c r="D434" s="391"/>
      <c r="E434" s="392"/>
      <c r="F434" s="391"/>
      <c r="G434" s="392"/>
      <c r="H434" s="391" t="s">
        <v>1017</v>
      </c>
      <c r="I434" s="392"/>
      <c r="J434" s="391"/>
      <c r="K434" s="455"/>
      <c r="L434" s="391"/>
      <c r="M434" s="456"/>
      <c r="N434" s="415"/>
      <c r="P434" s="400"/>
    </row>
    <row r="435" ht="16.5" customHeight="1" thickBot="1" thickTop="1">
      <c r="E435" s="372" t="s">
        <v>1010</v>
      </c>
    </row>
    <row r="436" spans="1:14" ht="15.75" customHeight="1" thickTop="1">
      <c r="A436" s="401"/>
      <c r="B436" s="373" t="s">
        <v>1001</v>
      </c>
      <c r="C436" s="374"/>
      <c r="D436" s="375" t="str">
        <f>D2</f>
        <v>OBRA/SERVIÇO: CONSTRUÇÃO DE CENTRO DE EDUCAÇÃO INFANTIL</v>
      </c>
      <c r="E436" s="375"/>
      <c r="F436" s="375"/>
      <c r="G436" s="375"/>
      <c r="H436" s="941" t="str">
        <f>H2</f>
        <v>PRINCIPAIS REFERÊNCIAIS DE PREÇOS - BDI 30,90%</v>
      </c>
      <c r="I436" s="942"/>
      <c r="J436" s="942"/>
      <c r="K436" s="943"/>
      <c r="L436" s="402"/>
      <c r="M436" s="403" t="s">
        <v>990</v>
      </c>
      <c r="N436" s="404"/>
    </row>
    <row r="437" spans="1:14" ht="15.75" customHeight="1" thickBot="1">
      <c r="A437" s="405"/>
      <c r="B437" s="376" t="s">
        <v>1002</v>
      </c>
      <c r="C437" s="377"/>
      <c r="D437" s="378"/>
      <c r="E437" s="378"/>
      <c r="F437" s="378"/>
      <c r="G437" s="378"/>
      <c r="H437" s="944" t="str">
        <f>H3</f>
        <v>IOPES - FEVEREIRO/2017 (DATA BASE)</v>
      </c>
      <c r="I437" s="945"/>
      <c r="J437" s="945"/>
      <c r="K437" s="946"/>
      <c r="L437" s="406"/>
      <c r="M437" s="407" t="s">
        <v>2269</v>
      </c>
      <c r="N437" s="408"/>
    </row>
    <row r="438" spans="1:14" ht="15.75" customHeight="1" thickTop="1">
      <c r="A438" s="405"/>
      <c r="B438" s="379" t="s">
        <v>1003</v>
      </c>
      <c r="C438" s="377"/>
      <c r="D438" s="378" t="str">
        <f>D4</f>
        <v>LOCAL: LOCALIDADE DE JAQUEIRA - PRESIDENTE KENNEDY - ES</v>
      </c>
      <c r="E438" s="378"/>
      <c r="F438" s="378"/>
      <c r="G438" s="378"/>
      <c r="H438" s="405" t="s">
        <v>1004</v>
      </c>
      <c r="J438" s="405"/>
      <c r="L438" s="405"/>
      <c r="M438" s="409"/>
      <c r="N438" s="410"/>
    </row>
    <row r="439" spans="1:14" ht="15.75" customHeight="1" thickBot="1">
      <c r="A439" s="411"/>
      <c r="B439" s="380"/>
      <c r="C439" s="381"/>
      <c r="D439" s="382"/>
      <c r="E439" s="382"/>
      <c r="F439" s="382"/>
      <c r="G439" s="382"/>
      <c r="H439" s="411" t="s">
        <v>1005</v>
      </c>
      <c r="I439" s="391"/>
      <c r="J439" s="411"/>
      <c r="K439" s="412">
        <f>K433</f>
        <v>3667072.0747950706</v>
      </c>
      <c r="L439" s="413"/>
      <c r="M439" s="414">
        <f>M433</f>
        <v>3667072.074795071</v>
      </c>
      <c r="N439" s="415"/>
    </row>
    <row r="440" spans="1:14" ht="13.5" customHeight="1" thickTop="1">
      <c r="A440" s="416"/>
      <c r="B440" s="383"/>
      <c r="C440" s="383"/>
      <c r="D440" s="383"/>
      <c r="E440" s="383"/>
      <c r="F440" s="417"/>
      <c r="G440" s="417"/>
      <c r="H440" s="418"/>
      <c r="I440" s="419"/>
      <c r="J440" s="419" t="s">
        <v>1012</v>
      </c>
      <c r="K440" s="419"/>
      <c r="L440" s="419"/>
      <c r="M440" s="420"/>
      <c r="N440" s="394"/>
    </row>
    <row r="441" spans="1:26" ht="13.5" customHeight="1">
      <c r="A441" s="416" t="s">
        <v>1006</v>
      </c>
      <c r="B441" s="383"/>
      <c r="C441" s="384" t="s">
        <v>1007</v>
      </c>
      <c r="D441" s="383"/>
      <c r="E441" s="383"/>
      <c r="F441" s="421" t="s">
        <v>18</v>
      </c>
      <c r="G441" s="417" t="s">
        <v>1013</v>
      </c>
      <c r="H441" s="422" t="s">
        <v>1014</v>
      </c>
      <c r="I441" s="422"/>
      <c r="J441" s="947" t="s">
        <v>463</v>
      </c>
      <c r="K441" s="952"/>
      <c r="L441" s="947" t="s">
        <v>997</v>
      </c>
      <c r="M441" s="948"/>
      <c r="N441" s="423"/>
      <c r="O441" s="424"/>
      <c r="Z441" s="369" t="s">
        <v>1006</v>
      </c>
    </row>
    <row r="442" spans="1:15" ht="6" customHeight="1" thickBot="1">
      <c r="A442" s="425"/>
      <c r="B442" s="385"/>
      <c r="C442" s="385"/>
      <c r="D442" s="385"/>
      <c r="E442" s="385"/>
      <c r="F442" s="426"/>
      <c r="G442" s="427"/>
      <c r="H442" s="385"/>
      <c r="I442" s="385"/>
      <c r="J442" s="426"/>
      <c r="K442" s="428"/>
      <c r="L442" s="385"/>
      <c r="M442" s="429"/>
      <c r="N442" s="430"/>
      <c r="O442" s="424"/>
    </row>
    <row r="443" spans="1:27" s="371" customFormat="1" ht="10.5" customHeight="1" thickTop="1">
      <c r="A443" s="444">
        <v>35</v>
      </c>
      <c r="B443" s="998" t="s">
        <v>868</v>
      </c>
      <c r="C443" s="999"/>
      <c r="D443" s="999"/>
      <c r="E443" s="1000"/>
      <c r="F443" s="451"/>
      <c r="G443" s="433"/>
      <c r="H443" s="438"/>
      <c r="I443" s="396"/>
      <c r="J443" s="438"/>
      <c r="K443" s="436">
        <f>G443*I443</f>
        <v>0</v>
      </c>
      <c r="L443" s="439"/>
      <c r="M443" s="440"/>
      <c r="N443" s="394"/>
      <c r="O443" s="370"/>
      <c r="P443" s="397"/>
      <c r="Q443" s="370"/>
      <c r="R443" s="370"/>
      <c r="S443" s="370"/>
      <c r="T443" s="370"/>
      <c r="Z443" s="371">
        <v>35</v>
      </c>
      <c r="AA443" s="926"/>
    </row>
    <row r="444" spans="1:27" s="370" customFormat="1" ht="24" customHeight="1">
      <c r="A444" s="393" t="s">
        <v>1478</v>
      </c>
      <c r="B444" s="963" t="s">
        <v>1321</v>
      </c>
      <c r="C444" s="960"/>
      <c r="D444" s="960"/>
      <c r="E444" s="961"/>
      <c r="F444" s="432" t="s">
        <v>1019</v>
      </c>
      <c r="G444" s="433">
        <v>1</v>
      </c>
      <c r="H444" s="441"/>
      <c r="I444" s="396">
        <v>12176.46</v>
      </c>
      <c r="J444" s="443"/>
      <c r="K444" s="436">
        <f>G444*I444</f>
        <v>12176.46</v>
      </c>
      <c r="L444" s="919">
        <f>K444/K781</f>
        <v>0.0018868571962387978</v>
      </c>
      <c r="M444" s="440"/>
      <c r="N444" s="394" t="s">
        <v>2718</v>
      </c>
      <c r="P444" s="397"/>
      <c r="Z444" s="370" t="s">
        <v>1478</v>
      </c>
      <c r="AA444" s="925">
        <v>0.002007972861508535</v>
      </c>
    </row>
    <row r="445" spans="1:27" s="370" customFormat="1" ht="39.75" customHeight="1">
      <c r="A445" s="393" t="s">
        <v>1479</v>
      </c>
      <c r="B445" s="963" t="s">
        <v>1399</v>
      </c>
      <c r="C445" s="960"/>
      <c r="D445" s="960"/>
      <c r="E445" s="961"/>
      <c r="F445" s="432" t="s">
        <v>1019</v>
      </c>
      <c r="G445" s="433">
        <v>9</v>
      </c>
      <c r="H445" s="441"/>
      <c r="I445" s="396">
        <v>10252.21</v>
      </c>
      <c r="J445" s="443"/>
      <c r="K445" s="436">
        <f>G445*I445</f>
        <v>92269.88999999998</v>
      </c>
      <c r="L445" s="919">
        <f>K445/K781</f>
        <v>0.014298088766576022</v>
      </c>
      <c r="M445" s="440"/>
      <c r="N445" s="394" t="s">
        <v>2719</v>
      </c>
      <c r="P445" s="397"/>
      <c r="Z445" s="370" t="s">
        <v>1479</v>
      </c>
      <c r="AA445" s="925">
        <v>0.014824114523811624</v>
      </c>
    </row>
    <row r="446" spans="1:27" s="370" customFormat="1" ht="24" customHeight="1">
      <c r="A446" s="393" t="s">
        <v>1480</v>
      </c>
      <c r="B446" s="963" t="s">
        <v>1322</v>
      </c>
      <c r="C446" s="960"/>
      <c r="D446" s="960"/>
      <c r="E446" s="961"/>
      <c r="F446" s="432" t="s">
        <v>1019</v>
      </c>
      <c r="G446" s="433">
        <v>1</v>
      </c>
      <c r="H446" s="441"/>
      <c r="I446" s="396">
        <v>7602.6</v>
      </c>
      <c r="J446" s="443"/>
      <c r="K446" s="436">
        <f>G446*I446</f>
        <v>7602.6</v>
      </c>
      <c r="L446" s="919">
        <f>K446/K781</f>
        <v>0.0011780944970972752</v>
      </c>
      <c r="M446" s="440"/>
      <c r="N446" s="394" t="s">
        <v>2720</v>
      </c>
      <c r="P446" s="397"/>
      <c r="Z446" s="370" t="s">
        <v>1480</v>
      </c>
      <c r="AA446" s="925">
        <v>0.0012181708754007768</v>
      </c>
    </row>
    <row r="447" spans="1:27" s="370" customFormat="1" ht="24" customHeight="1">
      <c r="A447" s="393" t="s">
        <v>1569</v>
      </c>
      <c r="B447" s="963" t="s">
        <v>1333</v>
      </c>
      <c r="C447" s="960"/>
      <c r="D447" s="960"/>
      <c r="E447" s="961"/>
      <c r="F447" s="432" t="s">
        <v>1019</v>
      </c>
      <c r="G447" s="433">
        <v>2</v>
      </c>
      <c r="H447" s="441"/>
      <c r="I447" s="396">
        <v>6130.02</v>
      </c>
      <c r="J447" s="443"/>
      <c r="K447" s="436">
        <f>G447*I447</f>
        <v>12260.04</v>
      </c>
      <c r="L447" s="919">
        <f>K447/K781</f>
        <v>0.0018998087046789883</v>
      </c>
      <c r="M447" s="440">
        <f>SUM(K444:K447)</f>
        <v>124308.98999999999</v>
      </c>
      <c r="N447" s="394" t="s">
        <v>2721</v>
      </c>
      <c r="P447" s="397"/>
      <c r="Z447" s="370" t="s">
        <v>1569</v>
      </c>
      <c r="AA447" s="925">
        <v>0.0020011627738001367</v>
      </c>
    </row>
    <row r="448" spans="1:27" s="371" customFormat="1" ht="10.5" customHeight="1">
      <c r="A448" s="444">
        <v>36</v>
      </c>
      <c r="B448" s="964" t="s">
        <v>867</v>
      </c>
      <c r="C448" s="965"/>
      <c r="D448" s="965"/>
      <c r="E448" s="966"/>
      <c r="F448" s="451"/>
      <c r="G448" s="433"/>
      <c r="H448" s="438"/>
      <c r="I448" s="396"/>
      <c r="J448" s="438"/>
      <c r="K448" s="436">
        <f t="shared" si="9"/>
        <v>0</v>
      </c>
      <c r="L448" s="919"/>
      <c r="M448" s="440"/>
      <c r="N448" s="394"/>
      <c r="O448" s="370"/>
      <c r="P448" s="397"/>
      <c r="Q448" s="370"/>
      <c r="R448" s="370"/>
      <c r="S448" s="370"/>
      <c r="T448" s="370"/>
      <c r="Z448" s="371">
        <v>36</v>
      </c>
      <c r="AA448" s="926"/>
    </row>
    <row r="449" spans="1:27" ht="12.75" customHeight="1">
      <c r="A449" s="393" t="s">
        <v>1481</v>
      </c>
      <c r="B449" s="956" t="s">
        <v>1317</v>
      </c>
      <c r="C449" s="957"/>
      <c r="D449" s="957"/>
      <c r="E449" s="958"/>
      <c r="F449" s="432" t="s">
        <v>1019</v>
      </c>
      <c r="G449" s="433">
        <v>8</v>
      </c>
      <c r="H449" s="396"/>
      <c r="I449" s="396">
        <v>134.89</v>
      </c>
      <c r="J449" s="438"/>
      <c r="K449" s="436">
        <f t="shared" si="9"/>
        <v>1079.12</v>
      </c>
      <c r="L449" s="919">
        <f>K449/K781</f>
        <v>0.00016721981081572242</v>
      </c>
      <c r="M449" s="440"/>
      <c r="N449" s="394" t="s">
        <v>2621</v>
      </c>
      <c r="Z449" s="369" t="s">
        <v>1481</v>
      </c>
      <c r="AA449" s="924">
        <v>0.000164995551142495</v>
      </c>
    </row>
    <row r="450" spans="1:27" ht="12.75" customHeight="1">
      <c r="A450" s="393" t="s">
        <v>1482</v>
      </c>
      <c r="B450" s="956" t="s">
        <v>1847</v>
      </c>
      <c r="C450" s="957"/>
      <c r="D450" s="957"/>
      <c r="E450" s="958"/>
      <c r="F450" s="432" t="s">
        <v>1019</v>
      </c>
      <c r="G450" s="433">
        <v>1</v>
      </c>
      <c r="H450" s="396"/>
      <c r="I450" s="396">
        <f>'COMPOSIÇÕES AUXILIARES'!G199</f>
        <v>671.2841891139999</v>
      </c>
      <c r="J450" s="438"/>
      <c r="K450" s="436">
        <f t="shared" si="9"/>
        <v>671.2841891139999</v>
      </c>
      <c r="L450" s="919">
        <f>K450/K781</f>
        <v>0.00010402180953668611</v>
      </c>
      <c r="M450" s="440"/>
      <c r="N450" s="394" t="s">
        <v>1701</v>
      </c>
      <c r="Z450" s="369" t="s">
        <v>1482</v>
      </c>
      <c r="AA450" s="924">
        <v>0.00010263817254439476</v>
      </c>
    </row>
    <row r="451" spans="1:27" ht="12.75" customHeight="1">
      <c r="A451" s="393" t="s">
        <v>1483</v>
      </c>
      <c r="B451" s="956" t="s">
        <v>1852</v>
      </c>
      <c r="C451" s="957"/>
      <c r="D451" s="957"/>
      <c r="E451" s="958"/>
      <c r="F451" s="432" t="s">
        <v>1019</v>
      </c>
      <c r="G451" s="433">
        <v>8</v>
      </c>
      <c r="H451" s="396"/>
      <c r="I451" s="396">
        <f>'COMPOSIÇÕES AUXILIARES'!G213</f>
        <v>143.225639557</v>
      </c>
      <c r="J451" s="438"/>
      <c r="K451" s="436">
        <f t="shared" si="9"/>
        <v>1145.805116456</v>
      </c>
      <c r="L451" s="919">
        <f>K451/K781</f>
        <v>0.00017755329787739931</v>
      </c>
      <c r="M451" s="440">
        <f>SUM(K449:K451)</f>
        <v>2896.2093055699997</v>
      </c>
      <c r="N451" s="394" t="s">
        <v>1702</v>
      </c>
      <c r="Z451" s="369" t="s">
        <v>1483</v>
      </c>
      <c r="AA451" s="924">
        <v>0.0001751915882307328</v>
      </c>
    </row>
    <row r="452" spans="1:27" s="371" customFormat="1" ht="10.5" customHeight="1">
      <c r="A452" s="444">
        <v>37</v>
      </c>
      <c r="B452" s="964" t="s">
        <v>1058</v>
      </c>
      <c r="C452" s="965"/>
      <c r="D452" s="965"/>
      <c r="E452" s="966"/>
      <c r="F452" s="451"/>
      <c r="G452" s="433"/>
      <c r="H452" s="438"/>
      <c r="I452" s="396"/>
      <c r="J452" s="438"/>
      <c r="K452" s="436">
        <f aca="true" t="shared" si="10" ref="K452:K466">G452*I452</f>
        <v>0</v>
      </c>
      <c r="L452" s="919"/>
      <c r="M452" s="440"/>
      <c r="N452" s="394"/>
      <c r="O452" s="370"/>
      <c r="P452" s="397"/>
      <c r="Q452" s="370"/>
      <c r="R452" s="370"/>
      <c r="S452" s="370"/>
      <c r="T452" s="370"/>
      <c r="Z452" s="371">
        <v>37</v>
      </c>
      <c r="AA452" s="926"/>
    </row>
    <row r="453" spans="1:27" s="370" customFormat="1" ht="24" customHeight="1">
      <c r="A453" s="393" t="s">
        <v>1484</v>
      </c>
      <c r="B453" s="963" t="s">
        <v>985</v>
      </c>
      <c r="C453" s="960"/>
      <c r="D453" s="960"/>
      <c r="E453" s="961"/>
      <c r="F453" s="432" t="s">
        <v>1235</v>
      </c>
      <c r="G453" s="433">
        <v>14</v>
      </c>
      <c r="H453" s="441"/>
      <c r="I453" s="396">
        <v>3299.5</v>
      </c>
      <c r="J453" s="443"/>
      <c r="K453" s="436">
        <f t="shared" si="10"/>
        <v>46193</v>
      </c>
      <c r="L453" s="919">
        <f>K453/K781</f>
        <v>0.007158040552497097</v>
      </c>
      <c r="M453" s="440"/>
      <c r="N453" s="394" t="s">
        <v>2622</v>
      </c>
      <c r="P453" s="397"/>
      <c r="Z453" s="370" t="s">
        <v>1484</v>
      </c>
      <c r="AA453" s="925">
        <v>0.007062828502784929</v>
      </c>
    </row>
    <row r="454" spans="1:27" s="370" customFormat="1" ht="24" customHeight="1">
      <c r="A454" s="393" t="s">
        <v>1485</v>
      </c>
      <c r="B454" s="963" t="s">
        <v>984</v>
      </c>
      <c r="C454" s="960"/>
      <c r="D454" s="960"/>
      <c r="E454" s="961"/>
      <c r="F454" s="432" t="s">
        <v>1235</v>
      </c>
      <c r="G454" s="433">
        <v>22</v>
      </c>
      <c r="H454" s="441"/>
      <c r="I454" s="396">
        <v>596.88</v>
      </c>
      <c r="J454" s="443"/>
      <c r="K454" s="436">
        <f t="shared" si="10"/>
        <v>13131.36</v>
      </c>
      <c r="L454" s="919">
        <f>K454/K781</f>
        <v>0.0020348279477288393</v>
      </c>
      <c r="M454" s="440"/>
      <c r="N454" s="394" t="s">
        <v>2623</v>
      </c>
      <c r="P454" s="397"/>
      <c r="Z454" s="370" t="s">
        <v>1485</v>
      </c>
      <c r="AA454" s="925">
        <v>0.0020215196457690665</v>
      </c>
    </row>
    <row r="455" spans="1:27" ht="12.75" customHeight="1">
      <c r="A455" s="393" t="s">
        <v>1486</v>
      </c>
      <c r="B455" s="956" t="s">
        <v>1238</v>
      </c>
      <c r="C455" s="957"/>
      <c r="D455" s="957"/>
      <c r="E455" s="958"/>
      <c r="F455" s="432" t="s">
        <v>1235</v>
      </c>
      <c r="G455" s="433">
        <v>30</v>
      </c>
      <c r="H455" s="396"/>
      <c r="I455" s="396">
        <f>'COMPOSIÇÕES AUXILIARES'!G226</f>
        <v>44.49964812986</v>
      </c>
      <c r="J455" s="438"/>
      <c r="K455" s="436">
        <f t="shared" si="10"/>
        <v>1334.9894438958</v>
      </c>
      <c r="L455" s="919">
        <f>K455/K781</f>
        <v>0.00020686919179446417</v>
      </c>
      <c r="M455" s="440"/>
      <c r="N455" s="394" t="s">
        <v>1703</v>
      </c>
      <c r="Z455" s="369" t="s">
        <v>1486</v>
      </c>
      <c r="AA455" s="924">
        <v>0.00020411753935150904</v>
      </c>
    </row>
    <row r="456" spans="1:27" ht="12.75" customHeight="1">
      <c r="A456" s="393" t="s">
        <v>1487</v>
      </c>
      <c r="B456" s="956" t="s">
        <v>1355</v>
      </c>
      <c r="C456" s="957"/>
      <c r="D456" s="957"/>
      <c r="E456" s="958"/>
      <c r="F456" s="432" t="s">
        <v>1235</v>
      </c>
      <c r="G456" s="433">
        <v>60</v>
      </c>
      <c r="H456" s="396"/>
      <c r="I456" s="396">
        <f>'COMPOSIÇÕES AUXILIARES'!G239</f>
        <v>81.105560221686</v>
      </c>
      <c r="J456" s="438"/>
      <c r="K456" s="436">
        <f t="shared" si="10"/>
        <v>4866.33361330116</v>
      </c>
      <c r="L456" s="919">
        <f>K456/K781</f>
        <v>0.0007540842410319621</v>
      </c>
      <c r="M456" s="440">
        <f>SUM(K453:K456)</f>
        <v>65525.68305719696</v>
      </c>
      <c r="N456" s="394" t="s">
        <v>1704</v>
      </c>
      <c r="Z456" s="369" t="s">
        <v>1487</v>
      </c>
      <c r="AA456" s="924">
        <v>0.0007440538555210487</v>
      </c>
    </row>
    <row r="457" spans="1:27" s="371" customFormat="1" ht="10.5" customHeight="1">
      <c r="A457" s="444">
        <v>38</v>
      </c>
      <c r="B457" s="964" t="s">
        <v>1021</v>
      </c>
      <c r="C457" s="965"/>
      <c r="D457" s="965"/>
      <c r="E457" s="966"/>
      <c r="F457" s="451"/>
      <c r="G457" s="433"/>
      <c r="H457" s="438"/>
      <c r="I457" s="396"/>
      <c r="J457" s="438"/>
      <c r="K457" s="436">
        <f t="shared" si="10"/>
        <v>0</v>
      </c>
      <c r="L457" s="919"/>
      <c r="M457" s="440"/>
      <c r="N457" s="394"/>
      <c r="O457" s="370"/>
      <c r="P457" s="397"/>
      <c r="Q457" s="370"/>
      <c r="R457" s="370"/>
      <c r="S457" s="370"/>
      <c r="T457" s="370"/>
      <c r="Z457" s="371">
        <v>38</v>
      </c>
      <c r="AA457" s="926"/>
    </row>
    <row r="458" spans="1:27" ht="12.75" customHeight="1">
      <c r="A458" s="393" t="s">
        <v>1488</v>
      </c>
      <c r="B458" s="956" t="s">
        <v>1239</v>
      </c>
      <c r="C458" s="957"/>
      <c r="D458" s="957"/>
      <c r="E458" s="958"/>
      <c r="F458" s="432" t="s">
        <v>1018</v>
      </c>
      <c r="G458" s="433">
        <v>1602.8600000000001</v>
      </c>
      <c r="H458" s="396"/>
      <c r="I458" s="396">
        <v>11.43</v>
      </c>
      <c r="J458" s="438"/>
      <c r="K458" s="436">
        <f t="shared" si="10"/>
        <v>18320.6898</v>
      </c>
      <c r="L458" s="919">
        <f>K458/K781</f>
        <v>0.00283896349096443</v>
      </c>
      <c r="M458" s="440"/>
      <c r="N458" s="394" t="s">
        <v>2624</v>
      </c>
      <c r="Z458" s="369" t="s">
        <v>1488</v>
      </c>
      <c r="AA458" s="924">
        <v>0.002801201266644754</v>
      </c>
    </row>
    <row r="459" spans="1:27" ht="12.75" customHeight="1">
      <c r="A459" s="393" t="s">
        <v>1489</v>
      </c>
      <c r="B459" s="956" t="s">
        <v>1240</v>
      </c>
      <c r="C459" s="957"/>
      <c r="D459" s="957"/>
      <c r="E459" s="958"/>
      <c r="F459" s="432" t="s">
        <v>1018</v>
      </c>
      <c r="G459" s="433">
        <v>208.13</v>
      </c>
      <c r="H459" s="396"/>
      <c r="I459" s="396">
        <v>15.97</v>
      </c>
      <c r="J459" s="438"/>
      <c r="K459" s="436">
        <f t="shared" si="10"/>
        <v>3323.8361</v>
      </c>
      <c r="L459" s="919">
        <f>K459/K781</f>
        <v>0.0005150597188676595</v>
      </c>
      <c r="M459" s="440"/>
      <c r="N459" s="394" t="s">
        <v>2625</v>
      </c>
      <c r="Z459" s="369" t="s">
        <v>1489</v>
      </c>
      <c r="AA459" s="924">
        <v>0.0005082086971113696</v>
      </c>
    </row>
    <row r="460" spans="1:27" ht="12.75" customHeight="1">
      <c r="A460" s="393" t="s">
        <v>1490</v>
      </c>
      <c r="B460" s="956" t="s">
        <v>991</v>
      </c>
      <c r="C460" s="957"/>
      <c r="D460" s="957"/>
      <c r="E460" s="958"/>
      <c r="F460" s="432" t="s">
        <v>1018</v>
      </c>
      <c r="G460" s="433">
        <v>76.86</v>
      </c>
      <c r="H460" s="396"/>
      <c r="I460" s="396">
        <v>16.94</v>
      </c>
      <c r="J460" s="438"/>
      <c r="K460" s="436">
        <f t="shared" si="10"/>
        <v>1302.0084000000002</v>
      </c>
      <c r="L460" s="919">
        <f>K460/K781</f>
        <v>0.00020175846831536946</v>
      </c>
      <c r="M460" s="440"/>
      <c r="N460" s="394" t="s">
        <v>2626</v>
      </c>
      <c r="Z460" s="369" t="s">
        <v>1490</v>
      </c>
      <c r="AA460" s="924">
        <v>0.00019907479571332025</v>
      </c>
    </row>
    <row r="461" spans="1:27" ht="12.75" customHeight="1">
      <c r="A461" s="393" t="s">
        <v>1491</v>
      </c>
      <c r="B461" s="956" t="s">
        <v>1224</v>
      </c>
      <c r="C461" s="957"/>
      <c r="D461" s="957"/>
      <c r="E461" s="958"/>
      <c r="F461" s="432" t="s">
        <v>1018</v>
      </c>
      <c r="G461" s="433">
        <v>700.69</v>
      </c>
      <c r="H461" s="396"/>
      <c r="I461" s="396">
        <v>16.49</v>
      </c>
      <c r="J461" s="438"/>
      <c r="K461" s="436">
        <f t="shared" si="10"/>
        <v>11554.3781</v>
      </c>
      <c r="L461" s="919">
        <f>K461/K781</f>
        <v>0.0017904597449545246</v>
      </c>
      <c r="M461" s="440"/>
      <c r="N461" s="394" t="s">
        <v>2627</v>
      </c>
      <c r="Z461" s="369" t="s">
        <v>1491</v>
      </c>
      <c r="AA461" s="924">
        <v>0.0017666441014143695</v>
      </c>
    </row>
    <row r="462" spans="1:27" s="370" customFormat="1" ht="24" customHeight="1">
      <c r="A462" s="393" t="s">
        <v>1492</v>
      </c>
      <c r="B462" s="963" t="s">
        <v>1347</v>
      </c>
      <c r="C462" s="960"/>
      <c r="D462" s="960"/>
      <c r="E462" s="961"/>
      <c r="F462" s="432" t="s">
        <v>1018</v>
      </c>
      <c r="G462" s="433">
        <v>1729.04</v>
      </c>
      <c r="H462" s="441"/>
      <c r="I462" s="396">
        <v>20.72</v>
      </c>
      <c r="J462" s="443"/>
      <c r="K462" s="436">
        <f t="shared" si="10"/>
        <v>35825.7088</v>
      </c>
      <c r="L462" s="919">
        <f>K462/K781</f>
        <v>0.005551531106712101</v>
      </c>
      <c r="M462" s="440"/>
      <c r="N462" s="394" t="s">
        <v>2628</v>
      </c>
      <c r="P462" s="397"/>
      <c r="Z462" s="370" t="s">
        <v>1492</v>
      </c>
      <c r="AA462" s="925">
        <v>0.005477687901740802</v>
      </c>
    </row>
    <row r="463" spans="1:27" ht="12.75" customHeight="1">
      <c r="A463" s="393" t="s">
        <v>1493</v>
      </c>
      <c r="B463" s="956" t="s">
        <v>1241</v>
      </c>
      <c r="C463" s="957"/>
      <c r="D463" s="957"/>
      <c r="E463" s="958"/>
      <c r="F463" s="432" t="s">
        <v>1018</v>
      </c>
      <c r="G463" s="433">
        <v>165</v>
      </c>
      <c r="H463" s="396"/>
      <c r="I463" s="396">
        <v>29.82</v>
      </c>
      <c r="J463" s="438"/>
      <c r="K463" s="436">
        <f t="shared" si="10"/>
        <v>4920.3</v>
      </c>
      <c r="L463" s="919">
        <f>K463/K781</f>
        <v>0.0007624468410895907</v>
      </c>
      <c r="M463" s="440"/>
      <c r="N463" s="394" t="s">
        <v>2722</v>
      </c>
      <c r="Z463" s="369" t="s">
        <v>1493</v>
      </c>
      <c r="AA463" s="924">
        <v>0.000789642971935851</v>
      </c>
    </row>
    <row r="464" spans="1:27" s="370" customFormat="1" ht="24" customHeight="1">
      <c r="A464" s="393" t="s">
        <v>1494</v>
      </c>
      <c r="B464" s="963" t="s">
        <v>1226</v>
      </c>
      <c r="C464" s="960"/>
      <c r="D464" s="960"/>
      <c r="E464" s="961"/>
      <c r="F464" s="432" t="s">
        <v>1018</v>
      </c>
      <c r="G464" s="433">
        <v>76.86</v>
      </c>
      <c r="H464" s="441"/>
      <c r="I464" s="396">
        <v>22.27</v>
      </c>
      <c r="J464" s="443"/>
      <c r="K464" s="436">
        <f t="shared" si="10"/>
        <v>1711.6722</v>
      </c>
      <c r="L464" s="919">
        <f>K464/K781</f>
        <v>0.00026523973372982745</v>
      </c>
      <c r="M464" s="440"/>
      <c r="N464" s="394" t="s">
        <v>2629</v>
      </c>
      <c r="P464" s="397"/>
      <c r="Z464" s="370" t="s">
        <v>1494</v>
      </c>
      <c r="AA464" s="925">
        <v>0.00026171167063374507</v>
      </c>
    </row>
    <row r="465" spans="1:27" s="370" customFormat="1" ht="24" customHeight="1">
      <c r="A465" s="393" t="s">
        <v>1495</v>
      </c>
      <c r="B465" s="963" t="s">
        <v>1227</v>
      </c>
      <c r="C465" s="960"/>
      <c r="D465" s="960"/>
      <c r="E465" s="961"/>
      <c r="F465" s="432" t="s">
        <v>1018</v>
      </c>
      <c r="G465" s="433">
        <v>262.58</v>
      </c>
      <c r="H465" s="441"/>
      <c r="I465" s="396">
        <v>19.33</v>
      </c>
      <c r="J465" s="443"/>
      <c r="K465" s="436">
        <f t="shared" si="10"/>
        <v>5075.671399999999</v>
      </c>
      <c r="L465" s="919">
        <f>K465/K781</f>
        <v>0.0007865231033349145</v>
      </c>
      <c r="M465" s="440"/>
      <c r="N465" s="394" t="s">
        <v>2630</v>
      </c>
      <c r="P465" s="397"/>
      <c r="Z465" s="370" t="s">
        <v>1495</v>
      </c>
      <c r="AA465" s="925">
        <v>0.000776061235137148</v>
      </c>
    </row>
    <row r="466" spans="1:27" ht="12.75" customHeight="1" thickBot="1">
      <c r="A466" s="393" t="s">
        <v>1496</v>
      </c>
      <c r="B466" s="956" t="s">
        <v>1534</v>
      </c>
      <c r="C466" s="957"/>
      <c r="D466" s="957"/>
      <c r="E466" s="958"/>
      <c r="F466" s="432" t="s">
        <v>1018</v>
      </c>
      <c r="G466" s="433">
        <v>124.12</v>
      </c>
      <c r="H466" s="396"/>
      <c r="I466" s="396">
        <f>'COMPOSIÇÕES AUXILIARES'!G259</f>
        <v>189.94554458109997</v>
      </c>
      <c r="J466" s="438"/>
      <c r="K466" s="436">
        <f t="shared" si="10"/>
        <v>23576.040993406128</v>
      </c>
      <c r="L466" s="919">
        <f>K466/K781</f>
        <v>0.003653329671121923</v>
      </c>
      <c r="M466" s="440">
        <f>SUM(K458:K466)</f>
        <v>105610.30579340614</v>
      </c>
      <c r="N466" s="394" t="s">
        <v>1705</v>
      </c>
      <c r="Z466" s="369" t="s">
        <v>1496</v>
      </c>
      <c r="AA466" s="924">
        <v>0.003604735226355827</v>
      </c>
    </row>
    <row r="467" spans="1:26" ht="18" customHeight="1" thickTop="1">
      <c r="A467" s="402" t="str">
        <f>A27</f>
        <v>DATA: 10/05/2017</v>
      </c>
      <c r="B467" s="386"/>
      <c r="C467" s="387" t="s">
        <v>986</v>
      </c>
      <c r="D467" s="386"/>
      <c r="E467" s="388"/>
      <c r="F467" s="386" t="s">
        <v>1009</v>
      </c>
      <c r="G467" s="388"/>
      <c r="H467" s="386" t="s">
        <v>1519</v>
      </c>
      <c r="I467" s="388"/>
      <c r="J467" s="386"/>
      <c r="K467" s="452">
        <f>SUM(K439:K466)</f>
        <v>3965413.262951243</v>
      </c>
      <c r="L467" s="386"/>
      <c r="M467" s="453">
        <f>SUM(M439:M466)</f>
        <v>3965413.262951244</v>
      </c>
      <c r="N467" s="415"/>
      <c r="P467" s="400"/>
      <c r="Z467" s="369" t="s">
        <v>2420</v>
      </c>
    </row>
    <row r="468" spans="1:16" ht="18" customHeight="1" thickBot="1">
      <c r="A468" s="454"/>
      <c r="B468" s="389"/>
      <c r="C468" s="390"/>
      <c r="D468" s="391"/>
      <c r="E468" s="392"/>
      <c r="F468" s="391"/>
      <c r="G468" s="392"/>
      <c r="H468" s="391" t="s">
        <v>1017</v>
      </c>
      <c r="I468" s="392"/>
      <c r="J468" s="391"/>
      <c r="K468" s="455"/>
      <c r="L468" s="391"/>
      <c r="M468" s="456"/>
      <c r="N468" s="415"/>
      <c r="P468" s="400"/>
    </row>
    <row r="469" spans="1:13" ht="13.5" customHeight="1" thickBot="1" thickTop="1">
      <c r="A469" s="460"/>
      <c r="B469" s="460"/>
      <c r="C469" s="460"/>
      <c r="D469" s="460"/>
      <c r="E469" s="460" t="s">
        <v>1010</v>
      </c>
      <c r="F469" s="460"/>
      <c r="G469" s="460"/>
      <c r="H469" s="460"/>
      <c r="I469" s="460"/>
      <c r="J469" s="460"/>
      <c r="K469" s="460"/>
      <c r="L469" s="460"/>
      <c r="M469" s="460"/>
    </row>
    <row r="470" spans="1:14" ht="12" customHeight="1" thickTop="1">
      <c r="A470" s="461"/>
      <c r="B470" s="462" t="s">
        <v>1001</v>
      </c>
      <c r="C470" s="463"/>
      <c r="D470" s="464" t="str">
        <f>D2</f>
        <v>OBRA/SERVIÇO: CONSTRUÇÃO DE CENTRO DE EDUCAÇÃO INFANTIL</v>
      </c>
      <c r="E470" s="464"/>
      <c r="F470" s="464"/>
      <c r="G470" s="464"/>
      <c r="H470" s="941" t="str">
        <f>H2</f>
        <v>PRINCIPAIS REFERÊNCIAIS DE PREÇOS - BDI 30,90%</v>
      </c>
      <c r="I470" s="942"/>
      <c r="J470" s="942"/>
      <c r="K470" s="943"/>
      <c r="L470" s="461"/>
      <c r="M470" s="465" t="s">
        <v>990</v>
      </c>
      <c r="N470" s="404"/>
    </row>
    <row r="471" spans="1:14" ht="12" customHeight="1" thickBot="1">
      <c r="A471" s="466"/>
      <c r="B471" s="467" t="s">
        <v>1002</v>
      </c>
      <c r="C471" s="468"/>
      <c r="D471" s="469"/>
      <c r="E471" s="469"/>
      <c r="F471" s="469"/>
      <c r="G471" s="469"/>
      <c r="H471" s="953" t="str">
        <f>H3</f>
        <v>IOPES - FEVEREIRO/2017 (DATA BASE)</v>
      </c>
      <c r="I471" s="954"/>
      <c r="J471" s="954"/>
      <c r="K471" s="955"/>
      <c r="L471" s="470"/>
      <c r="M471" s="471" t="s">
        <v>2270</v>
      </c>
      <c r="N471" s="408"/>
    </row>
    <row r="472" spans="1:14" ht="12" customHeight="1" thickTop="1">
      <c r="A472" s="466"/>
      <c r="B472" s="473" t="s">
        <v>1003</v>
      </c>
      <c r="C472" s="468"/>
      <c r="D472" s="469" t="str">
        <f>D4</f>
        <v>LOCAL: LOCALIDADE DE JAQUEIRA - PRESIDENTE KENNEDY - ES</v>
      </c>
      <c r="E472" s="469"/>
      <c r="F472" s="469"/>
      <c r="G472" s="469"/>
      <c r="H472" s="466" t="s">
        <v>1004</v>
      </c>
      <c r="I472" s="469"/>
      <c r="J472" s="466"/>
      <c r="K472" s="469"/>
      <c r="L472" s="466"/>
      <c r="M472" s="472"/>
      <c r="N472" s="410"/>
    </row>
    <row r="473" spans="1:14" ht="12" customHeight="1" thickBot="1">
      <c r="A473" s="507"/>
      <c r="B473" s="513"/>
      <c r="C473" s="518"/>
      <c r="D473" s="513"/>
      <c r="E473" s="513"/>
      <c r="F473" s="513"/>
      <c r="G473" s="513"/>
      <c r="H473" s="507" t="s">
        <v>1005</v>
      </c>
      <c r="I473" s="513"/>
      <c r="J473" s="537"/>
      <c r="K473" s="508">
        <f>K467</f>
        <v>3965413.262951243</v>
      </c>
      <c r="L473" s="509"/>
      <c r="M473" s="510">
        <f>M467</f>
        <v>3965413.262951244</v>
      </c>
      <c r="N473" s="415"/>
    </row>
    <row r="474" spans="1:14" ht="12" customHeight="1" thickTop="1">
      <c r="A474" s="519"/>
      <c r="B474" s="467"/>
      <c r="C474" s="467"/>
      <c r="D474" s="467"/>
      <c r="E474" s="467"/>
      <c r="F474" s="520"/>
      <c r="G474" s="520"/>
      <c r="H474" s="521"/>
      <c r="I474" s="522"/>
      <c r="J474" s="522" t="s">
        <v>1012</v>
      </c>
      <c r="K474" s="522"/>
      <c r="L474" s="522"/>
      <c r="M474" s="523"/>
      <c r="N474" s="394"/>
    </row>
    <row r="475" spans="1:26" ht="12" customHeight="1">
      <c r="A475" s="519" t="s">
        <v>1006</v>
      </c>
      <c r="B475" s="467"/>
      <c r="C475" s="524" t="s">
        <v>1007</v>
      </c>
      <c r="D475" s="467"/>
      <c r="E475" s="467"/>
      <c r="F475" s="525" t="s">
        <v>18</v>
      </c>
      <c r="G475" s="520" t="s">
        <v>1013</v>
      </c>
      <c r="H475" s="526" t="s">
        <v>1014</v>
      </c>
      <c r="I475" s="526"/>
      <c r="J475" s="949" t="s">
        <v>463</v>
      </c>
      <c r="K475" s="950"/>
      <c r="L475" s="949" t="s">
        <v>997</v>
      </c>
      <c r="M475" s="951"/>
      <c r="N475" s="423"/>
      <c r="O475" s="424"/>
      <c r="Z475" s="369" t="s">
        <v>1006</v>
      </c>
    </row>
    <row r="476" spans="1:15" ht="3" customHeight="1" thickBot="1">
      <c r="A476" s="527"/>
      <c r="B476" s="528"/>
      <c r="C476" s="528"/>
      <c r="D476" s="528"/>
      <c r="E476" s="528"/>
      <c r="F476" s="529"/>
      <c r="G476" s="530"/>
      <c r="H476" s="528"/>
      <c r="I476" s="528"/>
      <c r="J476" s="529"/>
      <c r="K476" s="531"/>
      <c r="L476" s="528"/>
      <c r="M476" s="532"/>
      <c r="N476" s="430"/>
      <c r="O476" s="424"/>
    </row>
    <row r="477" spans="1:26" ht="9" customHeight="1" thickTop="1">
      <c r="A477" s="516">
        <v>39</v>
      </c>
      <c r="B477" s="1016" t="s">
        <v>1228</v>
      </c>
      <c r="C477" s="1017"/>
      <c r="D477" s="1017"/>
      <c r="E477" s="1018"/>
      <c r="F477" s="533"/>
      <c r="G477" s="489"/>
      <c r="H477" s="490"/>
      <c r="I477" s="491"/>
      <c r="J477" s="490"/>
      <c r="K477" s="492">
        <f aca="true" t="shared" si="11" ref="K477:K497">G477*I477</f>
        <v>0</v>
      </c>
      <c r="L477" s="493"/>
      <c r="M477" s="494"/>
      <c r="N477" s="394"/>
      <c r="Z477" s="369">
        <v>39</v>
      </c>
    </row>
    <row r="478" spans="1:27" ht="18" customHeight="1">
      <c r="A478" s="517" t="s">
        <v>1497</v>
      </c>
      <c r="B478" s="970" t="s">
        <v>1714</v>
      </c>
      <c r="C478" s="971"/>
      <c r="D478" s="971"/>
      <c r="E478" s="972"/>
      <c r="F478" s="495" t="s">
        <v>1020</v>
      </c>
      <c r="G478" s="489">
        <v>364.19</v>
      </c>
      <c r="H478" s="534"/>
      <c r="I478" s="569">
        <v>714.37</v>
      </c>
      <c r="J478" s="535">
        <f>H478*G478</f>
        <v>0</v>
      </c>
      <c r="K478" s="492">
        <f t="shared" si="11"/>
        <v>260166.4103</v>
      </c>
      <c r="L478" s="931">
        <f>K478/K781</f>
        <v>0.040315236406490124</v>
      </c>
      <c r="M478" s="922"/>
      <c r="N478" s="394" t="s">
        <v>2631</v>
      </c>
      <c r="O478" s="399"/>
      <c r="P478" s="450"/>
      <c r="Q478" s="399"/>
      <c r="R478" s="399"/>
      <c r="S478" s="399"/>
      <c r="T478" s="399"/>
      <c r="Z478" t="s">
        <v>1497</v>
      </c>
      <c r="AA478" s="927">
        <v>0.04050566316046327</v>
      </c>
    </row>
    <row r="479" spans="1:27" s="101" customFormat="1" ht="54" customHeight="1">
      <c r="A479" s="517" t="s">
        <v>1498</v>
      </c>
      <c r="B479" s="989" t="s">
        <v>1988</v>
      </c>
      <c r="C479" s="990"/>
      <c r="D479" s="990"/>
      <c r="E479" s="991"/>
      <c r="F479" s="495" t="s">
        <v>1018</v>
      </c>
      <c r="G479" s="489">
        <v>317.18</v>
      </c>
      <c r="H479" s="491"/>
      <c r="I479" s="569">
        <v>325.22</v>
      </c>
      <c r="J479" s="535"/>
      <c r="K479" s="492">
        <f t="shared" si="11"/>
        <v>103153.27960000001</v>
      </c>
      <c r="L479" s="919">
        <f>K479/K781</f>
        <v>0.015984572521807884</v>
      </c>
      <c r="M479" s="922"/>
      <c r="N479" s="394" t="s">
        <v>2723</v>
      </c>
      <c r="O479" s="399"/>
      <c r="P479" s="450"/>
      <c r="Q479" s="399"/>
      <c r="R479" s="399"/>
      <c r="S479" s="399"/>
      <c r="T479" s="399"/>
      <c r="Z479" s="101" t="s">
        <v>1498</v>
      </c>
      <c r="AA479" s="927">
        <v>0.016785042094592396</v>
      </c>
    </row>
    <row r="480" spans="1:27" s="371" customFormat="1" ht="9" customHeight="1">
      <c r="A480" s="517" t="s">
        <v>1499</v>
      </c>
      <c r="B480" s="967" t="s">
        <v>1246</v>
      </c>
      <c r="C480" s="968"/>
      <c r="D480" s="968"/>
      <c r="E480" s="969"/>
      <c r="F480" s="495" t="s">
        <v>1019</v>
      </c>
      <c r="G480" s="489">
        <v>2</v>
      </c>
      <c r="H480" s="491"/>
      <c r="I480" s="491">
        <f>'COMPOSIÇÕES AUXILIARES'!G273</f>
        <v>456.490379114</v>
      </c>
      <c r="J480" s="490"/>
      <c r="K480" s="492">
        <f t="shared" si="11"/>
        <v>912.980758228</v>
      </c>
      <c r="L480" s="919">
        <f>K480/K781</f>
        <v>0.000141474970039737</v>
      </c>
      <c r="M480" s="494"/>
      <c r="N480" s="394" t="s">
        <v>1706</v>
      </c>
      <c r="O480" s="370"/>
      <c r="P480" s="397"/>
      <c r="Q480" s="370"/>
      <c r="R480" s="370"/>
      <c r="S480" s="370"/>
      <c r="T480" s="370"/>
      <c r="Z480" s="371" t="s">
        <v>1499</v>
      </c>
      <c r="AA480" s="926">
        <v>0.00013959315311209305</v>
      </c>
    </row>
    <row r="481" spans="1:27" s="370" customFormat="1" ht="9" customHeight="1">
      <c r="A481" s="517" t="s">
        <v>1500</v>
      </c>
      <c r="B481" s="989" t="s">
        <v>1254</v>
      </c>
      <c r="C481" s="990"/>
      <c r="D481" s="990"/>
      <c r="E481" s="991"/>
      <c r="F481" s="495" t="s">
        <v>1019</v>
      </c>
      <c r="G481" s="489">
        <v>3</v>
      </c>
      <c r="H481" s="536"/>
      <c r="I481" s="491">
        <f>'COMPOSIÇÕES AUXILIARES'!G288</f>
        <v>997.746999711</v>
      </c>
      <c r="J481" s="496"/>
      <c r="K481" s="492">
        <f t="shared" si="11"/>
        <v>2993.2409991329996</v>
      </c>
      <c r="L481" s="919">
        <f>K481/K781</f>
        <v>0.00046383089332130276</v>
      </c>
      <c r="M481" s="494"/>
      <c r="N481" s="394" t="s">
        <v>1707</v>
      </c>
      <c r="P481" s="397"/>
      <c r="Z481" s="370" t="s">
        <v>1500</v>
      </c>
      <c r="AA481" s="925">
        <v>0.0004576612873028595</v>
      </c>
    </row>
    <row r="482" spans="1:27" s="371" customFormat="1" ht="9" customHeight="1">
      <c r="A482" s="517" t="s">
        <v>1501</v>
      </c>
      <c r="B482" s="967" t="s">
        <v>1220</v>
      </c>
      <c r="C482" s="968"/>
      <c r="D482" s="968"/>
      <c r="E482" s="969"/>
      <c r="F482" s="495" t="s">
        <v>1020</v>
      </c>
      <c r="G482" s="489">
        <v>455.49</v>
      </c>
      <c r="H482" s="491"/>
      <c r="I482" s="491">
        <v>68.61</v>
      </c>
      <c r="J482" s="490"/>
      <c r="K482" s="492">
        <f t="shared" si="11"/>
        <v>31251.1689</v>
      </c>
      <c r="L482" s="919">
        <f>K482/K781</f>
        <v>0.0048426630506599715</v>
      </c>
      <c r="M482" s="494"/>
      <c r="N482" s="394" t="s">
        <v>2482</v>
      </c>
      <c r="O482" s="370"/>
      <c r="P482" s="397"/>
      <c r="Q482" s="370"/>
      <c r="R482" s="370"/>
      <c r="S482" s="370"/>
      <c r="T482" s="370"/>
      <c r="Z482" s="371" t="s">
        <v>1501</v>
      </c>
      <c r="AA482" s="926">
        <v>0.004779641664480778</v>
      </c>
    </row>
    <row r="483" spans="1:27" s="101" customFormat="1" ht="9" customHeight="1">
      <c r="A483" s="517" t="s">
        <v>1502</v>
      </c>
      <c r="B483" s="989" t="s">
        <v>1334</v>
      </c>
      <c r="C483" s="990"/>
      <c r="D483" s="990"/>
      <c r="E483" s="991"/>
      <c r="F483" s="495" t="s">
        <v>1020</v>
      </c>
      <c r="G483" s="489">
        <v>47.28</v>
      </c>
      <c r="H483" s="534"/>
      <c r="I483" s="491">
        <v>102.92</v>
      </c>
      <c r="J483" s="535">
        <f>H483*G483</f>
        <v>0</v>
      </c>
      <c r="K483" s="492">
        <f t="shared" si="11"/>
        <v>4866.0576</v>
      </c>
      <c r="L483" s="919">
        <f>K483/K781</f>
        <v>0.0007540414701705171</v>
      </c>
      <c r="M483" s="922"/>
      <c r="N483" s="394" t="s">
        <v>2632</v>
      </c>
      <c r="O483" s="399"/>
      <c r="P483" s="450"/>
      <c r="Q483" s="399"/>
      <c r="R483" s="399"/>
      <c r="S483" s="399"/>
      <c r="T483" s="399"/>
      <c r="Z483" s="101" t="s">
        <v>1502</v>
      </c>
      <c r="AA483" s="927">
        <v>0.0007441562341503141</v>
      </c>
    </row>
    <row r="484" spans="1:27" s="399" customFormat="1" ht="9" customHeight="1">
      <c r="A484" s="517" t="s">
        <v>1503</v>
      </c>
      <c r="B484" s="989" t="s">
        <v>1525</v>
      </c>
      <c r="C484" s="990"/>
      <c r="D484" s="990"/>
      <c r="E484" s="991"/>
      <c r="F484" s="495" t="s">
        <v>1020</v>
      </c>
      <c r="G484" s="489">
        <v>454</v>
      </c>
      <c r="H484" s="534"/>
      <c r="I484" s="491">
        <v>64.82</v>
      </c>
      <c r="J484" s="535"/>
      <c r="K484" s="492">
        <f t="shared" si="11"/>
        <v>29428.279999999995</v>
      </c>
      <c r="L484" s="919">
        <f>K484/K781</f>
        <v>0.0045601892414486875</v>
      </c>
      <c r="M484" s="922"/>
      <c r="N484" s="394" t="s">
        <v>2633</v>
      </c>
      <c r="P484" s="450"/>
      <c r="Z484" s="399" t="s">
        <v>1503</v>
      </c>
      <c r="AA484" s="928">
        <v>0.004504391389642461</v>
      </c>
    </row>
    <row r="485" spans="1:27" s="101" customFormat="1" ht="9" customHeight="1">
      <c r="A485" s="517" t="s">
        <v>1504</v>
      </c>
      <c r="B485" s="989" t="s">
        <v>1209</v>
      </c>
      <c r="C485" s="990"/>
      <c r="D485" s="990"/>
      <c r="E485" s="991"/>
      <c r="F485" s="495" t="s">
        <v>1018</v>
      </c>
      <c r="G485" s="489">
        <v>408.6</v>
      </c>
      <c r="H485" s="534"/>
      <c r="I485" s="491">
        <v>5.37</v>
      </c>
      <c r="J485" s="535"/>
      <c r="K485" s="492">
        <f t="shared" si="11"/>
        <v>2194.1820000000002</v>
      </c>
      <c r="L485" s="919">
        <f>K485/K781</f>
        <v>0.00034000917315522237</v>
      </c>
      <c r="M485" s="922"/>
      <c r="N485" s="394" t="s">
        <v>2487</v>
      </c>
      <c r="O485" s="399"/>
      <c r="P485" s="450"/>
      <c r="Q485" s="399"/>
      <c r="R485" s="399"/>
      <c r="S485" s="399"/>
      <c r="T485" s="399"/>
      <c r="Z485" s="101" t="s">
        <v>1504</v>
      </c>
      <c r="AA485" s="927">
        <v>0.00033611131312449985</v>
      </c>
    </row>
    <row r="486" spans="1:27" s="101" customFormat="1" ht="9" customHeight="1">
      <c r="A486" s="517" t="s">
        <v>1505</v>
      </c>
      <c r="B486" s="989" t="s">
        <v>957</v>
      </c>
      <c r="C486" s="990"/>
      <c r="D486" s="990"/>
      <c r="E486" s="991"/>
      <c r="F486" s="495" t="s">
        <v>1018</v>
      </c>
      <c r="G486" s="489">
        <v>408.6</v>
      </c>
      <c r="H486" s="534"/>
      <c r="I486" s="491">
        <v>45.1</v>
      </c>
      <c r="J486" s="535"/>
      <c r="K486" s="492">
        <f t="shared" si="11"/>
        <v>18427.86</v>
      </c>
      <c r="L486" s="919">
        <f>K486/K781</f>
        <v>0.0028555705231472117</v>
      </c>
      <c r="M486" s="922"/>
      <c r="N486" s="394" t="s">
        <v>2488</v>
      </c>
      <c r="O486" s="399"/>
      <c r="P486" s="450"/>
      <c r="Q486" s="399"/>
      <c r="R486" s="399"/>
      <c r="S486" s="399"/>
      <c r="T486" s="399"/>
      <c r="Z486" s="101" t="s">
        <v>1505</v>
      </c>
      <c r="AA486" s="927">
        <v>0.0028188368862783328</v>
      </c>
    </row>
    <row r="487" spans="1:27" s="101" customFormat="1" ht="9" customHeight="1">
      <c r="A487" s="517" t="s">
        <v>1506</v>
      </c>
      <c r="B487" s="989" t="s">
        <v>1225</v>
      </c>
      <c r="C487" s="990"/>
      <c r="D487" s="990"/>
      <c r="E487" s="991"/>
      <c r="F487" s="495" t="s">
        <v>1018</v>
      </c>
      <c r="G487" s="489">
        <v>408.6</v>
      </c>
      <c r="H487" s="534"/>
      <c r="I487" s="491">
        <v>20.72</v>
      </c>
      <c r="J487" s="535"/>
      <c r="K487" s="492">
        <f t="shared" si="11"/>
        <v>8466.192</v>
      </c>
      <c r="L487" s="919">
        <f>K487/K781</f>
        <v>0.0013119162137385859</v>
      </c>
      <c r="M487" s="922"/>
      <c r="N487" s="394" t="s">
        <v>2628</v>
      </c>
      <c r="O487" s="399"/>
      <c r="P487" s="450"/>
      <c r="Q487" s="399"/>
      <c r="R487" s="399"/>
      <c r="S487" s="399"/>
      <c r="T487" s="399"/>
      <c r="Z487" s="101" t="s">
        <v>1506</v>
      </c>
      <c r="AA487" s="927">
        <v>0.0012944658750817166</v>
      </c>
    </row>
    <row r="488" spans="1:27" ht="18" customHeight="1">
      <c r="A488" s="517" t="s">
        <v>1507</v>
      </c>
      <c r="B488" s="970" t="s">
        <v>1229</v>
      </c>
      <c r="C488" s="971"/>
      <c r="D488" s="971"/>
      <c r="E488" s="972"/>
      <c r="F488" s="495" t="s">
        <v>1018</v>
      </c>
      <c r="G488" s="489">
        <v>2366</v>
      </c>
      <c r="H488" s="534"/>
      <c r="I488" s="569">
        <v>55.41</v>
      </c>
      <c r="J488" s="535"/>
      <c r="K488" s="492">
        <f t="shared" si="11"/>
        <v>131100.06</v>
      </c>
      <c r="L488" s="931">
        <f>K488/K781</f>
        <v>0.020315189442443714</v>
      </c>
      <c r="M488" s="922"/>
      <c r="N488" s="394" t="s">
        <v>2634</v>
      </c>
      <c r="O488" s="399"/>
      <c r="P488" s="450"/>
      <c r="Q488" s="399"/>
      <c r="R488" s="399"/>
      <c r="S488" s="399"/>
      <c r="T488" s="399"/>
      <c r="Z488" t="s">
        <v>1507</v>
      </c>
      <c r="AA488" s="927">
        <v>0.02028011093540682</v>
      </c>
    </row>
    <row r="489" spans="1:27" ht="18" customHeight="1">
      <c r="A489" s="517" t="s">
        <v>1508</v>
      </c>
      <c r="B489" s="970" t="s">
        <v>1230</v>
      </c>
      <c r="C489" s="971"/>
      <c r="D489" s="971"/>
      <c r="E489" s="972"/>
      <c r="F489" s="495" t="s">
        <v>1018</v>
      </c>
      <c r="G489" s="489">
        <v>2847</v>
      </c>
      <c r="H489" s="534"/>
      <c r="I489" s="569">
        <v>77.57</v>
      </c>
      <c r="J489" s="535"/>
      <c r="K489" s="492">
        <f t="shared" si="11"/>
        <v>220841.78999999998</v>
      </c>
      <c r="L489" s="931">
        <f>K489/K781</f>
        <v>0.03422151599822587</v>
      </c>
      <c r="M489" s="922"/>
      <c r="N489" s="394" t="s">
        <v>2635</v>
      </c>
      <c r="O489" s="399"/>
      <c r="P489" s="450"/>
      <c r="Q489" s="399"/>
      <c r="R489" s="399"/>
      <c r="S489" s="399"/>
      <c r="T489" s="399"/>
      <c r="Z489" t="s">
        <v>1508</v>
      </c>
      <c r="AA489" s="927">
        <v>0.03416244567831065</v>
      </c>
    </row>
    <row r="490" spans="1:27" ht="18" customHeight="1">
      <c r="A490" s="517" t="s">
        <v>1509</v>
      </c>
      <c r="B490" s="970" t="s">
        <v>1231</v>
      </c>
      <c r="C490" s="971"/>
      <c r="D490" s="971"/>
      <c r="E490" s="972"/>
      <c r="F490" s="495" t="s">
        <v>1018</v>
      </c>
      <c r="G490" s="489">
        <v>163</v>
      </c>
      <c r="H490" s="534"/>
      <c r="I490" s="569">
        <v>66.49</v>
      </c>
      <c r="J490" s="535"/>
      <c r="K490" s="492">
        <f t="shared" si="11"/>
        <v>10837.869999999999</v>
      </c>
      <c r="L490" s="931">
        <f>K490/K781</f>
        <v>0.0016794300643537268</v>
      </c>
      <c r="M490" s="922"/>
      <c r="N490" s="394" t="s">
        <v>2636</v>
      </c>
      <c r="O490" s="399"/>
      <c r="P490" s="450"/>
      <c r="Q490" s="399"/>
      <c r="R490" s="399"/>
      <c r="S490" s="399"/>
      <c r="T490" s="399"/>
      <c r="Z490" t="s">
        <v>1509</v>
      </c>
      <c r="AA490" s="927">
        <v>0.001676530754904894</v>
      </c>
    </row>
    <row r="491" spans="1:27" s="101" customFormat="1" ht="11.25" customHeight="1">
      <c r="A491" s="517" t="s">
        <v>1510</v>
      </c>
      <c r="B491" s="989" t="s">
        <v>1391</v>
      </c>
      <c r="C491" s="990"/>
      <c r="D491" s="990"/>
      <c r="E491" s="991"/>
      <c r="F491" s="495" t="s">
        <v>1235</v>
      </c>
      <c r="G491" s="489">
        <v>20</v>
      </c>
      <c r="H491" s="534"/>
      <c r="I491" s="491">
        <v>1329.02</v>
      </c>
      <c r="J491" s="535"/>
      <c r="K491" s="492">
        <f t="shared" si="11"/>
        <v>26580.4</v>
      </c>
      <c r="L491" s="919">
        <f>K491/K781</f>
        <v>0.004118883404446428</v>
      </c>
      <c r="M491" s="922"/>
      <c r="N491" s="394" t="s">
        <v>2292</v>
      </c>
      <c r="O491" s="399"/>
      <c r="P491" s="450"/>
      <c r="Q491" s="399"/>
      <c r="R491" s="399"/>
      <c r="S491" s="399"/>
      <c r="T491" s="399"/>
      <c r="U491" s="657" t="s">
        <v>2289</v>
      </c>
      <c r="V491" s="657"/>
      <c r="Z491" s="101" t="s">
        <v>1510</v>
      </c>
      <c r="AA491" s="927">
        <v>0.004064096437456422</v>
      </c>
    </row>
    <row r="492" spans="1:27" s="101" customFormat="1" ht="12" customHeight="1">
      <c r="A492" s="517" t="s">
        <v>1570</v>
      </c>
      <c r="B492" s="989" t="s">
        <v>1866</v>
      </c>
      <c r="C492" s="990"/>
      <c r="D492" s="990"/>
      <c r="E492" s="991"/>
      <c r="F492" s="495" t="s">
        <v>1020</v>
      </c>
      <c r="G492" s="489">
        <v>300</v>
      </c>
      <c r="H492" s="534"/>
      <c r="I492" s="491">
        <v>42.93</v>
      </c>
      <c r="J492" s="535"/>
      <c r="K492" s="492">
        <f t="shared" si="11"/>
        <v>12879</v>
      </c>
      <c r="L492" s="919">
        <f>K492/K781</f>
        <v>0.0019957223881456087</v>
      </c>
      <c r="M492" s="922"/>
      <c r="N492" s="394" t="s">
        <v>2724</v>
      </c>
      <c r="O492" s="399"/>
      <c r="P492" s="450"/>
      <c r="Q492" s="399"/>
      <c r="R492" s="399"/>
      <c r="S492" s="399"/>
      <c r="T492" s="399"/>
      <c r="U492" s="660">
        <f>(0.532*40)+(0.553*15)</f>
        <v>29.575000000000003</v>
      </c>
      <c r="V492" s="657"/>
      <c r="Z492" s="101" t="s">
        <v>1570</v>
      </c>
      <c r="AA492" s="927">
        <v>0.002095317511358099</v>
      </c>
    </row>
    <row r="493" spans="1:27" ht="18" customHeight="1">
      <c r="A493" s="517" t="s">
        <v>1571</v>
      </c>
      <c r="B493" s="970" t="s">
        <v>1526</v>
      </c>
      <c r="C493" s="971"/>
      <c r="D493" s="971"/>
      <c r="E493" s="972"/>
      <c r="F493" s="495" t="s">
        <v>1020</v>
      </c>
      <c r="G493" s="489">
        <v>200</v>
      </c>
      <c r="H493" s="534"/>
      <c r="I493" s="569">
        <v>152.73</v>
      </c>
      <c r="J493" s="535"/>
      <c r="K493" s="492">
        <f t="shared" si="11"/>
        <v>30545.999999999996</v>
      </c>
      <c r="L493" s="919">
        <f>K493/K781</f>
        <v>0.004733390485930256</v>
      </c>
      <c r="M493" s="922"/>
      <c r="N493" s="394" t="s">
        <v>2293</v>
      </c>
      <c r="O493" s="399"/>
      <c r="P493" s="450"/>
      <c r="Q493" s="399"/>
      <c r="R493" s="399"/>
      <c r="S493" s="399"/>
      <c r="T493" s="399"/>
      <c r="U493" s="657" t="s">
        <v>2295</v>
      </c>
      <c r="V493" s="657"/>
      <c r="Z493" t="s">
        <v>1571</v>
      </c>
      <c r="AA493" s="927">
        <v>0.0046704297067968826</v>
      </c>
    </row>
    <row r="494" spans="1:27" s="101" customFormat="1" ht="11.25" customHeight="1">
      <c r="A494" s="517" t="s">
        <v>1572</v>
      </c>
      <c r="B494" s="989" t="s">
        <v>1392</v>
      </c>
      <c r="C494" s="990"/>
      <c r="D494" s="990"/>
      <c r="E494" s="991"/>
      <c r="F494" s="495" t="s">
        <v>1336</v>
      </c>
      <c r="G494" s="489">
        <v>6</v>
      </c>
      <c r="H494" s="534"/>
      <c r="I494" s="911">
        <v>4324.83</v>
      </c>
      <c r="J494" s="535"/>
      <c r="K494" s="492">
        <f t="shared" si="11"/>
        <v>25948.98</v>
      </c>
      <c r="L494" s="919">
        <f>K494/K781</f>
        <v>0.004021038926589226</v>
      </c>
      <c r="M494" s="922"/>
      <c r="N494" s="394" t="s">
        <v>2294</v>
      </c>
      <c r="O494" s="399"/>
      <c r="P494" s="450"/>
      <c r="Q494" s="399"/>
      <c r="R494" s="399"/>
      <c r="S494" s="399"/>
      <c r="T494" s="399"/>
      <c r="U494" s="660">
        <f>(0.204*40)+(0.216*15)+7.823</f>
        <v>19.223</v>
      </c>
      <c r="V494" s="657" t="s">
        <v>1910</v>
      </c>
      <c r="Z494" s="101" t="s">
        <v>1572</v>
      </c>
      <c r="AA494" s="927">
        <v>0.003967553429355012</v>
      </c>
    </row>
    <row r="495" spans="1:27" s="101" customFormat="1" ht="11.25" customHeight="1">
      <c r="A495" s="517" t="s">
        <v>1573</v>
      </c>
      <c r="B495" s="989" t="s">
        <v>1245</v>
      </c>
      <c r="C495" s="990"/>
      <c r="D495" s="990"/>
      <c r="E495" s="991"/>
      <c r="F495" s="495" t="s">
        <v>1235</v>
      </c>
      <c r="G495" s="489">
        <v>12</v>
      </c>
      <c r="H495" s="534"/>
      <c r="I495" s="491">
        <v>284.39</v>
      </c>
      <c r="J495" s="535"/>
      <c r="K495" s="492">
        <f t="shared" si="11"/>
        <v>3412.68</v>
      </c>
      <c r="L495" s="919">
        <f>K495/K781</f>
        <v>0.0005288269182061306</v>
      </c>
      <c r="M495" s="922"/>
      <c r="N495" s="394" t="s">
        <v>2511</v>
      </c>
      <c r="O495" s="399"/>
      <c r="P495" s="450"/>
      <c r="Q495" s="399"/>
      <c r="R495" s="399"/>
      <c r="S495" s="399"/>
      <c r="T495" s="399"/>
      <c r="U495" s="660">
        <f>(0.204*40)+(0.216*15)+7.823</f>
        <v>19.223</v>
      </c>
      <c r="V495" s="661" t="s">
        <v>1911</v>
      </c>
      <c r="Z495" s="101" t="s">
        <v>1573</v>
      </c>
      <c r="AA495" s="927">
        <v>0.0005217927732531784</v>
      </c>
    </row>
    <row r="496" spans="1:27" s="101" customFormat="1" ht="9" customHeight="1">
      <c r="A496" s="517" t="s">
        <v>1574</v>
      </c>
      <c r="B496" s="989" t="s">
        <v>1279</v>
      </c>
      <c r="C496" s="990"/>
      <c r="D496" s="990"/>
      <c r="E496" s="991"/>
      <c r="F496" s="495" t="s">
        <v>1019</v>
      </c>
      <c r="G496" s="489">
        <v>12</v>
      </c>
      <c r="H496" s="534"/>
      <c r="I496" s="491">
        <v>71.39</v>
      </c>
      <c r="J496" s="535"/>
      <c r="K496" s="492">
        <f t="shared" si="11"/>
        <v>856.6800000000001</v>
      </c>
      <c r="L496" s="919">
        <f>K496/K781</f>
        <v>0.00013275063712062896</v>
      </c>
      <c r="M496" s="922"/>
      <c r="N496" s="394" t="s">
        <v>2537</v>
      </c>
      <c r="O496" s="399"/>
      <c r="P496" s="450"/>
      <c r="Q496" s="399"/>
      <c r="R496" s="399"/>
      <c r="S496" s="399"/>
      <c r="T496" s="399"/>
      <c r="Z496" s="101" t="s">
        <v>1574</v>
      </c>
      <c r="AA496" s="927">
        <v>0.00013098486614348046</v>
      </c>
    </row>
    <row r="497" spans="1:27" ht="18" customHeight="1">
      <c r="A497" s="517" t="s">
        <v>1575</v>
      </c>
      <c r="B497" s="970" t="s">
        <v>1261</v>
      </c>
      <c r="C497" s="971"/>
      <c r="D497" s="971"/>
      <c r="E497" s="972"/>
      <c r="F497" s="495" t="s">
        <v>1235</v>
      </c>
      <c r="G497" s="489">
        <v>12</v>
      </c>
      <c r="H497" s="534"/>
      <c r="I497" s="569">
        <v>572.31</v>
      </c>
      <c r="J497" s="535"/>
      <c r="K497" s="492">
        <f t="shared" si="11"/>
        <v>6867.719999999999</v>
      </c>
      <c r="L497" s="919">
        <f>K497/K781</f>
        <v>0.0010642179175025513</v>
      </c>
      <c r="M497" s="922"/>
      <c r="N497" s="394" t="s">
        <v>2521</v>
      </c>
      <c r="O497" s="399"/>
      <c r="P497" s="450"/>
      <c r="Q497" s="399"/>
      <c r="R497" s="399"/>
      <c r="S497" s="399"/>
      <c r="T497" s="399"/>
      <c r="Z497" t="s">
        <v>1575</v>
      </c>
      <c r="AA497" s="927">
        <v>0.0010438607633423496</v>
      </c>
    </row>
    <row r="498" spans="1:27" ht="18" customHeight="1">
      <c r="A498" s="517" t="s">
        <v>1576</v>
      </c>
      <c r="B498" s="970" t="s">
        <v>1247</v>
      </c>
      <c r="C498" s="971"/>
      <c r="D498" s="971"/>
      <c r="E498" s="972"/>
      <c r="F498" s="495" t="s">
        <v>1020</v>
      </c>
      <c r="G498" s="489">
        <v>360</v>
      </c>
      <c r="H498" s="534"/>
      <c r="I498" s="569">
        <v>42.1</v>
      </c>
      <c r="J498" s="535"/>
      <c r="K498" s="492">
        <f aca="true" t="shared" si="12" ref="K498:K505">G498*I498</f>
        <v>15156</v>
      </c>
      <c r="L498" s="919">
        <f>K498/K781</f>
        <v>0.0023485649906619184</v>
      </c>
      <c r="M498" s="922"/>
      <c r="N498" s="394" t="s">
        <v>2637</v>
      </c>
      <c r="O498" s="399"/>
      <c r="P498" s="450"/>
      <c r="Q498" s="399"/>
      <c r="R498" s="399"/>
      <c r="S498" s="399"/>
      <c r="T498" s="399"/>
      <c r="Z498" t="s">
        <v>1576</v>
      </c>
      <c r="AA498" s="927">
        <v>0.002304665784603247</v>
      </c>
    </row>
    <row r="499" spans="1:27" ht="18" customHeight="1">
      <c r="A499" s="517" t="s">
        <v>1577</v>
      </c>
      <c r="B499" s="970" t="s">
        <v>1393</v>
      </c>
      <c r="C499" s="971"/>
      <c r="D499" s="971"/>
      <c r="E499" s="972"/>
      <c r="F499" s="495" t="s">
        <v>1235</v>
      </c>
      <c r="G499" s="489">
        <v>21</v>
      </c>
      <c r="H499" s="534"/>
      <c r="I499" s="569">
        <v>136.32</v>
      </c>
      <c r="J499" s="535"/>
      <c r="K499" s="492">
        <f t="shared" si="12"/>
        <v>2862.72</v>
      </c>
      <c r="L499" s="919">
        <f>K499/K781</f>
        <v>0.00044360543481576187</v>
      </c>
      <c r="M499" s="922"/>
      <c r="N499" s="394" t="s">
        <v>2638</v>
      </c>
      <c r="O499" s="399"/>
      <c r="P499" s="450"/>
      <c r="Q499" s="399"/>
      <c r="R499" s="399"/>
      <c r="S499" s="399"/>
      <c r="T499" s="399"/>
      <c r="Z499" t="s">
        <v>1577</v>
      </c>
      <c r="AA499" s="927">
        <v>0.0004325353663934647</v>
      </c>
    </row>
    <row r="500" spans="1:27" s="101" customFormat="1" ht="9" customHeight="1">
      <c r="A500" s="517" t="s">
        <v>1578</v>
      </c>
      <c r="B500" s="989" t="s">
        <v>1248</v>
      </c>
      <c r="C500" s="990"/>
      <c r="D500" s="990"/>
      <c r="E500" s="991"/>
      <c r="F500" s="495" t="s">
        <v>1020</v>
      </c>
      <c r="G500" s="489">
        <v>120</v>
      </c>
      <c r="H500" s="534"/>
      <c r="I500" s="491">
        <v>13.12</v>
      </c>
      <c r="J500" s="535"/>
      <c r="K500" s="492">
        <f t="shared" si="12"/>
        <v>1574.3999999999999</v>
      </c>
      <c r="L500" s="919">
        <f>K500/K781</f>
        <v>0.00024396811304421508</v>
      </c>
      <c r="M500" s="922"/>
      <c r="N500" s="394" t="s">
        <v>2639</v>
      </c>
      <c r="O500" s="399"/>
      <c r="P500" s="450"/>
      <c r="Q500" s="399"/>
      <c r="R500" s="399"/>
      <c r="S500" s="399"/>
      <c r="T500" s="399"/>
      <c r="Z500" s="101" t="s">
        <v>1578</v>
      </c>
      <c r="AA500" s="927">
        <v>0.00024072299254832097</v>
      </c>
    </row>
    <row r="501" spans="1:27" s="101" customFormat="1" ht="9" customHeight="1">
      <c r="A501" s="517" t="s">
        <v>1579</v>
      </c>
      <c r="B501" s="989" t="s">
        <v>1249</v>
      </c>
      <c r="C501" s="990"/>
      <c r="D501" s="990"/>
      <c r="E501" s="991"/>
      <c r="F501" s="495" t="s">
        <v>1020</v>
      </c>
      <c r="G501" s="489">
        <v>84</v>
      </c>
      <c r="H501" s="534"/>
      <c r="I501" s="491">
        <v>19.67</v>
      </c>
      <c r="J501" s="535"/>
      <c r="K501" s="492">
        <f t="shared" si="12"/>
        <v>1652.2800000000002</v>
      </c>
      <c r="L501" s="919">
        <f>K501/K781</f>
        <v>0.00025603635278245414</v>
      </c>
      <c r="M501" s="922"/>
      <c r="N501" s="394" t="s">
        <v>2606</v>
      </c>
      <c r="O501" s="399"/>
      <c r="P501" s="450"/>
      <c r="Q501" s="399"/>
      <c r="R501" s="399"/>
      <c r="S501" s="399"/>
      <c r="T501" s="399"/>
      <c r="Z501" s="101" t="s">
        <v>1579</v>
      </c>
      <c r="AA501" s="927">
        <v>0.0002526307076522738</v>
      </c>
    </row>
    <row r="502" spans="1:27" s="101" customFormat="1" ht="9" customHeight="1">
      <c r="A502" s="517" t="s">
        <v>1580</v>
      </c>
      <c r="B502" s="989" t="s">
        <v>1250</v>
      </c>
      <c r="C502" s="990"/>
      <c r="D502" s="990"/>
      <c r="E502" s="991"/>
      <c r="F502" s="495" t="s">
        <v>1020</v>
      </c>
      <c r="G502" s="489">
        <v>180</v>
      </c>
      <c r="H502" s="534"/>
      <c r="I502" s="491">
        <v>23.38</v>
      </c>
      <c r="J502" s="535"/>
      <c r="K502" s="492">
        <f t="shared" si="12"/>
        <v>4208.4</v>
      </c>
      <c r="L502" s="919">
        <f>K502/K781</f>
        <v>0.0006521312289985231</v>
      </c>
      <c r="M502" s="922"/>
      <c r="N502" s="394" t="s">
        <v>2640</v>
      </c>
      <c r="O502" s="399"/>
      <c r="P502" s="450"/>
      <c r="Q502" s="399"/>
      <c r="R502" s="399"/>
      <c r="S502" s="399"/>
      <c r="T502" s="399"/>
      <c r="Z502" s="101" t="s">
        <v>1580</v>
      </c>
      <c r="AA502" s="927">
        <v>0.0006434569625510378</v>
      </c>
    </row>
    <row r="503" spans="1:27" s="101" customFormat="1" ht="9" customHeight="1">
      <c r="A503" s="517" t="s">
        <v>1581</v>
      </c>
      <c r="B503" s="989" t="s">
        <v>1251</v>
      </c>
      <c r="C503" s="990"/>
      <c r="D503" s="990"/>
      <c r="E503" s="991"/>
      <c r="F503" s="495" t="s">
        <v>1020</v>
      </c>
      <c r="G503" s="489">
        <v>500</v>
      </c>
      <c r="H503" s="534"/>
      <c r="I503" s="491">
        <v>8.3</v>
      </c>
      <c r="J503" s="535"/>
      <c r="K503" s="492">
        <f t="shared" si="12"/>
        <v>4150</v>
      </c>
      <c r="L503" s="919">
        <f>K503/K781</f>
        <v>0.0006430815987890579</v>
      </c>
      <c r="M503" s="922"/>
      <c r="N503" s="394" t="s">
        <v>2641</v>
      </c>
      <c r="O503" s="399"/>
      <c r="P503" s="450"/>
      <c r="Q503" s="399"/>
      <c r="R503" s="399"/>
      <c r="S503" s="399"/>
      <c r="T503" s="399"/>
      <c r="Z503" s="101" t="s">
        <v>1581</v>
      </c>
      <c r="AA503" s="927">
        <v>0.0006345277052054955</v>
      </c>
    </row>
    <row r="504" spans="1:27" s="101" customFormat="1" ht="9" customHeight="1">
      <c r="A504" s="517" t="s">
        <v>1582</v>
      </c>
      <c r="B504" s="989" t="s">
        <v>1252</v>
      </c>
      <c r="C504" s="990"/>
      <c r="D504" s="990"/>
      <c r="E504" s="991"/>
      <c r="F504" s="495" t="s">
        <v>1020</v>
      </c>
      <c r="G504" s="489">
        <v>500</v>
      </c>
      <c r="H504" s="534"/>
      <c r="I504" s="491">
        <v>10.54</v>
      </c>
      <c r="J504" s="535"/>
      <c r="K504" s="492">
        <f t="shared" si="12"/>
        <v>5270</v>
      </c>
      <c r="L504" s="919">
        <f>K504/K781</f>
        <v>0.0008166361507514061</v>
      </c>
      <c r="M504" s="922"/>
      <c r="N504" s="394" t="s">
        <v>2642</v>
      </c>
      <c r="O504" s="399"/>
      <c r="P504" s="450"/>
      <c r="Q504" s="399"/>
      <c r="R504" s="399"/>
      <c r="S504" s="399"/>
      <c r="T504" s="399"/>
      <c r="Z504" s="101" t="s">
        <v>1582</v>
      </c>
      <c r="AA504" s="927">
        <v>0.0008057737364898703</v>
      </c>
    </row>
    <row r="505" spans="1:27" s="101" customFormat="1" ht="9" customHeight="1">
      <c r="A505" s="517" t="s">
        <v>1583</v>
      </c>
      <c r="B505" s="989" t="s">
        <v>1253</v>
      </c>
      <c r="C505" s="990"/>
      <c r="D505" s="990"/>
      <c r="E505" s="991"/>
      <c r="F505" s="495" t="s">
        <v>1235</v>
      </c>
      <c r="G505" s="489">
        <v>3</v>
      </c>
      <c r="H505" s="534"/>
      <c r="I505" s="491">
        <v>419.65</v>
      </c>
      <c r="J505" s="535"/>
      <c r="K505" s="492">
        <f t="shared" si="12"/>
        <v>1258.9499999999998</v>
      </c>
      <c r="L505" s="919">
        <f>K505/K781</f>
        <v>0.00019508616356517694</v>
      </c>
      <c r="M505" s="922"/>
      <c r="N505" s="394" t="s">
        <v>2643</v>
      </c>
      <c r="O505" s="399"/>
      <c r="P505" s="450"/>
      <c r="Q505" s="399"/>
      <c r="R505" s="399"/>
      <c r="S505" s="399"/>
      <c r="T505" s="399"/>
      <c r="Z505" s="101" t="s">
        <v>1583</v>
      </c>
      <c r="AA505" s="927">
        <v>0.0001924912420405924</v>
      </c>
    </row>
    <row r="506" spans="1:27" ht="18" customHeight="1">
      <c r="A506" s="517" t="s">
        <v>1584</v>
      </c>
      <c r="B506" s="970" t="s">
        <v>1868</v>
      </c>
      <c r="C506" s="971"/>
      <c r="D506" s="971"/>
      <c r="E506" s="972"/>
      <c r="F506" s="495" t="s">
        <v>1019</v>
      </c>
      <c r="G506" s="489">
        <v>8</v>
      </c>
      <c r="H506" s="534"/>
      <c r="I506" s="569">
        <v>3753.31</v>
      </c>
      <c r="J506" s="535"/>
      <c r="K506" s="492">
        <f aca="true" t="shared" si="13" ref="K506:K514">G506*I506</f>
        <v>30026.48</v>
      </c>
      <c r="L506" s="919">
        <f>K506/K781</f>
        <v>0.00465288596732715</v>
      </c>
      <c r="M506" s="922"/>
      <c r="N506" s="394" t="s">
        <v>2644</v>
      </c>
      <c r="O506" s="399"/>
      <c r="P506" s="450"/>
      <c r="Q506" s="399"/>
      <c r="R506" s="399"/>
      <c r="S506" s="399"/>
      <c r="T506" s="399"/>
      <c r="Z506" t="s">
        <v>1584</v>
      </c>
      <c r="AA506" s="927">
        <v>0.004587644482530266</v>
      </c>
    </row>
    <row r="507" spans="1:27" ht="25.5" customHeight="1">
      <c r="A507" s="517" t="s">
        <v>1585</v>
      </c>
      <c r="B507" s="989" t="s">
        <v>2425</v>
      </c>
      <c r="C507" s="990"/>
      <c r="D507" s="990"/>
      <c r="E507" s="991"/>
      <c r="F507" s="495" t="s">
        <v>1019</v>
      </c>
      <c r="G507" s="489">
        <v>13</v>
      </c>
      <c r="H507" s="490"/>
      <c r="I507" s="491">
        <v>10454.57</v>
      </c>
      <c r="J507" s="490"/>
      <c r="K507" s="492">
        <f t="shared" si="13"/>
        <v>135909.41</v>
      </c>
      <c r="L507" s="919">
        <f>K507/K781</f>
        <v>0.021060443535729535</v>
      </c>
      <c r="M507" s="494"/>
      <c r="N507" s="394" t="s">
        <v>2725</v>
      </c>
      <c r="O507" s="395"/>
      <c r="Z507" s="369" t="s">
        <v>1585</v>
      </c>
      <c r="AA507" s="924">
        <v>0.021646658852003398</v>
      </c>
    </row>
    <row r="508" spans="1:15" ht="27" customHeight="1">
      <c r="A508" s="517" t="s">
        <v>1586</v>
      </c>
      <c r="B508" s="989" t="s">
        <v>2750</v>
      </c>
      <c r="C508" s="990"/>
      <c r="D508" s="990"/>
      <c r="E508" s="991"/>
      <c r="F508" s="495" t="s">
        <v>1019</v>
      </c>
      <c r="G508" s="489">
        <v>26</v>
      </c>
      <c r="H508" s="490"/>
      <c r="I508" s="491">
        <f>'COMPOSIÇÕES AUXILIARES'!G697</f>
        <v>1990.930423122667</v>
      </c>
      <c r="J508" s="490"/>
      <c r="K508" s="492">
        <f t="shared" si="13"/>
        <v>51764.19100118934</v>
      </c>
      <c r="L508" s="919">
        <f>K508/K781</f>
        <v>0.00802134908652217</v>
      </c>
      <c r="M508" s="494"/>
      <c r="N508" s="394" t="s">
        <v>2029</v>
      </c>
      <c r="O508" s="395"/>
    </row>
    <row r="509" spans="1:15" ht="27" customHeight="1">
      <c r="A509" s="517" t="s">
        <v>1587</v>
      </c>
      <c r="B509" s="989" t="s">
        <v>2751</v>
      </c>
      <c r="C509" s="990"/>
      <c r="D509" s="990"/>
      <c r="E509" s="991"/>
      <c r="F509" s="495" t="s">
        <v>1019</v>
      </c>
      <c r="G509" s="489">
        <v>32</v>
      </c>
      <c r="H509" s="490"/>
      <c r="I509" s="491">
        <f>'COMPOSIÇÕES AUXILIARES'!G711</f>
        <v>3853.2091947682666</v>
      </c>
      <c r="J509" s="490"/>
      <c r="K509" s="492">
        <f t="shared" si="13"/>
        <v>123302.69423258453</v>
      </c>
      <c r="L509" s="919">
        <f>K509/K781</f>
        <v>0.019106914154720194</v>
      </c>
      <c r="M509" s="494"/>
      <c r="N509" s="394" t="s">
        <v>2752</v>
      </c>
      <c r="O509" s="395"/>
    </row>
    <row r="510" spans="1:27" s="101" customFormat="1" ht="9" customHeight="1">
      <c r="A510" s="517" t="s">
        <v>1588</v>
      </c>
      <c r="B510" s="989" t="s">
        <v>1527</v>
      </c>
      <c r="C510" s="990"/>
      <c r="D510" s="990"/>
      <c r="E510" s="991"/>
      <c r="F510" s="495" t="s">
        <v>1235</v>
      </c>
      <c r="G510" s="489">
        <v>30</v>
      </c>
      <c r="H510" s="534"/>
      <c r="I510" s="491">
        <v>376.54</v>
      </c>
      <c r="J510" s="535"/>
      <c r="K510" s="492">
        <f t="shared" si="13"/>
        <v>11296.2</v>
      </c>
      <c r="L510" s="919">
        <f>K510/K781</f>
        <v>0.0017504526159616762</v>
      </c>
      <c r="M510" s="922"/>
      <c r="N510" s="394" t="s">
        <v>2645</v>
      </c>
      <c r="O510" s="399"/>
      <c r="P510" s="450"/>
      <c r="Q510" s="399"/>
      <c r="R510" s="399"/>
      <c r="S510" s="399"/>
      <c r="T510" s="399"/>
      <c r="Z510" s="101" t="s">
        <v>1586</v>
      </c>
      <c r="AA510" s="927">
        <v>0.0017425812665607307</v>
      </c>
    </row>
    <row r="511" spans="1:27" s="101" customFormat="1" ht="9" customHeight="1">
      <c r="A511" s="517" t="s">
        <v>1589</v>
      </c>
      <c r="B511" s="989" t="s">
        <v>1528</v>
      </c>
      <c r="C511" s="990"/>
      <c r="D511" s="990"/>
      <c r="E511" s="991"/>
      <c r="F511" s="495" t="s">
        <v>1235</v>
      </c>
      <c r="G511" s="489">
        <v>30</v>
      </c>
      <c r="H511" s="534"/>
      <c r="I511" s="491">
        <f>'COMPOSIÇÕES AUXILIARES'!G303</f>
        <v>475.95269714299997</v>
      </c>
      <c r="J511" s="535"/>
      <c r="K511" s="492">
        <f t="shared" si="13"/>
        <v>14278.58091429</v>
      </c>
      <c r="L511" s="919">
        <f>K511/K781</f>
        <v>0.0022126006368194074</v>
      </c>
      <c r="M511" s="922"/>
      <c r="N511" s="394" t="s">
        <v>1708</v>
      </c>
      <c r="O511" s="399"/>
      <c r="P511" s="450"/>
      <c r="Q511" s="399"/>
      <c r="R511" s="399"/>
      <c r="S511" s="399"/>
      <c r="T511" s="399"/>
      <c r="Z511" s="101" t="s">
        <v>1587</v>
      </c>
      <c r="AA511" s="927">
        <v>0.0021831699231651615</v>
      </c>
    </row>
    <row r="512" spans="1:27" ht="18" customHeight="1">
      <c r="A512" s="517" t="s">
        <v>1590</v>
      </c>
      <c r="B512" s="970" t="s">
        <v>1237</v>
      </c>
      <c r="C512" s="971"/>
      <c r="D512" s="971"/>
      <c r="E512" s="972"/>
      <c r="F512" s="495" t="s">
        <v>1235</v>
      </c>
      <c r="G512" s="489">
        <v>1</v>
      </c>
      <c r="H512" s="534"/>
      <c r="I512" s="569">
        <v>7024.94</v>
      </c>
      <c r="J512" s="535"/>
      <c r="K512" s="492">
        <f t="shared" si="13"/>
        <v>7024.94</v>
      </c>
      <c r="L512" s="919">
        <f>K512/K781</f>
        <v>0.001088580637734266</v>
      </c>
      <c r="M512" s="922"/>
      <c r="N512" s="394" t="s">
        <v>2646</v>
      </c>
      <c r="O512" s="399"/>
      <c r="P512" s="450"/>
      <c r="Q512" s="399"/>
      <c r="R512" s="399"/>
      <c r="S512" s="399"/>
      <c r="T512" s="399"/>
      <c r="Z512" t="s">
        <v>1588</v>
      </c>
      <c r="AA512" s="927">
        <v>0.0011128897327565967</v>
      </c>
    </row>
    <row r="513" spans="1:27" ht="18" customHeight="1">
      <c r="A513" s="517" t="s">
        <v>2748</v>
      </c>
      <c r="B513" s="970" t="s">
        <v>1335</v>
      </c>
      <c r="C513" s="971"/>
      <c r="D513" s="971"/>
      <c r="E513" s="972"/>
      <c r="F513" s="495" t="s">
        <v>1336</v>
      </c>
      <c r="G513" s="489">
        <v>1</v>
      </c>
      <c r="H513" s="534"/>
      <c r="I513" s="569">
        <v>1012.88</v>
      </c>
      <c r="J513" s="535"/>
      <c r="K513" s="492">
        <f t="shared" si="13"/>
        <v>1012.88</v>
      </c>
      <c r="L513" s="919">
        <f>K513/K781</f>
        <v>0.0001569552987425207</v>
      </c>
      <c r="M513" s="922"/>
      <c r="N513" s="394" t="s">
        <v>2647</v>
      </c>
      <c r="O513" s="399"/>
      <c r="P513" s="450"/>
      <c r="Q513" s="399"/>
      <c r="R513" s="399"/>
      <c r="S513" s="399"/>
      <c r="T513" s="399"/>
      <c r="Z513" t="s">
        <v>1589</v>
      </c>
      <c r="AA513" s="927">
        <v>0.000158994295135431</v>
      </c>
    </row>
    <row r="514" spans="1:27" ht="18" customHeight="1" thickBot="1">
      <c r="A514" s="517" t="s">
        <v>2749</v>
      </c>
      <c r="B514" s="970" t="s">
        <v>1369</v>
      </c>
      <c r="C514" s="971"/>
      <c r="D514" s="971"/>
      <c r="E514" s="972"/>
      <c r="F514" s="495" t="s">
        <v>1336</v>
      </c>
      <c r="G514" s="489">
        <v>1</v>
      </c>
      <c r="H514" s="534"/>
      <c r="I514" s="569">
        <f>'COMPOSIÇÕES AUXILIARES'!G322</f>
        <v>1639.6879602179997</v>
      </c>
      <c r="J514" s="535"/>
      <c r="K514" s="492">
        <f t="shared" si="13"/>
        <v>1639.6879602179997</v>
      </c>
      <c r="L514" s="919">
        <f>K514/K781</f>
        <v>0.0002540850975836531</v>
      </c>
      <c r="M514" s="494">
        <f>SUM(K477:K514)</f>
        <v>1344118.6462656423</v>
      </c>
      <c r="N514" s="394" t="s">
        <v>1709</v>
      </c>
      <c r="O514" s="399"/>
      <c r="P514" s="450"/>
      <c r="Q514" s="399"/>
      <c r="R514" s="399"/>
      <c r="S514" s="399"/>
      <c r="T514" s="399"/>
      <c r="Z514" t="s">
        <v>1590</v>
      </c>
      <c r="AA514" s="927">
        <v>0.0002507054069036644</v>
      </c>
    </row>
    <row r="515" spans="1:26" ht="12" customHeight="1" thickTop="1">
      <c r="A515" s="401" t="str">
        <f>A27</f>
        <v>DATA: 10/05/2017</v>
      </c>
      <c r="B515" s="375"/>
      <c r="C515" s="497" t="s">
        <v>986</v>
      </c>
      <c r="D515" s="375"/>
      <c r="E515" s="498"/>
      <c r="F515" s="375" t="s">
        <v>1009</v>
      </c>
      <c r="G515" s="498"/>
      <c r="H515" s="375" t="s">
        <v>1519</v>
      </c>
      <c r="I515" s="498"/>
      <c r="J515" s="375"/>
      <c r="K515" s="499">
        <f>SUM(K473:K514)</f>
        <v>5309531.909216888</v>
      </c>
      <c r="L515" s="375"/>
      <c r="M515" s="500">
        <f>SUM(M473:M514)</f>
        <v>5309531.909216886</v>
      </c>
      <c r="N515" s="415"/>
      <c r="P515" s="400"/>
      <c r="Z515" s="369" t="s">
        <v>2420</v>
      </c>
    </row>
    <row r="516" spans="1:16" ht="12" customHeight="1" thickBot="1">
      <c r="A516" s="501"/>
      <c r="B516" s="502"/>
      <c r="C516" s="503"/>
      <c r="D516" s="382"/>
      <c r="E516" s="504"/>
      <c r="F516" s="382"/>
      <c r="G516" s="504"/>
      <c r="H516" s="382" t="s">
        <v>1017</v>
      </c>
      <c r="I516" s="504"/>
      <c r="J516" s="382"/>
      <c r="K516" s="505"/>
      <c r="L516" s="382"/>
      <c r="M516" s="506"/>
      <c r="N516" s="415"/>
      <c r="P516" s="400"/>
    </row>
    <row r="517" ht="16.5" customHeight="1" thickBot="1" thickTop="1">
      <c r="E517" s="372" t="s">
        <v>1010</v>
      </c>
    </row>
    <row r="518" spans="1:14" ht="15.75" customHeight="1" thickTop="1">
      <c r="A518" s="401"/>
      <c r="B518" s="373" t="s">
        <v>1001</v>
      </c>
      <c r="C518" s="374"/>
      <c r="D518" s="375" t="str">
        <f>D2</f>
        <v>OBRA/SERVIÇO: CONSTRUÇÃO DE CENTRO DE EDUCAÇÃO INFANTIL</v>
      </c>
      <c r="E518" s="375"/>
      <c r="F518" s="375"/>
      <c r="G518" s="375"/>
      <c r="H518" s="941" t="str">
        <f>H2</f>
        <v>PRINCIPAIS REFERÊNCIAIS DE PREÇOS - BDI 30,90%</v>
      </c>
      <c r="I518" s="942"/>
      <c r="J518" s="942"/>
      <c r="K518" s="943"/>
      <c r="L518" s="402"/>
      <c r="M518" s="403" t="s">
        <v>990</v>
      </c>
      <c r="N518" s="404"/>
    </row>
    <row r="519" spans="1:14" ht="15.75" customHeight="1" thickBot="1">
      <c r="A519" s="405"/>
      <c r="B519" s="376" t="s">
        <v>1002</v>
      </c>
      <c r="C519" s="377"/>
      <c r="D519" s="378"/>
      <c r="E519" s="378"/>
      <c r="F519" s="378"/>
      <c r="G519" s="378"/>
      <c r="H519" s="944" t="str">
        <f>H3</f>
        <v>IOPES - FEVEREIRO/2017 (DATA BASE)</v>
      </c>
      <c r="I519" s="945"/>
      <c r="J519" s="945"/>
      <c r="K519" s="946"/>
      <c r="L519" s="406"/>
      <c r="M519" s="407" t="s">
        <v>2271</v>
      </c>
      <c r="N519" s="408"/>
    </row>
    <row r="520" spans="1:14" ht="15.75" customHeight="1" thickTop="1">
      <c r="A520" s="405"/>
      <c r="B520" s="379" t="s">
        <v>1003</v>
      </c>
      <c r="C520" s="377"/>
      <c r="D520" s="378" t="str">
        <f>D4</f>
        <v>LOCAL: LOCALIDADE DE JAQUEIRA - PRESIDENTE KENNEDY - ES</v>
      </c>
      <c r="E520" s="378"/>
      <c r="F520" s="378"/>
      <c r="G520" s="378"/>
      <c r="H520" s="405" t="s">
        <v>1004</v>
      </c>
      <c r="J520" s="405"/>
      <c r="L520" s="405"/>
      <c r="M520" s="409"/>
      <c r="N520" s="410"/>
    </row>
    <row r="521" spans="1:14" ht="15.75" customHeight="1" thickBot="1">
      <c r="A521" s="411"/>
      <c r="B521" s="380"/>
      <c r="C521" s="381"/>
      <c r="D521" s="382"/>
      <c r="E521" s="382"/>
      <c r="F521" s="382"/>
      <c r="G521" s="382"/>
      <c r="H521" s="411" t="s">
        <v>1005</v>
      </c>
      <c r="I521" s="391"/>
      <c r="J521" s="411"/>
      <c r="K521" s="412">
        <f>K515</f>
        <v>5309531.909216888</v>
      </c>
      <c r="L521" s="413"/>
      <c r="M521" s="414">
        <f>M515</f>
        <v>5309531.909216886</v>
      </c>
      <c r="N521" s="415"/>
    </row>
    <row r="522" spans="1:14" ht="13.5" customHeight="1" thickTop="1">
      <c r="A522" s="416"/>
      <c r="B522" s="383"/>
      <c r="C522" s="383"/>
      <c r="D522" s="383"/>
      <c r="E522" s="383"/>
      <c r="F522" s="417"/>
      <c r="G522" s="417"/>
      <c r="H522" s="418"/>
      <c r="I522" s="419"/>
      <c r="J522" s="419" t="s">
        <v>1012</v>
      </c>
      <c r="K522" s="419"/>
      <c r="L522" s="419"/>
      <c r="M522" s="420"/>
      <c r="N522" s="394"/>
    </row>
    <row r="523" spans="1:26" ht="13.5" customHeight="1">
      <c r="A523" s="416" t="s">
        <v>1006</v>
      </c>
      <c r="B523" s="383"/>
      <c r="C523" s="384" t="s">
        <v>1007</v>
      </c>
      <c r="D523" s="383"/>
      <c r="E523" s="383"/>
      <c r="F523" s="421" t="s">
        <v>18</v>
      </c>
      <c r="G523" s="417" t="s">
        <v>1013</v>
      </c>
      <c r="H523" s="422" t="s">
        <v>1014</v>
      </c>
      <c r="I523" s="422"/>
      <c r="J523" s="947" t="s">
        <v>463</v>
      </c>
      <c r="K523" s="952"/>
      <c r="L523" s="947" t="s">
        <v>997</v>
      </c>
      <c r="M523" s="948"/>
      <c r="N523" s="423"/>
      <c r="O523" s="424"/>
      <c r="Z523" s="369" t="s">
        <v>1006</v>
      </c>
    </row>
    <row r="524" spans="1:15" ht="6" customHeight="1" thickBot="1">
      <c r="A524" s="425"/>
      <c r="B524" s="385"/>
      <c r="C524" s="385"/>
      <c r="D524" s="385"/>
      <c r="E524" s="385"/>
      <c r="F524" s="426"/>
      <c r="G524" s="427"/>
      <c r="H524" s="385"/>
      <c r="I524" s="385"/>
      <c r="J524" s="426"/>
      <c r="K524" s="428"/>
      <c r="L524" s="385"/>
      <c r="M524" s="429"/>
      <c r="N524" s="430"/>
      <c r="O524" s="424"/>
    </row>
    <row r="525" spans="1:27" s="371" customFormat="1" ht="10.5" customHeight="1" thickTop="1">
      <c r="A525" s="444" t="s">
        <v>1591</v>
      </c>
      <c r="B525" s="998" t="s">
        <v>1242</v>
      </c>
      <c r="C525" s="999"/>
      <c r="D525" s="999"/>
      <c r="E525" s="1000"/>
      <c r="F525" s="451"/>
      <c r="G525" s="433"/>
      <c r="H525" s="438"/>
      <c r="I525" s="396"/>
      <c r="J525" s="438"/>
      <c r="K525" s="436">
        <f aca="true" t="shared" si="14" ref="K525:K530">G525*I525</f>
        <v>0</v>
      </c>
      <c r="L525" s="439"/>
      <c r="M525" s="440"/>
      <c r="N525" s="394"/>
      <c r="O525" s="370"/>
      <c r="P525" s="397"/>
      <c r="Q525" s="370"/>
      <c r="R525" s="370"/>
      <c r="S525" s="370"/>
      <c r="T525" s="370"/>
      <c r="Z525" s="371" t="s">
        <v>1591</v>
      </c>
      <c r="AA525" s="926"/>
    </row>
    <row r="526" spans="1:27" ht="36.75" customHeight="1">
      <c r="A526" s="393" t="s">
        <v>1511</v>
      </c>
      <c r="B526" s="963" t="s">
        <v>1243</v>
      </c>
      <c r="C526" s="960"/>
      <c r="D526" s="960"/>
      <c r="E526" s="961"/>
      <c r="F526" s="432" t="s">
        <v>1020</v>
      </c>
      <c r="G526" s="433">
        <v>35.12</v>
      </c>
      <c r="H526" s="438"/>
      <c r="I526" s="396">
        <v>315.75</v>
      </c>
      <c r="J526" s="438"/>
      <c r="K526" s="436">
        <f t="shared" si="14"/>
        <v>11089.14</v>
      </c>
      <c r="L526" s="919">
        <f>K526/K781</f>
        <v>0.001718366718167637</v>
      </c>
      <c r="M526" s="440"/>
      <c r="N526" s="394" t="s">
        <v>2648</v>
      </c>
      <c r="O526" s="395"/>
      <c r="Z526" s="369" t="s">
        <v>1511</v>
      </c>
      <c r="AA526" s="924">
        <v>0.001730521020170341</v>
      </c>
    </row>
    <row r="527" spans="1:27" s="371" customFormat="1" ht="12" customHeight="1">
      <c r="A527" s="393" t="s">
        <v>1512</v>
      </c>
      <c r="B527" s="956" t="s">
        <v>1201</v>
      </c>
      <c r="C527" s="957"/>
      <c r="D527" s="957"/>
      <c r="E527" s="958"/>
      <c r="F527" s="432" t="s">
        <v>1018</v>
      </c>
      <c r="G527" s="433">
        <v>0.64</v>
      </c>
      <c r="H527" s="396"/>
      <c r="I527" s="396">
        <v>392.74</v>
      </c>
      <c r="J527" s="438"/>
      <c r="K527" s="436">
        <f t="shared" si="14"/>
        <v>251.3536</v>
      </c>
      <c r="L527" s="920">
        <f>K527/K781</f>
        <v>3.894960842153864E-05</v>
      </c>
      <c r="M527" s="440"/>
      <c r="N527" s="394" t="s">
        <v>2474</v>
      </c>
      <c r="O527" s="370"/>
      <c r="P527" s="397"/>
      <c r="Q527" s="370"/>
      <c r="R527" s="370"/>
      <c r="S527" s="370"/>
      <c r="T527" s="370"/>
      <c r="Z527" s="371" t="s">
        <v>1512</v>
      </c>
      <c r="AA527" s="926">
        <v>3.879554375028754E-05</v>
      </c>
    </row>
    <row r="528" spans="1:27" s="370" customFormat="1" ht="24.75" customHeight="1">
      <c r="A528" s="393" t="s">
        <v>1513</v>
      </c>
      <c r="B528" s="963" t="s">
        <v>1227</v>
      </c>
      <c r="C528" s="960"/>
      <c r="D528" s="960"/>
      <c r="E528" s="961"/>
      <c r="F528" s="432" t="s">
        <v>1018</v>
      </c>
      <c r="G528" s="433">
        <v>1.28</v>
      </c>
      <c r="H528" s="441"/>
      <c r="I528" s="396">
        <v>19.33</v>
      </c>
      <c r="J528" s="443"/>
      <c r="K528" s="436">
        <f t="shared" si="14"/>
        <v>24.7424</v>
      </c>
      <c r="L528" s="921">
        <f>K528/K781</f>
        <v>3.834067987922502E-06</v>
      </c>
      <c r="M528" s="440"/>
      <c r="N528" s="394" t="s">
        <v>2630</v>
      </c>
      <c r="P528" s="397"/>
      <c r="Z528" s="370" t="s">
        <v>1513</v>
      </c>
      <c r="AA528" s="925">
        <v>3.783069468259386E-06</v>
      </c>
    </row>
    <row r="529" spans="1:27" s="370" customFormat="1" ht="24.75" customHeight="1">
      <c r="A529" s="393" t="s">
        <v>1514</v>
      </c>
      <c r="B529" s="963" t="s">
        <v>1398</v>
      </c>
      <c r="C529" s="960"/>
      <c r="D529" s="960"/>
      <c r="E529" s="961"/>
      <c r="F529" s="432" t="s">
        <v>1018</v>
      </c>
      <c r="G529" s="433">
        <v>10</v>
      </c>
      <c r="H529" s="441"/>
      <c r="I529" s="396">
        <v>80.05</v>
      </c>
      <c r="J529" s="443"/>
      <c r="K529" s="436">
        <f t="shared" si="14"/>
        <v>800.5</v>
      </c>
      <c r="L529" s="919">
        <f>K529/K781</f>
        <v>0.00012404501682666044</v>
      </c>
      <c r="M529" s="440"/>
      <c r="N529" s="394" t="s">
        <v>2491</v>
      </c>
      <c r="P529" s="397"/>
      <c r="Z529" s="370" t="s">
        <v>1514</v>
      </c>
      <c r="AA529" s="925">
        <v>0.00013127843076853938</v>
      </c>
    </row>
    <row r="530" spans="1:27" s="370" customFormat="1" ht="24.75" customHeight="1">
      <c r="A530" s="393" t="s">
        <v>1515</v>
      </c>
      <c r="B530" s="963" t="s">
        <v>1212</v>
      </c>
      <c r="C530" s="960"/>
      <c r="D530" s="960"/>
      <c r="E530" s="961"/>
      <c r="F530" s="432" t="s">
        <v>1018</v>
      </c>
      <c r="G530" s="433">
        <v>50</v>
      </c>
      <c r="H530" s="441"/>
      <c r="I530" s="396">
        <v>61.58</v>
      </c>
      <c r="J530" s="443"/>
      <c r="K530" s="436">
        <f t="shared" si="14"/>
        <v>3079</v>
      </c>
      <c r="L530" s="919">
        <f>K530/K781</f>
        <v>0.00047712005847506245</v>
      </c>
      <c r="M530" s="440"/>
      <c r="N530" s="394" t="s">
        <v>2492</v>
      </c>
      <c r="P530" s="397"/>
      <c r="Z530" s="370" t="s">
        <v>1515</v>
      </c>
      <c r="AA530" s="925">
        <v>0.0005049464449255781</v>
      </c>
    </row>
    <row r="531" spans="1:27" s="371" customFormat="1" ht="12" customHeight="1">
      <c r="A531" s="393" t="s">
        <v>1516</v>
      </c>
      <c r="B531" s="956" t="s">
        <v>1220</v>
      </c>
      <c r="C531" s="957"/>
      <c r="D531" s="957"/>
      <c r="E531" s="958"/>
      <c r="F531" s="432" t="s">
        <v>1020</v>
      </c>
      <c r="G531" s="433">
        <v>36</v>
      </c>
      <c r="H531" s="396"/>
      <c r="I531" s="396">
        <v>68.61</v>
      </c>
      <c r="J531" s="438"/>
      <c r="K531" s="436">
        <f>G531*I531</f>
        <v>2469.96</v>
      </c>
      <c r="L531" s="919">
        <f>K531/K781</f>
        <v>0.0003827435724686799</v>
      </c>
      <c r="M531" s="440"/>
      <c r="N531" s="394" t="s">
        <v>2482</v>
      </c>
      <c r="O531" s="370"/>
      <c r="P531" s="397"/>
      <c r="Q531" s="370"/>
      <c r="R531" s="370"/>
      <c r="S531" s="370"/>
      <c r="T531" s="370"/>
      <c r="Z531" s="371" t="s">
        <v>1516</v>
      </c>
      <c r="AA531" s="926">
        <v>0.0003777626290836418</v>
      </c>
    </row>
    <row r="532" spans="1:27" s="371" customFormat="1" ht="12" customHeight="1">
      <c r="A532" s="393" t="s">
        <v>1517</v>
      </c>
      <c r="B532" s="956" t="s">
        <v>1394</v>
      </c>
      <c r="C532" s="957"/>
      <c r="D532" s="957"/>
      <c r="E532" s="958"/>
      <c r="F532" s="432" t="s">
        <v>1020</v>
      </c>
      <c r="G532" s="433">
        <v>44</v>
      </c>
      <c r="H532" s="396"/>
      <c r="I532" s="396">
        <f>'COMPOSIÇÕES AUXILIARES'!G337</f>
        <v>127.39505694299999</v>
      </c>
      <c r="J532" s="438"/>
      <c r="K532" s="436">
        <f aca="true" t="shared" si="15" ref="K532:K540">G532*I532</f>
        <v>5605.382505492</v>
      </c>
      <c r="L532" s="919">
        <f>K532/K781</f>
        <v>0.0008686068297484363</v>
      </c>
      <c r="M532" s="440"/>
      <c r="N532" s="394" t="s">
        <v>1710</v>
      </c>
      <c r="O532" s="370"/>
      <c r="P532" s="397"/>
      <c r="Q532" s="370"/>
      <c r="R532" s="370"/>
      <c r="S532" s="370"/>
      <c r="T532" s="370"/>
      <c r="Z532" s="371" t="s">
        <v>1517</v>
      </c>
      <c r="AA532" s="926">
        <v>0.0008570531320503301</v>
      </c>
    </row>
    <row r="533" spans="1:27" s="371" customFormat="1" ht="12" customHeight="1">
      <c r="A533" s="393" t="s">
        <v>1592</v>
      </c>
      <c r="B533" s="956" t="s">
        <v>1883</v>
      </c>
      <c r="C533" s="957"/>
      <c r="D533" s="957"/>
      <c r="E533" s="958"/>
      <c r="F533" s="432" t="s">
        <v>1000</v>
      </c>
      <c r="G533" s="433">
        <v>1064.04</v>
      </c>
      <c r="H533" s="396"/>
      <c r="I533" s="396">
        <v>22.41</v>
      </c>
      <c r="J533" s="438"/>
      <c r="K533" s="436">
        <f t="shared" si="15"/>
        <v>23845.1364</v>
      </c>
      <c r="L533" s="919">
        <f>K533/K781</f>
        <v>0.003695028539627749</v>
      </c>
      <c r="M533" s="440"/>
      <c r="N533" s="394" t="s">
        <v>2478</v>
      </c>
      <c r="O533" s="370"/>
      <c r="P533" s="397"/>
      <c r="Q533" s="370"/>
      <c r="R533" s="370"/>
      <c r="S533" s="370"/>
      <c r="T533" s="370"/>
      <c r="Z533" s="371" t="s">
        <v>1593</v>
      </c>
      <c r="AA533" s="926">
        <v>0.0034896971891891686</v>
      </c>
    </row>
    <row r="534" spans="1:27" s="370" customFormat="1" ht="24.75" customHeight="1">
      <c r="A534" s="393" t="s">
        <v>1593</v>
      </c>
      <c r="B534" s="963" t="s">
        <v>1338</v>
      </c>
      <c r="C534" s="960"/>
      <c r="D534" s="960"/>
      <c r="E534" s="961"/>
      <c r="F534" s="432" t="s">
        <v>1018</v>
      </c>
      <c r="G534" s="433">
        <v>88.67</v>
      </c>
      <c r="H534" s="441"/>
      <c r="I534" s="396">
        <v>62.64</v>
      </c>
      <c r="J534" s="443"/>
      <c r="K534" s="436">
        <f t="shared" si="15"/>
        <v>5554.2888</v>
      </c>
      <c r="L534" s="919">
        <f>K534/K781</f>
        <v>0.0008606893787084718</v>
      </c>
      <c r="M534" s="440"/>
      <c r="N534" s="394" t="s">
        <v>2649</v>
      </c>
      <c r="P534" s="397"/>
      <c r="Z534" s="370" t="s">
        <v>1594</v>
      </c>
      <c r="AA534" s="925">
        <v>0.0007590837048279004</v>
      </c>
    </row>
    <row r="535" spans="1:27" ht="36.75" customHeight="1">
      <c r="A535" s="393" t="s">
        <v>1594</v>
      </c>
      <c r="B535" s="963" t="s">
        <v>1961</v>
      </c>
      <c r="C535" s="960"/>
      <c r="D535" s="960"/>
      <c r="E535" s="961"/>
      <c r="F535" s="432" t="s">
        <v>1018</v>
      </c>
      <c r="G535" s="433">
        <v>81</v>
      </c>
      <c r="H535" s="438"/>
      <c r="I535" s="396">
        <f>'COMPOSIÇÕES AUXILIARES'!G352</f>
        <v>346.69140468578</v>
      </c>
      <c r="J535" s="438"/>
      <c r="K535" s="436">
        <f>G535*I535</f>
        <v>28082.00377954818</v>
      </c>
      <c r="L535" s="919">
        <f>K535/K781</f>
        <v>0.004351571057289689</v>
      </c>
      <c r="M535" s="440"/>
      <c r="N535" s="394" t="s">
        <v>1711</v>
      </c>
      <c r="O535" s="395"/>
      <c r="Z535" s="369" t="s">
        <v>1595</v>
      </c>
      <c r="AA535" s="924">
        <v>0.0042938754498063605</v>
      </c>
    </row>
    <row r="536" spans="1:27" ht="36.75" customHeight="1">
      <c r="A536" s="393" t="s">
        <v>1595</v>
      </c>
      <c r="B536" s="963" t="s">
        <v>1884</v>
      </c>
      <c r="C536" s="960"/>
      <c r="D536" s="960"/>
      <c r="E536" s="961"/>
      <c r="F536" s="432" t="s">
        <v>1019</v>
      </c>
      <c r="G536" s="433">
        <v>1</v>
      </c>
      <c r="H536" s="438"/>
      <c r="I536" s="396">
        <v>2164.3</v>
      </c>
      <c r="J536" s="438"/>
      <c r="K536" s="436">
        <f t="shared" si="15"/>
        <v>2164.3</v>
      </c>
      <c r="L536" s="919">
        <f>K536/K781</f>
        <v>0.0003353786757250983</v>
      </c>
      <c r="M536" s="440"/>
      <c r="N536" s="394" t="s">
        <v>2726</v>
      </c>
      <c r="O536" s="395"/>
      <c r="Z536" s="369" t="s">
        <v>1596</v>
      </c>
      <c r="AA536" s="924">
        <v>0.0003517362902932613</v>
      </c>
    </row>
    <row r="537" spans="1:27" ht="36.75" customHeight="1">
      <c r="A537" s="393" t="s">
        <v>1596</v>
      </c>
      <c r="B537" s="963" t="s">
        <v>1885</v>
      </c>
      <c r="C537" s="960"/>
      <c r="D537" s="960"/>
      <c r="E537" s="961"/>
      <c r="F537" s="432" t="s">
        <v>1019</v>
      </c>
      <c r="G537" s="433">
        <v>1</v>
      </c>
      <c r="H537" s="438"/>
      <c r="I537" s="396">
        <v>2830.56</v>
      </c>
      <c r="J537" s="438"/>
      <c r="K537" s="436">
        <f t="shared" si="15"/>
        <v>2830.56</v>
      </c>
      <c r="L537" s="919">
        <f>K537/K781</f>
        <v>0.00043862193982370013</v>
      </c>
      <c r="M537" s="440"/>
      <c r="N537" s="394" t="s">
        <v>2727</v>
      </c>
      <c r="O537" s="395"/>
      <c r="Z537" s="369" t="s">
        <v>1597</v>
      </c>
      <c r="AA537" s="924">
        <v>0.0004601839555337802</v>
      </c>
    </row>
    <row r="538" spans="1:27" ht="63.75" customHeight="1">
      <c r="A538" s="393" t="s">
        <v>1597</v>
      </c>
      <c r="B538" s="963" t="s">
        <v>1886</v>
      </c>
      <c r="C538" s="960"/>
      <c r="D538" s="960"/>
      <c r="E538" s="961"/>
      <c r="F538" s="432" t="s">
        <v>1019</v>
      </c>
      <c r="G538" s="433">
        <v>1</v>
      </c>
      <c r="H538" s="438"/>
      <c r="I538" s="396">
        <v>2492.61</v>
      </c>
      <c r="J538" s="438"/>
      <c r="K538" s="436">
        <f t="shared" si="15"/>
        <v>2492.61</v>
      </c>
      <c r="L538" s="919">
        <f>K538/K781</f>
        <v>0.0003862534033632756</v>
      </c>
      <c r="M538" s="440"/>
      <c r="N538" s="394" t="s">
        <v>2728</v>
      </c>
      <c r="O538" s="395"/>
      <c r="Z538" s="369" t="s">
        <v>1598</v>
      </c>
      <c r="AA538" s="924">
        <v>0.0004051038927570989</v>
      </c>
    </row>
    <row r="539" spans="1:27" ht="36.75" customHeight="1">
      <c r="A539" s="393" t="s">
        <v>1598</v>
      </c>
      <c r="B539" s="963" t="s">
        <v>1395</v>
      </c>
      <c r="C539" s="960"/>
      <c r="D539" s="960"/>
      <c r="E539" s="961"/>
      <c r="F539" s="432" t="s">
        <v>1235</v>
      </c>
      <c r="G539" s="433">
        <v>1</v>
      </c>
      <c r="H539" s="438"/>
      <c r="I539" s="396">
        <v>5446.66</v>
      </c>
      <c r="J539" s="438"/>
      <c r="K539" s="436">
        <f t="shared" si="15"/>
        <v>5446.66</v>
      </c>
      <c r="L539" s="919">
        <f>K539/K781</f>
        <v>0.0008440112821350385</v>
      </c>
      <c r="M539" s="913"/>
      <c r="N539" s="394" t="s">
        <v>2729</v>
      </c>
      <c r="O539" s="395"/>
      <c r="Z539" s="369" t="s">
        <v>1599</v>
      </c>
      <c r="AA539" s="924">
        <v>0.0008869351814241306</v>
      </c>
    </row>
    <row r="540" spans="1:27" s="371" customFormat="1" ht="12" customHeight="1" thickBot="1">
      <c r="A540" s="393" t="s">
        <v>1599</v>
      </c>
      <c r="B540" s="956" t="s">
        <v>1958</v>
      </c>
      <c r="C540" s="957"/>
      <c r="D540" s="957"/>
      <c r="E540" s="958"/>
      <c r="F540" s="432" t="s">
        <v>1018</v>
      </c>
      <c r="G540" s="433">
        <v>179.26</v>
      </c>
      <c r="H540" s="396"/>
      <c r="I540" s="396">
        <v>15.18</v>
      </c>
      <c r="J540" s="438"/>
      <c r="K540" s="436">
        <f t="shared" si="15"/>
        <v>2721.1668</v>
      </c>
      <c r="L540" s="919">
        <f>K540/K781</f>
        <v>0.0004216704328471577</v>
      </c>
      <c r="M540" s="440">
        <f>SUM(K526:K540)</f>
        <v>96456.8042850402</v>
      </c>
      <c r="N540" s="394" t="s">
        <v>2650</v>
      </c>
      <c r="O540" s="370"/>
      <c r="P540" s="397"/>
      <c r="Q540" s="370"/>
      <c r="R540" s="370"/>
      <c r="S540" s="370"/>
      <c r="T540" s="370"/>
      <c r="Z540" s="371" t="s">
        <v>1957</v>
      </c>
      <c r="AA540" s="926">
        <v>0.0004160616205025016</v>
      </c>
    </row>
    <row r="541" spans="1:26" ht="18" customHeight="1" thickTop="1">
      <c r="A541" s="402" t="str">
        <f>A27</f>
        <v>DATA: 10/05/2017</v>
      </c>
      <c r="B541" s="386"/>
      <c r="C541" s="387" t="s">
        <v>986</v>
      </c>
      <c r="D541" s="386"/>
      <c r="E541" s="388"/>
      <c r="F541" s="386" t="s">
        <v>1009</v>
      </c>
      <c r="G541" s="388"/>
      <c r="H541" s="375" t="s">
        <v>1519</v>
      </c>
      <c r="I541" s="498"/>
      <c r="J541" s="386"/>
      <c r="K541" s="452">
        <f>SUM(K521:K540)</f>
        <v>5405988.713501928</v>
      </c>
      <c r="L541" s="386"/>
      <c r="M541" s="453">
        <f>SUM(M521:M540)</f>
        <v>5405988.7135019265</v>
      </c>
      <c r="N541" s="415"/>
      <c r="P541" s="400"/>
      <c r="Z541" s="369" t="s">
        <v>2420</v>
      </c>
    </row>
    <row r="542" spans="1:16" ht="18" customHeight="1" thickBot="1">
      <c r="A542" s="454"/>
      <c r="B542" s="389"/>
      <c r="C542" s="390"/>
      <c r="D542" s="391"/>
      <c r="E542" s="392"/>
      <c r="F542" s="391"/>
      <c r="G542" s="392"/>
      <c r="H542" s="382" t="s">
        <v>1017</v>
      </c>
      <c r="I542" s="504"/>
      <c r="J542" s="391"/>
      <c r="K542" s="455"/>
      <c r="L542" s="391"/>
      <c r="M542" s="456"/>
      <c r="N542" s="415"/>
      <c r="P542" s="400"/>
    </row>
    <row r="543" ht="16.5" customHeight="1" thickBot="1" thickTop="1">
      <c r="E543" s="372" t="s">
        <v>1010</v>
      </c>
    </row>
    <row r="544" spans="1:14" ht="15.75" customHeight="1" thickTop="1">
      <c r="A544" s="401"/>
      <c r="B544" s="373" t="s">
        <v>1001</v>
      </c>
      <c r="C544" s="374"/>
      <c r="D544" s="375" t="str">
        <f>D2</f>
        <v>OBRA/SERVIÇO: CONSTRUÇÃO DE CENTRO DE EDUCAÇÃO INFANTIL</v>
      </c>
      <c r="E544" s="375"/>
      <c r="F544" s="375"/>
      <c r="G544" s="375"/>
      <c r="H544" s="941" t="str">
        <f>H2</f>
        <v>PRINCIPAIS REFERÊNCIAIS DE PREÇOS - BDI 30,90%</v>
      </c>
      <c r="I544" s="942"/>
      <c r="J544" s="942"/>
      <c r="K544" s="943"/>
      <c r="L544" s="402"/>
      <c r="M544" s="403" t="s">
        <v>990</v>
      </c>
      <c r="N544" s="404"/>
    </row>
    <row r="545" spans="1:14" ht="15.75" customHeight="1" thickBot="1">
      <c r="A545" s="405"/>
      <c r="B545" s="376" t="s">
        <v>1002</v>
      </c>
      <c r="C545" s="377"/>
      <c r="D545" s="378"/>
      <c r="E545" s="378"/>
      <c r="F545" s="378"/>
      <c r="G545" s="378"/>
      <c r="H545" s="944" t="str">
        <f>H3</f>
        <v>IOPES - FEVEREIRO/2017 (DATA BASE)</v>
      </c>
      <c r="I545" s="945"/>
      <c r="J545" s="945"/>
      <c r="K545" s="946"/>
      <c r="L545" s="406"/>
      <c r="M545" s="407" t="s">
        <v>2272</v>
      </c>
      <c r="N545" s="408"/>
    </row>
    <row r="546" spans="1:14" ht="15.75" customHeight="1" thickTop="1">
      <c r="A546" s="405"/>
      <c r="B546" s="379" t="s">
        <v>1003</v>
      </c>
      <c r="C546" s="377"/>
      <c r="D546" s="378" t="str">
        <f>D4</f>
        <v>LOCAL: LOCALIDADE DE JAQUEIRA - PRESIDENTE KENNEDY - ES</v>
      </c>
      <c r="E546" s="378"/>
      <c r="F546" s="378"/>
      <c r="G546" s="378"/>
      <c r="H546" s="405" t="s">
        <v>1004</v>
      </c>
      <c r="J546" s="405"/>
      <c r="L546" s="405"/>
      <c r="M546" s="409"/>
      <c r="N546" s="410"/>
    </row>
    <row r="547" spans="1:14" ht="15.75" customHeight="1" thickBot="1">
      <c r="A547" s="411"/>
      <c r="B547" s="380"/>
      <c r="C547" s="381"/>
      <c r="D547" s="382"/>
      <c r="E547" s="382"/>
      <c r="F547" s="382"/>
      <c r="G547" s="382"/>
      <c r="H547" s="411" t="s">
        <v>1005</v>
      </c>
      <c r="I547" s="391"/>
      <c r="J547" s="411"/>
      <c r="K547" s="412">
        <f>K541</f>
        <v>5405988.713501928</v>
      </c>
      <c r="L547" s="413"/>
      <c r="M547" s="414">
        <f>M541</f>
        <v>5405988.7135019265</v>
      </c>
      <c r="N547" s="415"/>
    </row>
    <row r="548" spans="1:14" ht="13.5" customHeight="1" thickTop="1">
      <c r="A548" s="416"/>
      <c r="B548" s="383"/>
      <c r="C548" s="383"/>
      <c r="D548" s="383"/>
      <c r="E548" s="383"/>
      <c r="F548" s="417"/>
      <c r="G548" s="417"/>
      <c r="H548" s="418"/>
      <c r="I548" s="419"/>
      <c r="J548" s="419" t="s">
        <v>1012</v>
      </c>
      <c r="K548" s="419"/>
      <c r="L548" s="419"/>
      <c r="M548" s="420"/>
      <c r="N548" s="394"/>
    </row>
    <row r="549" spans="1:26" ht="13.5" customHeight="1">
      <c r="A549" s="416" t="s">
        <v>1006</v>
      </c>
      <c r="B549" s="383"/>
      <c r="C549" s="384" t="s">
        <v>1007</v>
      </c>
      <c r="D549" s="383"/>
      <c r="E549" s="383"/>
      <c r="F549" s="421" t="s">
        <v>18</v>
      </c>
      <c r="G549" s="417" t="s">
        <v>1013</v>
      </c>
      <c r="H549" s="422" t="s">
        <v>1014</v>
      </c>
      <c r="I549" s="422"/>
      <c r="J549" s="947" t="s">
        <v>463</v>
      </c>
      <c r="K549" s="952"/>
      <c r="L549" s="947" t="s">
        <v>997</v>
      </c>
      <c r="M549" s="948"/>
      <c r="N549" s="423"/>
      <c r="O549" s="424"/>
      <c r="Z549" s="369" t="s">
        <v>1006</v>
      </c>
    </row>
    <row r="550" spans="1:15" ht="6" customHeight="1" thickBot="1">
      <c r="A550" s="425"/>
      <c r="B550" s="385"/>
      <c r="C550" s="385"/>
      <c r="D550" s="385"/>
      <c r="E550" s="385"/>
      <c r="F550" s="426"/>
      <c r="G550" s="427"/>
      <c r="H550" s="385"/>
      <c r="I550" s="385"/>
      <c r="J550" s="426"/>
      <c r="K550" s="428"/>
      <c r="L550" s="385"/>
      <c r="M550" s="429"/>
      <c r="N550" s="430"/>
      <c r="O550" s="424"/>
    </row>
    <row r="551" spans="1:27" s="371" customFormat="1" ht="10.5" customHeight="1" thickTop="1">
      <c r="A551" s="444" t="s">
        <v>1600</v>
      </c>
      <c r="B551" s="964" t="s">
        <v>2421</v>
      </c>
      <c r="C551" s="965"/>
      <c r="D551" s="965"/>
      <c r="E551" s="966"/>
      <c r="F551" s="451"/>
      <c r="G551" s="433"/>
      <c r="H551" s="438"/>
      <c r="I551" s="396"/>
      <c r="J551" s="438"/>
      <c r="K551" s="436">
        <f>G551*I551</f>
        <v>0</v>
      </c>
      <c r="L551" s="439"/>
      <c r="M551" s="440"/>
      <c r="N551" s="394"/>
      <c r="O551" s="370"/>
      <c r="P551" s="397"/>
      <c r="Q551" s="370"/>
      <c r="R551" s="370"/>
      <c r="S551" s="370"/>
      <c r="T551" s="370"/>
      <c r="Z551" s="371" t="s">
        <v>1600</v>
      </c>
      <c r="AA551" s="926"/>
    </row>
    <row r="552" spans="1:27" ht="38.25" customHeight="1">
      <c r="A552" s="393" t="s">
        <v>1518</v>
      </c>
      <c r="B552" s="963" t="s">
        <v>1981</v>
      </c>
      <c r="C552" s="960"/>
      <c r="D552" s="960"/>
      <c r="E552" s="961"/>
      <c r="F552" s="432" t="s">
        <v>1020</v>
      </c>
      <c r="G552" s="433">
        <v>65</v>
      </c>
      <c r="H552" s="438"/>
      <c r="I552" s="396">
        <v>315.75</v>
      </c>
      <c r="J552" s="438"/>
      <c r="K552" s="436">
        <f>G552*I552</f>
        <v>20523.75</v>
      </c>
      <c r="L552" s="919">
        <f>K552/K781</f>
        <v>0.0031803484248546813</v>
      </c>
      <c r="M552" s="440"/>
      <c r="N552" s="394" t="s">
        <v>2648</v>
      </c>
      <c r="O552" s="395"/>
      <c r="Z552" s="369" t="s">
        <v>1518</v>
      </c>
      <c r="AA552" s="924">
        <v>0.003202843573777681</v>
      </c>
    </row>
    <row r="553" spans="1:27" ht="36.75" customHeight="1">
      <c r="A553" s="393" t="s">
        <v>1966</v>
      </c>
      <c r="B553" s="963" t="s">
        <v>1961</v>
      </c>
      <c r="C553" s="960"/>
      <c r="D553" s="960"/>
      <c r="E553" s="961"/>
      <c r="F553" s="432" t="s">
        <v>1018</v>
      </c>
      <c r="G553" s="433">
        <v>177</v>
      </c>
      <c r="H553" s="438"/>
      <c r="I553" s="396">
        <f>'COMPOSIÇÕES AUXILIARES'!G352</f>
        <v>346.69140468578</v>
      </c>
      <c r="J553" s="438"/>
      <c r="K553" s="436">
        <f>G553*I553</f>
        <v>61364.37862938306</v>
      </c>
      <c r="L553" s="919">
        <f>K553/K781</f>
        <v>0.009508988606670063</v>
      </c>
      <c r="M553" s="440"/>
      <c r="N553" s="394" t="s">
        <v>1711</v>
      </c>
      <c r="O553" s="395"/>
      <c r="Z553" s="369" t="s">
        <v>1966</v>
      </c>
      <c r="AA553" s="924">
        <v>0.009382913019947231</v>
      </c>
    </row>
    <row r="554" spans="1:27" ht="36.75" customHeight="1">
      <c r="A554" s="393" t="s">
        <v>1967</v>
      </c>
      <c r="B554" s="963" t="s">
        <v>1884</v>
      </c>
      <c r="C554" s="960"/>
      <c r="D554" s="960"/>
      <c r="E554" s="961"/>
      <c r="F554" s="432" t="s">
        <v>1019</v>
      </c>
      <c r="G554" s="433">
        <v>1</v>
      </c>
      <c r="H554" s="438"/>
      <c r="I554" s="396">
        <v>2164.3</v>
      </c>
      <c r="J554" s="438"/>
      <c r="K554" s="436">
        <f aca="true" t="shared" si="16" ref="K554:K562">G554*I554</f>
        <v>2164.3</v>
      </c>
      <c r="L554" s="919">
        <f>K554/K781</f>
        <v>0.0003353786757250983</v>
      </c>
      <c r="M554" s="440"/>
      <c r="N554" s="394" t="s">
        <v>2726</v>
      </c>
      <c r="O554" s="395"/>
      <c r="Z554" s="369" t="s">
        <v>1967</v>
      </c>
      <c r="AA554" s="924">
        <v>0.0003517362902932613</v>
      </c>
    </row>
    <row r="555" spans="1:27" ht="36.75" customHeight="1">
      <c r="A555" s="393" t="s">
        <v>1968</v>
      </c>
      <c r="B555" s="963" t="s">
        <v>1885</v>
      </c>
      <c r="C555" s="960"/>
      <c r="D555" s="960"/>
      <c r="E555" s="961"/>
      <c r="F555" s="432" t="s">
        <v>1019</v>
      </c>
      <c r="G555" s="433">
        <v>2</v>
      </c>
      <c r="H555" s="438"/>
      <c r="I555" s="396">
        <v>2830.56</v>
      </c>
      <c r="J555" s="438"/>
      <c r="K555" s="436">
        <f t="shared" si="16"/>
        <v>5661.12</v>
      </c>
      <c r="L555" s="919">
        <f>K555/K781</f>
        <v>0.0008772438796474003</v>
      </c>
      <c r="M555" s="440"/>
      <c r="N555" s="394" t="s">
        <v>2727</v>
      </c>
      <c r="O555" s="395"/>
      <c r="Z555" s="369" t="s">
        <v>1968</v>
      </c>
      <c r="AA555" s="924">
        <v>0.0009203679110675604</v>
      </c>
    </row>
    <row r="556" spans="1:27" ht="63.75" customHeight="1">
      <c r="A556" s="393" t="s">
        <v>1969</v>
      </c>
      <c r="B556" s="963" t="s">
        <v>1886</v>
      </c>
      <c r="C556" s="960"/>
      <c r="D556" s="960"/>
      <c r="E556" s="961"/>
      <c r="F556" s="432" t="s">
        <v>1019</v>
      </c>
      <c r="G556" s="433">
        <v>1</v>
      </c>
      <c r="H556" s="438"/>
      <c r="I556" s="396">
        <v>2492.61</v>
      </c>
      <c r="J556" s="438"/>
      <c r="K556" s="436">
        <f t="shared" si="16"/>
        <v>2492.61</v>
      </c>
      <c r="L556" s="919">
        <f>K556/K781</f>
        <v>0.0003862534033632756</v>
      </c>
      <c r="M556" s="440"/>
      <c r="N556" s="394" t="s">
        <v>2728</v>
      </c>
      <c r="O556" s="395"/>
      <c r="Z556" s="369" t="s">
        <v>1969</v>
      </c>
      <c r="AA556" s="924">
        <v>0.0004051038927570989</v>
      </c>
    </row>
    <row r="557" spans="1:27" ht="36.75" customHeight="1">
      <c r="A557" s="393" t="s">
        <v>1970</v>
      </c>
      <c r="B557" s="963" t="s">
        <v>1395</v>
      </c>
      <c r="C557" s="960"/>
      <c r="D557" s="960"/>
      <c r="E557" s="961"/>
      <c r="F557" s="432" t="s">
        <v>1235</v>
      </c>
      <c r="G557" s="433">
        <v>1</v>
      </c>
      <c r="H557" s="438"/>
      <c r="I557" s="396">
        <v>5446.66</v>
      </c>
      <c r="J557" s="438"/>
      <c r="K557" s="436">
        <f t="shared" si="16"/>
        <v>5446.66</v>
      </c>
      <c r="L557" s="919">
        <f>K557/K781</f>
        <v>0.0008440112821350385</v>
      </c>
      <c r="M557" s="913"/>
      <c r="N557" s="394" t="s">
        <v>2729</v>
      </c>
      <c r="O557" s="395"/>
      <c r="Z557" s="369" t="s">
        <v>1970</v>
      </c>
      <c r="AA557" s="924">
        <v>0.0008869351814241306</v>
      </c>
    </row>
    <row r="558" spans="1:27" ht="38.25" customHeight="1">
      <c r="A558" s="393" t="s">
        <v>1971</v>
      </c>
      <c r="B558" s="963" t="s">
        <v>1982</v>
      </c>
      <c r="C558" s="960"/>
      <c r="D558" s="960"/>
      <c r="E558" s="961"/>
      <c r="F558" s="432" t="s">
        <v>1235</v>
      </c>
      <c r="G558" s="433">
        <v>1</v>
      </c>
      <c r="H558" s="438"/>
      <c r="I558" s="396">
        <v>5446.66</v>
      </c>
      <c r="J558" s="438"/>
      <c r="K558" s="436">
        <f t="shared" si="16"/>
        <v>5446.66</v>
      </c>
      <c r="L558" s="919">
        <f>K558/K781</f>
        <v>0.0008440112821350385</v>
      </c>
      <c r="M558" s="913"/>
      <c r="N558" s="394" t="s">
        <v>2729</v>
      </c>
      <c r="O558" s="395"/>
      <c r="Z558" s="369" t="s">
        <v>1971</v>
      </c>
      <c r="AA558" s="924">
        <v>0.0008869351814241306</v>
      </c>
    </row>
    <row r="559" spans="1:27" s="371" customFormat="1" ht="12" customHeight="1">
      <c r="A559" s="393" t="s">
        <v>1980</v>
      </c>
      <c r="B559" s="956" t="s">
        <v>1983</v>
      </c>
      <c r="C559" s="957"/>
      <c r="D559" s="957"/>
      <c r="E559" s="958"/>
      <c r="F559" s="432" t="s">
        <v>1235</v>
      </c>
      <c r="G559" s="433">
        <v>1</v>
      </c>
      <c r="H559" s="396"/>
      <c r="I559" s="396">
        <f>'COMPOSIÇÕES AUXILIARES'!G366</f>
        <v>747.9010699314</v>
      </c>
      <c r="J559" s="438"/>
      <c r="K559" s="436">
        <f t="shared" si="16"/>
        <v>747.9010699314</v>
      </c>
      <c r="L559" s="919">
        <f>K559/K781</f>
        <v>0.00011589431705723656</v>
      </c>
      <c r="M559" s="440">
        <f>SUM(K552:K559)</f>
        <v>103847.37969931446</v>
      </c>
      <c r="N559" s="394" t="s">
        <v>1712</v>
      </c>
      <c r="O559" s="370"/>
      <c r="P559" s="397"/>
      <c r="Q559" s="370"/>
      <c r="R559" s="370"/>
      <c r="S559" s="370"/>
      <c r="T559" s="370"/>
      <c r="Z559" s="371" t="s">
        <v>1980</v>
      </c>
      <c r="AA559" s="926">
        <v>0.00011435275894561593</v>
      </c>
    </row>
    <row r="560" spans="1:27" s="371" customFormat="1" ht="10.5" customHeight="1">
      <c r="A560" s="444" t="s">
        <v>1601</v>
      </c>
      <c r="B560" s="964" t="s">
        <v>1232</v>
      </c>
      <c r="C560" s="965"/>
      <c r="D560" s="965"/>
      <c r="E560" s="966"/>
      <c r="F560" s="451"/>
      <c r="G560" s="433"/>
      <c r="H560" s="438"/>
      <c r="I560" s="396"/>
      <c r="J560" s="438"/>
      <c r="K560" s="436">
        <f t="shared" si="16"/>
        <v>0</v>
      </c>
      <c r="L560" s="919"/>
      <c r="M560" s="440"/>
      <c r="N560" s="394"/>
      <c r="O560" s="370"/>
      <c r="P560" s="397"/>
      <c r="Q560" s="370"/>
      <c r="R560" s="370"/>
      <c r="S560" s="370"/>
      <c r="T560" s="370"/>
      <c r="Z560" s="371" t="s">
        <v>1601</v>
      </c>
      <c r="AA560" s="926"/>
    </row>
    <row r="561" spans="1:27" s="371" customFormat="1" ht="12" customHeight="1">
      <c r="A561" s="393" t="s">
        <v>1602</v>
      </c>
      <c r="B561" s="956" t="s">
        <v>989</v>
      </c>
      <c r="C561" s="957"/>
      <c r="D561" s="957"/>
      <c r="E561" s="958"/>
      <c r="F561" s="432" t="s">
        <v>1075</v>
      </c>
      <c r="G561" s="433">
        <v>39.2</v>
      </c>
      <c r="H561" s="396"/>
      <c r="I561" s="396">
        <v>130.44</v>
      </c>
      <c r="J561" s="438"/>
      <c r="K561" s="436">
        <f t="shared" si="16"/>
        <v>5113.2480000000005</v>
      </c>
      <c r="L561" s="919">
        <f>K561/K781</f>
        <v>0.0007923459515289044</v>
      </c>
      <c r="M561" s="440"/>
      <c r="N561" s="394" t="s">
        <v>2651</v>
      </c>
      <c r="O561" s="370"/>
      <c r="P561" s="397"/>
      <c r="Q561" s="370"/>
      <c r="R561" s="370"/>
      <c r="S561" s="370"/>
      <c r="T561" s="370"/>
      <c r="Z561" s="371" t="s">
        <v>1602</v>
      </c>
      <c r="AA561" s="926">
        <v>0.0007818066312256844</v>
      </c>
    </row>
    <row r="562" spans="1:27" s="371" customFormat="1" ht="12" customHeight="1">
      <c r="A562" s="393" t="s">
        <v>1603</v>
      </c>
      <c r="B562" s="956" t="s">
        <v>1233</v>
      </c>
      <c r="C562" s="957"/>
      <c r="D562" s="957"/>
      <c r="E562" s="958"/>
      <c r="F562" s="432" t="s">
        <v>1018</v>
      </c>
      <c r="G562" s="433">
        <v>784</v>
      </c>
      <c r="H562" s="396"/>
      <c r="I562" s="396">
        <v>17.07</v>
      </c>
      <c r="J562" s="438"/>
      <c r="K562" s="436">
        <f t="shared" si="16"/>
        <v>13382.880000000001</v>
      </c>
      <c r="L562" s="919">
        <f>K562/K781</f>
        <v>0.002073803341398098</v>
      </c>
      <c r="M562" s="440"/>
      <c r="N562" s="394" t="s">
        <v>2280</v>
      </c>
      <c r="O562" s="370"/>
      <c r="P562" s="397"/>
      <c r="Q562" s="370"/>
      <c r="R562" s="370"/>
      <c r="S562" s="370"/>
      <c r="T562" s="370"/>
      <c r="Z562" s="371" t="s">
        <v>1603</v>
      </c>
      <c r="AA562" s="926">
        <v>0.0020462188278169936</v>
      </c>
    </row>
    <row r="563" spans="1:27" s="371" customFormat="1" ht="12" customHeight="1">
      <c r="A563" s="393" t="s">
        <v>1972</v>
      </c>
      <c r="B563" s="956" t="s">
        <v>1897</v>
      </c>
      <c r="C563" s="957"/>
      <c r="D563" s="957"/>
      <c r="E563" s="958"/>
      <c r="F563" s="432" t="s">
        <v>1019</v>
      </c>
      <c r="G563" s="433">
        <v>18</v>
      </c>
      <c r="H563" s="396"/>
      <c r="I563" s="396">
        <f>'COMPOSIÇÕES AUXILIARES'!G392</f>
        <v>516.964877968</v>
      </c>
      <c r="J563" s="438"/>
      <c r="K563" s="436">
        <f aca="true" t="shared" si="17" ref="K563:K570">G563*I563</f>
        <v>9305.367803424</v>
      </c>
      <c r="L563" s="919">
        <f>K563/K781</f>
        <v>0.0014419544106858144</v>
      </c>
      <c r="M563" s="440"/>
      <c r="N563" s="394" t="s">
        <v>1713</v>
      </c>
      <c r="O563" s="370"/>
      <c r="P563" s="397"/>
      <c r="Q563" s="370"/>
      <c r="R563" s="370"/>
      <c r="S563" s="370"/>
      <c r="T563" s="370"/>
      <c r="Z563" s="371" t="s">
        <v>1972</v>
      </c>
      <c r="AA563" s="926">
        <v>0.0013084732574110511</v>
      </c>
    </row>
    <row r="564" spans="1:27" s="371" customFormat="1" ht="12" customHeight="1">
      <c r="A564" s="393" t="s">
        <v>1973</v>
      </c>
      <c r="B564" s="956" t="s">
        <v>1234</v>
      </c>
      <c r="C564" s="957"/>
      <c r="D564" s="957"/>
      <c r="E564" s="958"/>
      <c r="F564" s="432" t="s">
        <v>1019</v>
      </c>
      <c r="G564" s="433">
        <v>10</v>
      </c>
      <c r="H564" s="396"/>
      <c r="I564" s="396">
        <f>'COMPOSIÇÕES AUXILIARES'!G418</f>
        <v>1459.444877968</v>
      </c>
      <c r="J564" s="438"/>
      <c r="K564" s="436">
        <f t="shared" si="17"/>
        <v>14594.448779679999</v>
      </c>
      <c r="L564" s="919">
        <f>K564/K781</f>
        <v>0.002261547338477501</v>
      </c>
      <c r="M564" s="440"/>
      <c r="N564" s="394" t="s">
        <v>1715</v>
      </c>
      <c r="O564" s="370"/>
      <c r="P564" s="397"/>
      <c r="Q564" s="370"/>
      <c r="R564" s="370"/>
      <c r="S564" s="370"/>
      <c r="T564" s="370"/>
      <c r="Z564" s="371" t="s">
        <v>1973</v>
      </c>
      <c r="AA564" s="926">
        <v>0.002228008080427681</v>
      </c>
    </row>
    <row r="565" spans="1:27" s="371" customFormat="1" ht="12" customHeight="1">
      <c r="A565" s="393" t="s">
        <v>1974</v>
      </c>
      <c r="B565" s="956" t="s">
        <v>1400</v>
      </c>
      <c r="C565" s="957"/>
      <c r="D565" s="957"/>
      <c r="E565" s="958"/>
      <c r="F565" s="432" t="s">
        <v>1019</v>
      </c>
      <c r="G565" s="433">
        <v>24</v>
      </c>
      <c r="H565" s="396"/>
      <c r="I565" s="396">
        <f>'COMPOSIÇÕES AUXILIARES'!G444</f>
        <v>804.944877968</v>
      </c>
      <c r="J565" s="438"/>
      <c r="K565" s="436">
        <f t="shared" si="17"/>
        <v>19318.677071232</v>
      </c>
      <c r="L565" s="919">
        <f>K565/K781</f>
        <v>0.0029936110210740693</v>
      </c>
      <c r="M565" s="440"/>
      <c r="N565" s="394" t="s">
        <v>1716</v>
      </c>
      <c r="O565" s="370"/>
      <c r="P565" s="397"/>
      <c r="Q565" s="370"/>
      <c r="R565" s="370"/>
      <c r="S565" s="370"/>
      <c r="T565" s="370"/>
      <c r="Z565" s="371" t="s">
        <v>1974</v>
      </c>
      <c r="AA565" s="926">
        <v>0.002945493804263079</v>
      </c>
    </row>
    <row r="566" spans="1:27" s="371" customFormat="1" ht="12" customHeight="1">
      <c r="A566" s="393" t="s">
        <v>1975</v>
      </c>
      <c r="B566" s="956" t="s">
        <v>1401</v>
      </c>
      <c r="C566" s="957"/>
      <c r="D566" s="957"/>
      <c r="E566" s="958"/>
      <c r="F566" s="432" t="s">
        <v>1019</v>
      </c>
      <c r="G566" s="433">
        <v>23</v>
      </c>
      <c r="H566" s="396"/>
      <c r="I566" s="396">
        <f>'COMPOSIÇÕES AUXILIARES'!G470</f>
        <v>39.99871878156001</v>
      </c>
      <c r="J566" s="438"/>
      <c r="K566" s="436">
        <f t="shared" si="17"/>
        <v>919.9705319758801</v>
      </c>
      <c r="L566" s="919">
        <f>K566/K781</f>
        <v>0.00014255810133539015</v>
      </c>
      <c r="M566" s="440"/>
      <c r="N566" s="394" t="s">
        <v>1717</v>
      </c>
      <c r="O566" s="370"/>
      <c r="P566" s="397"/>
      <c r="Q566" s="370"/>
      <c r="R566" s="370"/>
      <c r="S566" s="370"/>
      <c r="T566" s="370"/>
      <c r="Z566" s="371" t="s">
        <v>1975</v>
      </c>
      <c r="AA566" s="926">
        <v>0.00014025499089246444</v>
      </c>
    </row>
    <row r="567" spans="1:27" s="371" customFormat="1" ht="12" customHeight="1">
      <c r="A567" s="393" t="s">
        <v>1976</v>
      </c>
      <c r="B567" s="956" t="s">
        <v>1402</v>
      </c>
      <c r="C567" s="957"/>
      <c r="D567" s="957"/>
      <c r="E567" s="958"/>
      <c r="F567" s="432" t="s">
        <v>1019</v>
      </c>
      <c r="G567" s="433">
        <v>19</v>
      </c>
      <c r="H567" s="396"/>
      <c r="I567" s="396">
        <f>'COMPOSIÇÕES AUXILIARES'!G496</f>
        <v>70.10571878156</v>
      </c>
      <c r="J567" s="438"/>
      <c r="K567" s="436">
        <f t="shared" si="17"/>
        <v>1332.00865684964</v>
      </c>
      <c r="L567" s="919">
        <f>K567/K781</f>
        <v>0.00020640729075848964</v>
      </c>
      <c r="M567" s="440">
        <f>SUM(K561:K567)</f>
        <v>63966.60084316152</v>
      </c>
      <c r="N567" s="394" t="s">
        <v>1900</v>
      </c>
      <c r="O567" s="370"/>
      <c r="P567" s="397"/>
      <c r="Q567" s="370"/>
      <c r="R567" s="370"/>
      <c r="S567" s="370"/>
      <c r="T567" s="370"/>
      <c r="Z567" s="371" t="s">
        <v>1976</v>
      </c>
      <c r="AA567" s="926">
        <v>0.00020332565875413902</v>
      </c>
    </row>
    <row r="568" spans="1:27" s="371" customFormat="1" ht="10.5" customHeight="1">
      <c r="A568" s="444" t="s">
        <v>1977</v>
      </c>
      <c r="B568" s="964" t="s">
        <v>983</v>
      </c>
      <c r="C568" s="965"/>
      <c r="D568" s="965"/>
      <c r="E568" s="966"/>
      <c r="F568" s="451"/>
      <c r="G568" s="433"/>
      <c r="H568" s="438"/>
      <c r="I568" s="396"/>
      <c r="J568" s="438"/>
      <c r="K568" s="436">
        <f t="shared" si="17"/>
        <v>0</v>
      </c>
      <c r="L568" s="919"/>
      <c r="M568" s="440"/>
      <c r="N568" s="394"/>
      <c r="O568" s="370"/>
      <c r="P568" s="397"/>
      <c r="Q568" s="370"/>
      <c r="R568" s="370"/>
      <c r="S568" s="370"/>
      <c r="T568" s="370"/>
      <c r="Z568" s="371" t="s">
        <v>1977</v>
      </c>
      <c r="AA568" s="926"/>
    </row>
    <row r="569" spans="1:27" s="371" customFormat="1" ht="12" customHeight="1">
      <c r="A569" s="393" t="s">
        <v>1978</v>
      </c>
      <c r="B569" s="956" t="s">
        <v>913</v>
      </c>
      <c r="C569" s="957"/>
      <c r="D569" s="957"/>
      <c r="E569" s="958"/>
      <c r="F569" s="432" t="s">
        <v>1018</v>
      </c>
      <c r="G569" s="433">
        <v>787.77</v>
      </c>
      <c r="H569" s="396"/>
      <c r="I569" s="396">
        <v>9.37</v>
      </c>
      <c r="J569" s="438"/>
      <c r="K569" s="436">
        <f t="shared" si="17"/>
        <v>7381.4048999999995</v>
      </c>
      <c r="L569" s="919">
        <f>K569/K781</f>
        <v>0.001143818232385876</v>
      </c>
      <c r="M569" s="440"/>
      <c r="N569" s="394" t="s">
        <v>2652</v>
      </c>
      <c r="O569" s="370"/>
      <c r="P569" s="397"/>
      <c r="Q569" s="370"/>
      <c r="R569" s="370"/>
      <c r="S569" s="370"/>
      <c r="T569" s="370"/>
      <c r="Z569" s="371" t="s">
        <v>1978</v>
      </c>
      <c r="AA569" s="926">
        <v>0.001128603834310747</v>
      </c>
    </row>
    <row r="570" spans="1:27" s="371" customFormat="1" ht="12" customHeight="1" thickBot="1">
      <c r="A570" s="393" t="s">
        <v>1979</v>
      </c>
      <c r="B570" s="956" t="s">
        <v>1236</v>
      </c>
      <c r="C570" s="957"/>
      <c r="D570" s="957"/>
      <c r="E570" s="958"/>
      <c r="F570" s="432" t="s">
        <v>1018</v>
      </c>
      <c r="G570" s="433">
        <v>6622</v>
      </c>
      <c r="H570" s="396"/>
      <c r="I570" s="396">
        <v>0.94</v>
      </c>
      <c r="J570" s="438"/>
      <c r="K570" s="436">
        <f t="shared" si="17"/>
        <v>6224.679999999999</v>
      </c>
      <c r="L570" s="919">
        <f>K570/K781</f>
        <v>0.0009645728111687404</v>
      </c>
      <c r="M570" s="440">
        <f>SUM(K569:K570)</f>
        <v>13606.084899999998</v>
      </c>
      <c r="N570" s="394" t="s">
        <v>2653</v>
      </c>
      <c r="O570" s="370"/>
      <c r="P570" s="397"/>
      <c r="Q570" s="370"/>
      <c r="R570" s="370"/>
      <c r="S570" s="370"/>
      <c r="T570" s="370"/>
      <c r="Z570" s="371" t="s">
        <v>1979</v>
      </c>
      <c r="AA570" s="926">
        <v>0.0009517426303707334</v>
      </c>
    </row>
    <row r="571" spans="1:26" ht="18" customHeight="1" thickTop="1">
      <c r="A571" s="402" t="str">
        <f>A27</f>
        <v>DATA: 10/05/2017</v>
      </c>
      <c r="B571" s="386"/>
      <c r="C571" s="387" t="s">
        <v>986</v>
      </c>
      <c r="D571" s="386"/>
      <c r="E571" s="388"/>
      <c r="F571" s="386" t="s">
        <v>1009</v>
      </c>
      <c r="G571" s="388"/>
      <c r="H571" s="375" t="s">
        <v>1519</v>
      </c>
      <c r="I571" s="498"/>
      <c r="J571" s="386"/>
      <c r="K571" s="452">
        <f>SUM(K547:K570)</f>
        <v>5587408.778944405</v>
      </c>
      <c r="L571" s="386"/>
      <c r="M571" s="453">
        <f>SUM(M547:M570)</f>
        <v>5587408.778944402</v>
      </c>
      <c r="N571" s="415"/>
      <c r="P571" s="400"/>
      <c r="Z571" s="369" t="s">
        <v>2420</v>
      </c>
    </row>
    <row r="572" spans="1:16" ht="18" customHeight="1" thickBot="1">
      <c r="A572" s="454"/>
      <c r="B572" s="389"/>
      <c r="C572" s="390"/>
      <c r="D572" s="391"/>
      <c r="E572" s="392"/>
      <c r="F572" s="391"/>
      <c r="G572" s="392"/>
      <c r="H572" s="382" t="s">
        <v>1017</v>
      </c>
      <c r="I572" s="504"/>
      <c r="J572" s="391"/>
      <c r="K572" s="455"/>
      <c r="L572" s="391"/>
      <c r="M572" s="456"/>
      <c r="N572" s="415"/>
      <c r="P572" s="400"/>
    </row>
    <row r="573" ht="16.5" customHeight="1" thickBot="1" thickTop="1">
      <c r="E573" s="372" t="s">
        <v>1010</v>
      </c>
    </row>
    <row r="574" spans="1:14" ht="15.75" customHeight="1" thickTop="1">
      <c r="A574" s="401"/>
      <c r="B574" s="373" t="s">
        <v>1001</v>
      </c>
      <c r="C574" s="374"/>
      <c r="D574" s="375" t="str">
        <f>D2</f>
        <v>OBRA/SERVIÇO: CONSTRUÇÃO DE CENTRO DE EDUCAÇÃO INFANTIL</v>
      </c>
      <c r="E574" s="375"/>
      <c r="F574" s="375"/>
      <c r="G574" s="375"/>
      <c r="H574" s="941" t="str">
        <f>H2</f>
        <v>PRINCIPAIS REFERÊNCIAIS DE PREÇOS - BDI 30,90%</v>
      </c>
      <c r="I574" s="942"/>
      <c r="J574" s="942"/>
      <c r="K574" s="943"/>
      <c r="L574" s="402"/>
      <c r="M574" s="403" t="s">
        <v>990</v>
      </c>
      <c r="N574" s="404"/>
    </row>
    <row r="575" spans="1:14" ht="15.75" customHeight="1" thickBot="1">
      <c r="A575" s="405"/>
      <c r="B575" s="376" t="s">
        <v>1002</v>
      </c>
      <c r="C575" s="377"/>
      <c r="D575" s="378"/>
      <c r="E575" s="378"/>
      <c r="F575" s="378"/>
      <c r="G575" s="378"/>
      <c r="H575" s="944" t="str">
        <f>H3</f>
        <v>IOPES - FEVEREIRO/2017 (DATA BASE)</v>
      </c>
      <c r="I575" s="945"/>
      <c r="J575" s="945"/>
      <c r="K575" s="946"/>
      <c r="L575" s="406"/>
      <c r="M575" s="407" t="s">
        <v>2273</v>
      </c>
      <c r="N575" s="408"/>
    </row>
    <row r="576" spans="1:14" ht="15.75" customHeight="1" thickTop="1">
      <c r="A576" s="405"/>
      <c r="B576" s="379" t="s">
        <v>1003</v>
      </c>
      <c r="C576" s="377"/>
      <c r="D576" s="378" t="str">
        <f>D4</f>
        <v>LOCAL: LOCALIDADE DE JAQUEIRA - PRESIDENTE KENNEDY - ES</v>
      </c>
      <c r="E576" s="378"/>
      <c r="F576" s="378"/>
      <c r="G576" s="378"/>
      <c r="H576" s="405" t="s">
        <v>1004</v>
      </c>
      <c r="J576" s="405"/>
      <c r="L576" s="405"/>
      <c r="M576" s="409"/>
      <c r="N576" s="410"/>
    </row>
    <row r="577" spans="1:14" ht="15.75" customHeight="1" thickBot="1">
      <c r="A577" s="411"/>
      <c r="B577" s="380"/>
      <c r="C577" s="381"/>
      <c r="D577" s="382"/>
      <c r="E577" s="382"/>
      <c r="F577" s="382"/>
      <c r="G577" s="382"/>
      <c r="H577" s="411" t="s">
        <v>1005</v>
      </c>
      <c r="I577" s="391"/>
      <c r="J577" s="411"/>
      <c r="K577" s="412">
        <f>K571</f>
        <v>5587408.778944405</v>
      </c>
      <c r="L577" s="413"/>
      <c r="M577" s="414">
        <f>M571</f>
        <v>5587408.778944402</v>
      </c>
      <c r="N577" s="415"/>
    </row>
    <row r="578" spans="1:14" ht="13.5" customHeight="1" thickTop="1">
      <c r="A578" s="416"/>
      <c r="B578" s="383"/>
      <c r="C578" s="383"/>
      <c r="D578" s="383"/>
      <c r="E578" s="383"/>
      <c r="F578" s="417"/>
      <c r="G578" s="417"/>
      <c r="H578" s="418"/>
      <c r="I578" s="419"/>
      <c r="J578" s="419" t="s">
        <v>1012</v>
      </c>
      <c r="K578" s="419"/>
      <c r="L578" s="419"/>
      <c r="M578" s="420"/>
      <c r="N578" s="394"/>
    </row>
    <row r="579" spans="1:26" ht="13.5" customHeight="1">
      <c r="A579" s="416" t="s">
        <v>1006</v>
      </c>
      <c r="B579" s="383"/>
      <c r="C579" s="384" t="s">
        <v>1007</v>
      </c>
      <c r="D579" s="383"/>
      <c r="E579" s="383"/>
      <c r="F579" s="421" t="s">
        <v>18</v>
      </c>
      <c r="G579" s="417" t="s">
        <v>1013</v>
      </c>
      <c r="H579" s="422" t="s">
        <v>1014</v>
      </c>
      <c r="I579" s="422"/>
      <c r="J579" s="947" t="s">
        <v>463</v>
      </c>
      <c r="K579" s="952"/>
      <c r="L579" s="947" t="s">
        <v>997</v>
      </c>
      <c r="M579" s="948"/>
      <c r="N579" s="423"/>
      <c r="O579" s="424"/>
      <c r="Z579" s="369" t="s">
        <v>1006</v>
      </c>
    </row>
    <row r="580" spans="1:15" ht="6" customHeight="1" thickBot="1">
      <c r="A580" s="425"/>
      <c r="B580" s="385"/>
      <c r="C580" s="385"/>
      <c r="D580" s="385"/>
      <c r="E580" s="385"/>
      <c r="F580" s="426"/>
      <c r="G580" s="427"/>
      <c r="H580" s="385"/>
      <c r="I580" s="385"/>
      <c r="J580" s="426"/>
      <c r="K580" s="428"/>
      <c r="L580" s="385"/>
      <c r="M580" s="429"/>
      <c r="N580" s="430"/>
      <c r="O580" s="424"/>
    </row>
    <row r="581" spans="1:27" s="371" customFormat="1" ht="10.5" customHeight="1" thickTop="1">
      <c r="A581" s="444">
        <v>44</v>
      </c>
      <c r="B581" s="964" t="s">
        <v>2422</v>
      </c>
      <c r="C581" s="965"/>
      <c r="D581" s="965"/>
      <c r="E581" s="966"/>
      <c r="F581" s="451"/>
      <c r="G581" s="433"/>
      <c r="H581" s="438"/>
      <c r="I581" s="396"/>
      <c r="J581" s="438"/>
      <c r="K581" s="436">
        <f aca="true" t="shared" si="18" ref="K581:K780">G581*I581</f>
        <v>0</v>
      </c>
      <c r="L581" s="439"/>
      <c r="M581" s="440"/>
      <c r="N581" s="394"/>
      <c r="O581" s="370"/>
      <c r="P581" s="397"/>
      <c r="Q581" s="370"/>
      <c r="R581" s="370"/>
      <c r="S581" s="370"/>
      <c r="T581" s="370"/>
      <c r="Z581" s="371">
        <v>44</v>
      </c>
      <c r="AA581" s="926"/>
    </row>
    <row r="582" spans="1:26" ht="12" customHeight="1">
      <c r="A582" s="444" t="s">
        <v>2092</v>
      </c>
      <c r="B582" s="962" t="s">
        <v>1145</v>
      </c>
      <c r="C582" s="962"/>
      <c r="D582" s="962"/>
      <c r="E582" s="962"/>
      <c r="F582" s="432"/>
      <c r="G582" s="544"/>
      <c r="H582" s="396"/>
      <c r="I582" s="396"/>
      <c r="J582" s="438"/>
      <c r="K582" s="436">
        <f t="shared" si="18"/>
        <v>0</v>
      </c>
      <c r="L582" s="439"/>
      <c r="M582" s="440"/>
      <c r="N582" s="394"/>
      <c r="Z582" s="369" t="s">
        <v>2092</v>
      </c>
    </row>
    <row r="583" spans="1:27" s="371" customFormat="1" ht="12" customHeight="1">
      <c r="A583" s="393" t="s">
        <v>2113</v>
      </c>
      <c r="B583" s="956" t="s">
        <v>1989</v>
      </c>
      <c r="C583" s="957"/>
      <c r="D583" s="957"/>
      <c r="E583" s="958"/>
      <c r="F583" s="432" t="s">
        <v>1990</v>
      </c>
      <c r="G583" s="433">
        <v>638.11</v>
      </c>
      <c r="H583" s="396"/>
      <c r="I583" s="396">
        <v>16.27</v>
      </c>
      <c r="J583" s="438"/>
      <c r="K583" s="436">
        <f t="shared" si="18"/>
        <v>10382.0497</v>
      </c>
      <c r="L583" s="919">
        <f>K583/K781</f>
        <v>0.0016087964144056526</v>
      </c>
      <c r="M583" s="440">
        <f>K583</f>
        <v>10382.0497</v>
      </c>
      <c r="N583" s="394" t="s">
        <v>2431</v>
      </c>
      <c r="O583" s="370"/>
      <c r="P583" s="397"/>
      <c r="Q583" s="370"/>
      <c r="R583" s="370"/>
      <c r="S583" s="370"/>
      <c r="T583" s="370"/>
      <c r="Z583" s="371" t="s">
        <v>2113</v>
      </c>
      <c r="AA583" s="926">
        <v>0.0015873971497519044</v>
      </c>
    </row>
    <row r="584" spans="1:26" ht="12" customHeight="1">
      <c r="A584" s="444" t="s">
        <v>2093</v>
      </c>
      <c r="B584" s="962" t="s">
        <v>1991</v>
      </c>
      <c r="C584" s="962"/>
      <c r="D584" s="962"/>
      <c r="E584" s="962"/>
      <c r="F584" s="432"/>
      <c r="G584" s="544"/>
      <c r="H584" s="396"/>
      <c r="I584" s="396"/>
      <c r="J584" s="438"/>
      <c r="K584" s="436">
        <f t="shared" si="18"/>
        <v>0</v>
      </c>
      <c r="L584" s="919"/>
      <c r="M584" s="440"/>
      <c r="N584" s="394"/>
      <c r="Z584" s="369" t="s">
        <v>2093</v>
      </c>
    </row>
    <row r="585" spans="1:27" s="371" customFormat="1" ht="12" customHeight="1">
      <c r="A585" s="393" t="s">
        <v>2114</v>
      </c>
      <c r="B585" s="956" t="s">
        <v>1992</v>
      </c>
      <c r="C585" s="957"/>
      <c r="D585" s="957"/>
      <c r="E585" s="958"/>
      <c r="F585" s="432" t="s">
        <v>1993</v>
      </c>
      <c r="G585" s="433">
        <v>82.5</v>
      </c>
      <c r="H585" s="396"/>
      <c r="I585" s="396">
        <v>43.52</v>
      </c>
      <c r="J585" s="438"/>
      <c r="K585" s="436">
        <f t="shared" si="18"/>
        <v>3590.4</v>
      </c>
      <c r="L585" s="919">
        <f>K585/K781</f>
        <v>0.0005563663065764418</v>
      </c>
      <c r="M585" s="440"/>
      <c r="N585" s="394" t="s">
        <v>2445</v>
      </c>
      <c r="O585" s="370"/>
      <c r="P585" s="397"/>
      <c r="Q585" s="370"/>
      <c r="R585" s="370"/>
      <c r="S585" s="370"/>
      <c r="T585" s="370"/>
      <c r="Z585" s="371" t="s">
        <v>2114</v>
      </c>
      <c r="AA585" s="926">
        <v>0.0005489658488601955</v>
      </c>
    </row>
    <row r="586" spans="1:27" s="371" customFormat="1" ht="12" customHeight="1">
      <c r="A586" s="393" t="s">
        <v>2115</v>
      </c>
      <c r="B586" s="649" t="s">
        <v>2033</v>
      </c>
      <c r="C586" s="650"/>
      <c r="D586" s="650"/>
      <c r="E586" s="651"/>
      <c r="F586" s="432" t="s">
        <v>1993</v>
      </c>
      <c r="G586" s="433">
        <v>48.36</v>
      </c>
      <c r="H586" s="441"/>
      <c r="I586" s="396">
        <v>46.88</v>
      </c>
      <c r="J586" s="443"/>
      <c r="K586" s="436">
        <f t="shared" si="18"/>
        <v>2267.1168000000002</v>
      </c>
      <c r="L586" s="919">
        <f>K586/K781</f>
        <v>0.00035131110756277903</v>
      </c>
      <c r="M586" s="440"/>
      <c r="N586" s="394" t="s">
        <v>2446</v>
      </c>
      <c r="O586" s="370"/>
      <c r="P586" s="397"/>
      <c r="Q586" s="370"/>
      <c r="R586" s="370"/>
      <c r="S586" s="370"/>
      <c r="T586" s="370"/>
      <c r="Z586" s="371" t="s">
        <v>2115</v>
      </c>
      <c r="AA586" s="926">
        <v>0.00034663817362333166</v>
      </c>
    </row>
    <row r="587" spans="1:27" ht="12.75" customHeight="1">
      <c r="A587" s="393" t="s">
        <v>2116</v>
      </c>
      <c r="B587" s="956" t="s">
        <v>2250</v>
      </c>
      <c r="C587" s="957"/>
      <c r="D587" s="957"/>
      <c r="E587" s="958"/>
      <c r="F587" s="432" t="s">
        <v>1075</v>
      </c>
      <c r="G587" s="433">
        <v>260</v>
      </c>
      <c r="H587" s="396"/>
      <c r="I587" s="396">
        <v>6.16</v>
      </c>
      <c r="J587" s="438"/>
      <c r="K587" s="436">
        <f t="shared" si="18"/>
        <v>1601.6000000000001</v>
      </c>
      <c r="L587" s="919">
        <f>K587/K781</f>
        <v>0.00024818300930615786</v>
      </c>
      <c r="M587" s="440"/>
      <c r="N587" s="394" t="s">
        <v>2283</v>
      </c>
      <c r="T587" s="370" t="s">
        <v>2287</v>
      </c>
      <c r="U587" s="657"/>
      <c r="Z587" s="369" t="s">
        <v>2116</v>
      </c>
      <c r="AA587" s="924">
        <v>0.00024488182473665583</v>
      </c>
    </row>
    <row r="588" spans="1:27" ht="12.75" customHeight="1">
      <c r="A588" s="393" t="s">
        <v>2247</v>
      </c>
      <c r="B588" s="956" t="s">
        <v>862</v>
      </c>
      <c r="C588" s="957"/>
      <c r="D588" s="957"/>
      <c r="E588" s="958"/>
      <c r="F588" s="432" t="s">
        <v>1371</v>
      </c>
      <c r="G588" s="433">
        <v>520</v>
      </c>
      <c r="H588" s="396"/>
      <c r="I588" s="396">
        <f>T588</f>
        <v>7.208</v>
      </c>
      <c r="J588" s="438"/>
      <c r="K588" s="436">
        <f t="shared" si="18"/>
        <v>3748.1600000000003</v>
      </c>
      <c r="L588" s="919">
        <f>K588/K781</f>
        <v>0.0005808127048957097</v>
      </c>
      <c r="M588" s="440"/>
      <c r="N588" s="394" t="s">
        <v>2284</v>
      </c>
      <c r="T588" s="395">
        <f>(0.546*0)+(0.607*10)+1.138</f>
        <v>7.208</v>
      </c>
      <c r="U588" s="657"/>
      <c r="Z588" s="369" t="s">
        <v>2247</v>
      </c>
      <c r="AA588" s="924">
        <v>0.0005730870755525374</v>
      </c>
    </row>
    <row r="589" spans="1:27" ht="12.75" customHeight="1">
      <c r="A589" s="393" t="s">
        <v>2248</v>
      </c>
      <c r="B589" s="956" t="s">
        <v>1372</v>
      </c>
      <c r="C589" s="957"/>
      <c r="D589" s="957"/>
      <c r="E589" s="958"/>
      <c r="F589" s="432" t="s">
        <v>1075</v>
      </c>
      <c r="G589" s="433">
        <v>260</v>
      </c>
      <c r="H589" s="396"/>
      <c r="I589" s="396">
        <v>1.35</v>
      </c>
      <c r="J589" s="438"/>
      <c r="K589" s="436">
        <f>G589*I589</f>
        <v>351</v>
      </c>
      <c r="L589" s="919">
        <f>K589/K781</f>
        <v>5.439075690962875E-05</v>
      </c>
      <c r="M589" s="440"/>
      <c r="N589" s="394" t="s">
        <v>2285</v>
      </c>
      <c r="Z589" s="369" t="s">
        <v>2248</v>
      </c>
      <c r="AA589" s="924">
        <v>5.3667283018585286E-05</v>
      </c>
    </row>
    <row r="590" spans="1:27" ht="12.75" customHeight="1">
      <c r="A590" s="393" t="s">
        <v>2249</v>
      </c>
      <c r="B590" s="956" t="s">
        <v>1373</v>
      </c>
      <c r="C590" s="957"/>
      <c r="D590" s="957"/>
      <c r="E590" s="958"/>
      <c r="F590" s="432" t="s">
        <v>1075</v>
      </c>
      <c r="G590" s="433">
        <v>260</v>
      </c>
      <c r="H590" s="396"/>
      <c r="I590" s="396">
        <v>3.87</v>
      </c>
      <c r="J590" s="438"/>
      <c r="K590" s="436">
        <f>G590*I590</f>
        <v>1006.2</v>
      </c>
      <c r="L590" s="919">
        <f>K590/K781</f>
        <v>0.00015592016980760243</v>
      </c>
      <c r="M590" s="440">
        <f>SUM(K585:K590)</f>
        <v>12564.476800000002</v>
      </c>
      <c r="N590" s="394" t="s">
        <v>2286</v>
      </c>
      <c r="Z590" s="369" t="s">
        <v>2249</v>
      </c>
      <c r="AA590" s="924">
        <v>0.0001538462113199445</v>
      </c>
    </row>
    <row r="591" spans="1:26" ht="12" customHeight="1">
      <c r="A591" s="444" t="s">
        <v>2094</v>
      </c>
      <c r="B591" s="962" t="s">
        <v>1994</v>
      </c>
      <c r="C591" s="962"/>
      <c r="D591" s="962"/>
      <c r="E591" s="962"/>
      <c r="F591" s="432"/>
      <c r="G591" s="544"/>
      <c r="H591" s="396"/>
      <c r="I591" s="396"/>
      <c r="J591" s="438"/>
      <c r="K591" s="436">
        <f t="shared" si="18"/>
        <v>0</v>
      </c>
      <c r="L591" s="919"/>
      <c r="M591" s="440"/>
      <c r="N591" s="394"/>
      <c r="Z591" s="369" t="s">
        <v>2094</v>
      </c>
    </row>
    <row r="592" spans="1:27" s="370" customFormat="1" ht="24.75" customHeight="1">
      <c r="A592" s="393" t="s">
        <v>2117</v>
      </c>
      <c r="B592" s="963" t="s">
        <v>1995</v>
      </c>
      <c r="C592" s="960"/>
      <c r="D592" s="960"/>
      <c r="E592" s="961"/>
      <c r="F592" s="432" t="s">
        <v>1990</v>
      </c>
      <c r="G592" s="433">
        <v>180.84</v>
      </c>
      <c r="H592" s="441"/>
      <c r="I592" s="396">
        <v>92.68</v>
      </c>
      <c r="J592" s="443"/>
      <c r="K592" s="436">
        <f t="shared" si="18"/>
        <v>16760.251200000002</v>
      </c>
      <c r="L592" s="919">
        <f>K592/K781</f>
        <v>0.002597158828386079</v>
      </c>
      <c r="M592" s="440"/>
      <c r="N592" s="394" t="s">
        <v>2449</v>
      </c>
      <c r="P592" s="397"/>
      <c r="Z592" s="370" t="s">
        <v>2117</v>
      </c>
      <c r="AA592" s="925">
        <v>0.0025626129476153383</v>
      </c>
    </row>
    <row r="593" spans="1:27" s="370" customFormat="1" ht="24.75" customHeight="1">
      <c r="A593" s="393" t="s">
        <v>2118</v>
      </c>
      <c r="B593" s="963" t="s">
        <v>1611</v>
      </c>
      <c r="C593" s="960"/>
      <c r="D593" s="960"/>
      <c r="E593" s="961"/>
      <c r="F593" s="432" t="s">
        <v>1000</v>
      </c>
      <c r="G593" s="433">
        <v>2372.5</v>
      </c>
      <c r="H593" s="441"/>
      <c r="I593" s="396">
        <v>6.49</v>
      </c>
      <c r="J593" s="443"/>
      <c r="K593" s="436">
        <f>G593*I593</f>
        <v>15397.525</v>
      </c>
      <c r="L593" s="919">
        <f>K593/K781</f>
        <v>0.0023859915649143346</v>
      </c>
      <c r="M593" s="440"/>
      <c r="N593" s="394" t="s">
        <v>2450</v>
      </c>
      <c r="P593" s="397"/>
      <c r="Z593" s="370" t="s">
        <v>2118</v>
      </c>
      <c r="AA593" s="925">
        <v>0.002492099917282473</v>
      </c>
    </row>
    <row r="594" spans="1:27" s="370" customFormat="1" ht="24.75" customHeight="1">
      <c r="A594" s="393" t="s">
        <v>2119</v>
      </c>
      <c r="B594" s="963" t="s">
        <v>1996</v>
      </c>
      <c r="C594" s="960"/>
      <c r="D594" s="960"/>
      <c r="E594" s="961"/>
      <c r="F594" s="432" t="s">
        <v>1993</v>
      </c>
      <c r="G594" s="433">
        <v>36.5</v>
      </c>
      <c r="H594" s="441"/>
      <c r="I594" s="396">
        <v>544.22</v>
      </c>
      <c r="J594" s="443"/>
      <c r="K594" s="436">
        <f t="shared" si="18"/>
        <v>19864.030000000002</v>
      </c>
      <c r="L594" s="919">
        <f>K594/K781</f>
        <v>0.0030781185953720025</v>
      </c>
      <c r="M594" s="440">
        <f>SUM(K592:K594)</f>
        <v>52021.806200000006</v>
      </c>
      <c r="N594" s="394" t="s">
        <v>2654</v>
      </c>
      <c r="P594" s="397"/>
      <c r="Z594" s="370" t="s">
        <v>2119</v>
      </c>
      <c r="AA594" s="925">
        <v>0.0030338826067232575</v>
      </c>
    </row>
    <row r="595" spans="1:26" ht="12" customHeight="1">
      <c r="A595" s="444" t="s">
        <v>2095</v>
      </c>
      <c r="B595" s="962" t="s">
        <v>1997</v>
      </c>
      <c r="C595" s="962"/>
      <c r="D595" s="962"/>
      <c r="E595" s="962"/>
      <c r="F595" s="432"/>
      <c r="G595" s="544"/>
      <c r="H595" s="396"/>
      <c r="I595" s="396"/>
      <c r="J595" s="438"/>
      <c r="K595" s="436">
        <f t="shared" si="18"/>
        <v>0</v>
      </c>
      <c r="L595" s="919"/>
      <c r="M595" s="440"/>
      <c r="N595" s="394"/>
      <c r="Z595" s="369" t="s">
        <v>2095</v>
      </c>
    </row>
    <row r="596" spans="1:27" s="370" customFormat="1" ht="39" customHeight="1">
      <c r="A596" s="393" t="s">
        <v>2120</v>
      </c>
      <c r="B596" s="963" t="s">
        <v>2426</v>
      </c>
      <c r="C596" s="960"/>
      <c r="D596" s="960"/>
      <c r="E596" s="961"/>
      <c r="F596" s="432" t="s">
        <v>1336</v>
      </c>
      <c r="G596" s="433">
        <v>1</v>
      </c>
      <c r="H596" s="441"/>
      <c r="I596" s="396">
        <f>'COMPOSIÇÕES AUXILIARES'!C533</f>
        <v>321254.02391810936</v>
      </c>
      <c r="J596" s="929"/>
      <c r="K596" s="436">
        <f t="shared" si="18"/>
        <v>321254.02391810936</v>
      </c>
      <c r="L596" s="931">
        <f>K596/K781</f>
        <v>0.04978133766715084</v>
      </c>
      <c r="M596" s="440">
        <f>K596</f>
        <v>321254.02391810936</v>
      </c>
      <c r="N596" s="394" t="s">
        <v>1901</v>
      </c>
      <c r="P596" s="397"/>
      <c r="Z596" s="370" t="s">
        <v>2120</v>
      </c>
      <c r="AA596" s="925">
        <v>0.0565358533203881</v>
      </c>
    </row>
    <row r="597" spans="1:26" ht="12" customHeight="1">
      <c r="A597" s="444" t="s">
        <v>2096</v>
      </c>
      <c r="B597" s="962" t="s">
        <v>1144</v>
      </c>
      <c r="C597" s="962"/>
      <c r="D597" s="962"/>
      <c r="E597" s="962"/>
      <c r="F597" s="432"/>
      <c r="G597" s="544"/>
      <c r="H597" s="396"/>
      <c r="I597" s="396"/>
      <c r="J597" s="438"/>
      <c r="K597" s="436">
        <f t="shared" si="18"/>
        <v>0</v>
      </c>
      <c r="L597" s="919"/>
      <c r="M597" s="440"/>
      <c r="N597" s="394"/>
      <c r="Z597" s="369" t="s">
        <v>2096</v>
      </c>
    </row>
    <row r="598" spans="1:27" s="370" customFormat="1" ht="24.75" customHeight="1">
      <c r="A598" s="393" t="s">
        <v>2121</v>
      </c>
      <c r="B598" s="963" t="s">
        <v>2034</v>
      </c>
      <c r="C598" s="960"/>
      <c r="D598" s="960"/>
      <c r="E598" s="961"/>
      <c r="F598" s="432" t="s">
        <v>1020</v>
      </c>
      <c r="G598" s="433">
        <v>14.8</v>
      </c>
      <c r="H598" s="441"/>
      <c r="I598" s="909">
        <v>280.95</v>
      </c>
      <c r="J598" s="443"/>
      <c r="K598" s="436">
        <f t="shared" si="18"/>
        <v>4158.06</v>
      </c>
      <c r="L598" s="919">
        <f>K598/K781</f>
        <v>0.0006443305717255013</v>
      </c>
      <c r="M598" s="440"/>
      <c r="N598" s="394" t="s">
        <v>2481</v>
      </c>
      <c r="P598" s="397"/>
      <c r="Z598" s="370" t="s">
        <v>2121</v>
      </c>
      <c r="AA598" s="925">
        <v>0.0006371856882482165</v>
      </c>
    </row>
    <row r="599" spans="1:27" s="370" customFormat="1" ht="24.75" customHeight="1">
      <c r="A599" s="393" t="s">
        <v>2122</v>
      </c>
      <c r="B599" s="963" t="s">
        <v>2035</v>
      </c>
      <c r="C599" s="960"/>
      <c r="D599" s="960"/>
      <c r="E599" s="961"/>
      <c r="F599" s="432" t="s">
        <v>1990</v>
      </c>
      <c r="G599" s="433">
        <v>17.32</v>
      </c>
      <c r="H599" s="441"/>
      <c r="I599" s="909">
        <v>156.71</v>
      </c>
      <c r="J599" s="443"/>
      <c r="K599" s="436">
        <f t="shared" si="18"/>
        <v>2714.2172</v>
      </c>
      <c r="L599" s="919">
        <f>K599/K781</f>
        <v>0.00042059352685223136</v>
      </c>
      <c r="M599" s="440">
        <f>SUM(K598:K599)</f>
        <v>6872.2772</v>
      </c>
      <c r="N599" s="394" t="s">
        <v>2655</v>
      </c>
      <c r="P599" s="397"/>
      <c r="Z599" s="370" t="s">
        <v>2122</v>
      </c>
      <c r="AA599" s="925">
        <v>0.00041499903887838206</v>
      </c>
    </row>
    <row r="600" spans="1:26" ht="12" customHeight="1">
      <c r="A600" s="444" t="s">
        <v>2097</v>
      </c>
      <c r="B600" s="962" t="s">
        <v>1032</v>
      </c>
      <c r="C600" s="962"/>
      <c r="D600" s="962"/>
      <c r="E600" s="962"/>
      <c r="F600" s="432"/>
      <c r="G600" s="544"/>
      <c r="H600" s="396"/>
      <c r="I600" s="396"/>
      <c r="J600" s="438"/>
      <c r="K600" s="436">
        <f t="shared" si="18"/>
        <v>0</v>
      </c>
      <c r="L600" s="919"/>
      <c r="M600" s="440"/>
      <c r="N600" s="394"/>
      <c r="Z600" s="369" t="s">
        <v>2097</v>
      </c>
    </row>
    <row r="601" spans="1:27" s="371" customFormat="1" ht="12" customHeight="1">
      <c r="A601" s="393" t="s">
        <v>2123</v>
      </c>
      <c r="B601" s="956" t="s">
        <v>2030</v>
      </c>
      <c r="C601" s="957"/>
      <c r="D601" s="957"/>
      <c r="E601" s="958"/>
      <c r="F601" s="432" t="s">
        <v>1990</v>
      </c>
      <c r="G601" s="433">
        <v>520</v>
      </c>
      <c r="H601" s="396"/>
      <c r="I601" s="396">
        <v>12.45</v>
      </c>
      <c r="J601" s="438"/>
      <c r="K601" s="436">
        <f t="shared" si="18"/>
        <v>6474</v>
      </c>
      <c r="L601" s="919">
        <f>K601/K781</f>
        <v>0.0010032072941109304</v>
      </c>
      <c r="M601" s="440"/>
      <c r="N601" s="394" t="s">
        <v>2656</v>
      </c>
      <c r="O601" s="370"/>
      <c r="P601" s="397"/>
      <c r="Q601" s="370"/>
      <c r="R601" s="370"/>
      <c r="S601" s="370"/>
      <c r="T601" s="370"/>
      <c r="Z601" s="371" t="s">
        <v>2123</v>
      </c>
      <c r="AA601" s="926">
        <v>0.0009858878658229</v>
      </c>
    </row>
    <row r="602" spans="1:27" s="371" customFormat="1" ht="12" customHeight="1">
      <c r="A602" s="393" t="s">
        <v>2124</v>
      </c>
      <c r="B602" s="956" t="s">
        <v>2031</v>
      </c>
      <c r="C602" s="957"/>
      <c r="D602" s="957"/>
      <c r="E602" s="958"/>
      <c r="F602" s="432" t="s">
        <v>1993</v>
      </c>
      <c r="G602" s="433">
        <v>23.84</v>
      </c>
      <c r="H602" s="396"/>
      <c r="I602" s="396">
        <v>132.82</v>
      </c>
      <c r="J602" s="438"/>
      <c r="K602" s="436">
        <f t="shared" si="18"/>
        <v>3166.4287999999997</v>
      </c>
      <c r="L602" s="919">
        <f>K602/K781</f>
        <v>0.0004906679747363176</v>
      </c>
      <c r="M602" s="440"/>
      <c r="N602" s="394" t="s">
        <v>2657</v>
      </c>
      <c r="O602" s="370"/>
      <c r="P602" s="397"/>
      <c r="Q602" s="370"/>
      <c r="R602" s="370"/>
      <c r="S602" s="370"/>
      <c r="T602" s="370"/>
      <c r="Z602" s="371" t="s">
        <v>2124</v>
      </c>
      <c r="AA602" s="926">
        <v>0.000458479935203907</v>
      </c>
    </row>
    <row r="603" spans="1:27" s="371" customFormat="1" ht="12" customHeight="1">
      <c r="A603" s="393" t="s">
        <v>2125</v>
      </c>
      <c r="B603" s="956" t="s">
        <v>2048</v>
      </c>
      <c r="C603" s="957"/>
      <c r="D603" s="957"/>
      <c r="E603" s="958"/>
      <c r="F603" s="432" t="s">
        <v>1990</v>
      </c>
      <c r="G603" s="433">
        <v>43.07</v>
      </c>
      <c r="H603" s="396"/>
      <c r="I603" s="396">
        <v>62.82</v>
      </c>
      <c r="J603" s="438"/>
      <c r="K603" s="436">
        <f t="shared" si="18"/>
        <v>2705.6574</v>
      </c>
      <c r="L603" s="919">
        <f>K603/K781</f>
        <v>0.00041926710519697485</v>
      </c>
      <c r="M603" s="440"/>
      <c r="N603" s="394" t="s">
        <v>2495</v>
      </c>
      <c r="O603" s="370"/>
      <c r="P603" s="397"/>
      <c r="Q603" s="370"/>
      <c r="R603" s="370"/>
      <c r="S603" s="370"/>
      <c r="T603" s="370"/>
      <c r="Z603" s="371" t="s">
        <v>2125</v>
      </c>
      <c r="AA603" s="926">
        <v>0.0004125049015920221</v>
      </c>
    </row>
    <row r="604" spans="1:27" ht="36.75" customHeight="1">
      <c r="A604" s="393" t="s">
        <v>2126</v>
      </c>
      <c r="B604" s="963" t="s">
        <v>2032</v>
      </c>
      <c r="C604" s="960"/>
      <c r="D604" s="960"/>
      <c r="E604" s="961"/>
      <c r="F604" s="432" t="s">
        <v>1990</v>
      </c>
      <c r="G604" s="433">
        <v>476.87</v>
      </c>
      <c r="H604" s="438"/>
      <c r="I604" s="396">
        <v>87.26</v>
      </c>
      <c r="J604" s="438"/>
      <c r="K604" s="436">
        <f t="shared" si="18"/>
        <v>41611.6762</v>
      </c>
      <c r="L604" s="919">
        <f>K604/K781</f>
        <v>0.006448121267226166</v>
      </c>
      <c r="M604" s="913"/>
      <c r="N604" s="394" t="s">
        <v>2699</v>
      </c>
      <c r="O604" s="395"/>
      <c r="Z604" s="369" t="s">
        <v>2126</v>
      </c>
      <c r="AA604" s="924">
        <v>0.006362352146732563</v>
      </c>
    </row>
    <row r="605" spans="1:27" s="370" customFormat="1" ht="24.75" customHeight="1">
      <c r="A605" s="393" t="s">
        <v>2127</v>
      </c>
      <c r="B605" s="963" t="s">
        <v>1216</v>
      </c>
      <c r="C605" s="960"/>
      <c r="D605" s="960"/>
      <c r="E605" s="961"/>
      <c r="F605" s="432" t="s">
        <v>1018</v>
      </c>
      <c r="G605" s="433">
        <v>43.07</v>
      </c>
      <c r="H605" s="441"/>
      <c r="I605" s="396">
        <v>18.4</v>
      </c>
      <c r="J605" s="443"/>
      <c r="K605" s="436">
        <f t="shared" si="18"/>
        <v>792.4879999999999</v>
      </c>
      <c r="L605" s="919">
        <f>K605/K781</f>
        <v>0.00012280348194244407</v>
      </c>
      <c r="M605" s="440"/>
      <c r="N605" s="394" t="s">
        <v>2496</v>
      </c>
      <c r="P605" s="397"/>
      <c r="Z605" s="370" t="s">
        <v>2127</v>
      </c>
      <c r="AA605" s="925">
        <v>0.00012163099508947391</v>
      </c>
    </row>
    <row r="606" spans="1:27" s="370" customFormat="1" ht="24.75" customHeight="1">
      <c r="A606" s="393" t="s">
        <v>2128</v>
      </c>
      <c r="B606" s="963" t="s">
        <v>1217</v>
      </c>
      <c r="C606" s="960"/>
      <c r="D606" s="960"/>
      <c r="E606" s="961"/>
      <c r="F606" s="432" t="s">
        <v>1018</v>
      </c>
      <c r="G606" s="433">
        <v>43.07</v>
      </c>
      <c r="H606" s="441"/>
      <c r="I606" s="396">
        <v>63.63</v>
      </c>
      <c r="J606" s="443"/>
      <c r="K606" s="436">
        <f t="shared" si="18"/>
        <v>2740.5441</v>
      </c>
      <c r="L606" s="919">
        <f>K606/K781</f>
        <v>0.00042467312804335416</v>
      </c>
      <c r="M606" s="440"/>
      <c r="N606" s="394" t="s">
        <v>2498</v>
      </c>
      <c r="P606" s="397"/>
      <c r="Z606" s="370" t="s">
        <v>2128</v>
      </c>
      <c r="AA606" s="925">
        <v>0.00042330483835145553</v>
      </c>
    </row>
    <row r="607" spans="1:27" s="370" customFormat="1" ht="24.75" customHeight="1" thickBot="1">
      <c r="A607" s="393" t="s">
        <v>2129</v>
      </c>
      <c r="B607" s="963" t="s">
        <v>2049</v>
      </c>
      <c r="C607" s="960"/>
      <c r="D607" s="960"/>
      <c r="E607" s="961"/>
      <c r="F607" s="432" t="s">
        <v>1018</v>
      </c>
      <c r="G607" s="433">
        <v>179.35</v>
      </c>
      <c r="H607" s="441"/>
      <c r="I607" s="396">
        <v>100.09</v>
      </c>
      <c r="J607" s="443"/>
      <c r="K607" s="436">
        <f t="shared" si="18"/>
        <v>17951.1415</v>
      </c>
      <c r="L607" s="919">
        <f>K607/K781</f>
        <v>0.0027816985002189418</v>
      </c>
      <c r="M607" s="440">
        <f>SUM(K601:K607)</f>
        <v>75441.936</v>
      </c>
      <c r="N607" s="394" t="s">
        <v>2499</v>
      </c>
      <c r="P607" s="397"/>
      <c r="Z607" s="370" t="s">
        <v>2129</v>
      </c>
      <c r="AA607" s="925">
        <v>0.002738939298214248</v>
      </c>
    </row>
    <row r="608" spans="1:26" ht="18" customHeight="1" thickTop="1">
      <c r="A608" s="402" t="str">
        <f>A27</f>
        <v>DATA: 10/05/2017</v>
      </c>
      <c r="B608" s="386"/>
      <c r="C608" s="387" t="s">
        <v>986</v>
      </c>
      <c r="D608" s="386"/>
      <c r="E608" s="388"/>
      <c r="F608" s="386" t="s">
        <v>1009</v>
      </c>
      <c r="G608" s="388"/>
      <c r="H608" s="375" t="s">
        <v>1519</v>
      </c>
      <c r="I608" s="498"/>
      <c r="J608" s="386"/>
      <c r="K608" s="452">
        <f>SUM(K577:K607)</f>
        <v>6065945.348762513</v>
      </c>
      <c r="L608" s="386"/>
      <c r="M608" s="453">
        <f>SUM(M577:M607)</f>
        <v>6065945.348762512</v>
      </c>
      <c r="N608" s="415"/>
      <c r="P608" s="400"/>
      <c r="Z608" s="369" t="s">
        <v>2420</v>
      </c>
    </row>
    <row r="609" spans="1:16" ht="18" customHeight="1" thickBot="1">
      <c r="A609" s="454"/>
      <c r="B609" s="389"/>
      <c r="C609" s="390"/>
      <c r="D609" s="391"/>
      <c r="E609" s="392"/>
      <c r="F609" s="391"/>
      <c r="G609" s="392"/>
      <c r="H609" s="382" t="s">
        <v>1017</v>
      </c>
      <c r="I609" s="504"/>
      <c r="J609" s="391"/>
      <c r="K609" s="455"/>
      <c r="L609" s="391"/>
      <c r="M609" s="456"/>
      <c r="N609" s="415"/>
      <c r="P609" s="400"/>
    </row>
    <row r="610" ht="16.5" customHeight="1" thickBot="1" thickTop="1">
      <c r="E610" s="372" t="s">
        <v>1010</v>
      </c>
    </row>
    <row r="611" spans="1:14" ht="15.75" customHeight="1" thickTop="1">
      <c r="A611" s="401"/>
      <c r="B611" s="373" t="s">
        <v>1001</v>
      </c>
      <c r="C611" s="374"/>
      <c r="D611" s="375" t="str">
        <f>D2</f>
        <v>OBRA/SERVIÇO: CONSTRUÇÃO DE CENTRO DE EDUCAÇÃO INFANTIL</v>
      </c>
      <c r="E611" s="375"/>
      <c r="F611" s="375"/>
      <c r="G611" s="375"/>
      <c r="H611" s="941" t="str">
        <f>H2</f>
        <v>PRINCIPAIS REFERÊNCIAIS DE PREÇOS - BDI 30,90%</v>
      </c>
      <c r="I611" s="942"/>
      <c r="J611" s="942"/>
      <c r="K611" s="943"/>
      <c r="L611" s="402"/>
      <c r="M611" s="403" t="s">
        <v>990</v>
      </c>
      <c r="N611" s="404"/>
    </row>
    <row r="612" spans="1:14" ht="15.75" customHeight="1" thickBot="1">
      <c r="A612" s="405"/>
      <c r="B612" s="376" t="s">
        <v>1002</v>
      </c>
      <c r="C612" s="377"/>
      <c r="D612" s="378"/>
      <c r="E612" s="378"/>
      <c r="F612" s="378"/>
      <c r="G612" s="378"/>
      <c r="H612" s="944" t="str">
        <f>H3</f>
        <v>IOPES - FEVEREIRO/2017 (DATA BASE)</v>
      </c>
      <c r="I612" s="945"/>
      <c r="J612" s="945"/>
      <c r="K612" s="946"/>
      <c r="L612" s="406"/>
      <c r="M612" s="407" t="s">
        <v>2274</v>
      </c>
      <c r="N612" s="408"/>
    </row>
    <row r="613" spans="1:14" ht="15.75" customHeight="1" thickTop="1">
      <c r="A613" s="405"/>
      <c r="B613" s="379" t="s">
        <v>1003</v>
      </c>
      <c r="C613" s="377"/>
      <c r="D613" s="378" t="str">
        <f>D4</f>
        <v>LOCAL: LOCALIDADE DE JAQUEIRA - PRESIDENTE KENNEDY - ES</v>
      </c>
      <c r="E613" s="378"/>
      <c r="F613" s="378"/>
      <c r="G613" s="378"/>
      <c r="H613" s="405" t="s">
        <v>1004</v>
      </c>
      <c r="J613" s="405"/>
      <c r="L613" s="405"/>
      <c r="M613" s="409"/>
      <c r="N613" s="410"/>
    </row>
    <row r="614" spans="1:14" ht="15.75" customHeight="1" thickBot="1">
      <c r="A614" s="411"/>
      <c r="B614" s="380"/>
      <c r="C614" s="381"/>
      <c r="D614" s="382"/>
      <c r="E614" s="382"/>
      <c r="F614" s="382"/>
      <c r="G614" s="382"/>
      <c r="H614" s="411" t="s">
        <v>1005</v>
      </c>
      <c r="I614" s="391"/>
      <c r="J614" s="411"/>
      <c r="K614" s="412">
        <f>K608</f>
        <v>6065945.348762513</v>
      </c>
      <c r="L614" s="413"/>
      <c r="M614" s="414">
        <f>M608</f>
        <v>6065945.348762512</v>
      </c>
      <c r="N614" s="415"/>
    </row>
    <row r="615" spans="1:14" ht="13.5" customHeight="1" thickTop="1">
      <c r="A615" s="416"/>
      <c r="B615" s="383"/>
      <c r="C615" s="383"/>
      <c r="D615" s="383"/>
      <c r="E615" s="383"/>
      <c r="F615" s="417"/>
      <c r="G615" s="417"/>
      <c r="H615" s="418"/>
      <c r="I615" s="419"/>
      <c r="J615" s="419" t="s">
        <v>1012</v>
      </c>
      <c r="K615" s="419"/>
      <c r="L615" s="419"/>
      <c r="M615" s="420"/>
      <c r="N615" s="394"/>
    </row>
    <row r="616" spans="1:26" ht="13.5" customHeight="1">
      <c r="A616" s="416" t="s">
        <v>1006</v>
      </c>
      <c r="B616" s="383"/>
      <c r="C616" s="384" t="s">
        <v>1007</v>
      </c>
      <c r="D616" s="383"/>
      <c r="E616" s="383"/>
      <c r="F616" s="421" t="s">
        <v>18</v>
      </c>
      <c r="G616" s="417" t="s">
        <v>1013</v>
      </c>
      <c r="H616" s="422" t="s">
        <v>1014</v>
      </c>
      <c r="I616" s="422"/>
      <c r="J616" s="947" t="s">
        <v>463</v>
      </c>
      <c r="K616" s="952"/>
      <c r="L616" s="947" t="s">
        <v>997</v>
      </c>
      <c r="M616" s="948"/>
      <c r="N616" s="423"/>
      <c r="O616" s="424"/>
      <c r="Z616" s="369" t="s">
        <v>1006</v>
      </c>
    </row>
    <row r="617" spans="1:15" ht="6" customHeight="1" thickBot="1">
      <c r="A617" s="425"/>
      <c r="B617" s="385"/>
      <c r="C617" s="385"/>
      <c r="D617" s="385"/>
      <c r="E617" s="385"/>
      <c r="F617" s="426"/>
      <c r="G617" s="427"/>
      <c r="H617" s="385"/>
      <c r="I617" s="385"/>
      <c r="J617" s="426"/>
      <c r="K617" s="428"/>
      <c r="L617" s="385"/>
      <c r="M617" s="429"/>
      <c r="N617" s="430"/>
      <c r="O617" s="424"/>
    </row>
    <row r="618" spans="1:26" ht="12" customHeight="1" thickTop="1">
      <c r="A618" s="444" t="s">
        <v>2098</v>
      </c>
      <c r="B618" s="962" t="s">
        <v>2050</v>
      </c>
      <c r="C618" s="962"/>
      <c r="D618" s="962"/>
      <c r="E618" s="962"/>
      <c r="F618" s="432"/>
      <c r="G618" s="544"/>
      <c r="H618" s="396"/>
      <c r="I618" s="396"/>
      <c r="J618" s="438"/>
      <c r="K618" s="436">
        <f t="shared" si="18"/>
        <v>0</v>
      </c>
      <c r="L618" s="439"/>
      <c r="M618" s="440"/>
      <c r="N618" s="394"/>
      <c r="Z618" s="369" t="s">
        <v>2098</v>
      </c>
    </row>
    <row r="619" spans="1:27" s="371" customFormat="1" ht="12" customHeight="1">
      <c r="A619" s="393" t="s">
        <v>2130</v>
      </c>
      <c r="B619" s="956" t="s">
        <v>959</v>
      </c>
      <c r="C619" s="957"/>
      <c r="D619" s="957"/>
      <c r="E619" s="958"/>
      <c r="F619" s="432" t="s">
        <v>1020</v>
      </c>
      <c r="G619" s="433">
        <v>3.6</v>
      </c>
      <c r="H619" s="396"/>
      <c r="I619" s="396">
        <v>51.46</v>
      </c>
      <c r="J619" s="438"/>
      <c r="K619" s="436">
        <f t="shared" si="18"/>
        <v>185.256</v>
      </c>
      <c r="L619" s="920">
        <f>K619/K781</f>
        <v>2.8707162569943545E-05</v>
      </c>
      <c r="M619" s="440"/>
      <c r="N619" s="394" t="s">
        <v>2503</v>
      </c>
      <c r="O619" s="370"/>
      <c r="P619" s="397"/>
      <c r="Q619" s="370"/>
      <c r="R619" s="370"/>
      <c r="S619" s="370"/>
      <c r="T619" s="370"/>
      <c r="Z619" s="371" t="s">
        <v>2130</v>
      </c>
      <c r="AA619" s="926">
        <v>2.8330821097093175E-05</v>
      </c>
    </row>
    <row r="620" spans="1:27" s="370" customFormat="1" ht="24.75" customHeight="1">
      <c r="A620" s="393" t="s">
        <v>2131</v>
      </c>
      <c r="B620" s="963" t="s">
        <v>2051</v>
      </c>
      <c r="C620" s="960"/>
      <c r="D620" s="960"/>
      <c r="E620" s="961"/>
      <c r="F620" s="432" t="s">
        <v>1020</v>
      </c>
      <c r="G620" s="433">
        <v>35.1</v>
      </c>
      <c r="H620" s="441"/>
      <c r="I620" s="396">
        <v>46.64</v>
      </c>
      <c r="J620" s="443"/>
      <c r="K620" s="436">
        <f t="shared" si="18"/>
        <v>1637.064</v>
      </c>
      <c r="L620" s="919">
        <f>K620/K781</f>
        <v>0.0002536784902265085</v>
      </c>
      <c r="M620" s="440"/>
      <c r="N620" s="394" t="s">
        <v>2501</v>
      </c>
      <c r="P620" s="397"/>
      <c r="Z620" s="370" t="s">
        <v>2131</v>
      </c>
      <c r="AA620" s="925">
        <v>0.0002503042079986818</v>
      </c>
    </row>
    <row r="621" spans="1:27" s="371" customFormat="1" ht="12" customHeight="1">
      <c r="A621" s="393" t="s">
        <v>2132</v>
      </c>
      <c r="B621" s="956" t="s">
        <v>2052</v>
      </c>
      <c r="C621" s="957"/>
      <c r="D621" s="957"/>
      <c r="E621" s="958"/>
      <c r="F621" s="432" t="s">
        <v>1020</v>
      </c>
      <c r="G621" s="433">
        <v>9</v>
      </c>
      <c r="H621" s="396"/>
      <c r="I621" s="396">
        <v>68.61</v>
      </c>
      <c r="J621" s="438"/>
      <c r="K621" s="436">
        <f t="shared" si="18"/>
        <v>617.49</v>
      </c>
      <c r="L621" s="919">
        <f>K621/K781</f>
        <v>9.568589311716997E-05</v>
      </c>
      <c r="M621" s="440">
        <f>SUM(K619:K621)</f>
        <v>2439.8100000000004</v>
      </c>
      <c r="N621" s="394" t="s">
        <v>2482</v>
      </c>
      <c r="O621" s="370"/>
      <c r="P621" s="397"/>
      <c r="Q621" s="370"/>
      <c r="R621" s="370"/>
      <c r="S621" s="370"/>
      <c r="T621" s="370"/>
      <c r="Z621" s="371" t="s">
        <v>2132</v>
      </c>
      <c r="AA621" s="926">
        <v>9.444065727091045E-05</v>
      </c>
    </row>
    <row r="622" spans="1:26" ht="12" customHeight="1">
      <c r="A622" s="444" t="s">
        <v>2099</v>
      </c>
      <c r="B622" s="962" t="s">
        <v>977</v>
      </c>
      <c r="C622" s="962"/>
      <c r="D622" s="962"/>
      <c r="E622" s="962"/>
      <c r="F622" s="432"/>
      <c r="G622" s="544"/>
      <c r="H622" s="396"/>
      <c r="I622" s="396"/>
      <c r="J622" s="438"/>
      <c r="K622" s="436">
        <f t="shared" si="18"/>
        <v>0</v>
      </c>
      <c r="L622" s="919"/>
      <c r="M622" s="440"/>
      <c r="N622" s="394"/>
      <c r="Z622" s="369" t="s">
        <v>2099</v>
      </c>
    </row>
    <row r="623" spans="1:27" s="371" customFormat="1" ht="12" customHeight="1">
      <c r="A623" s="393" t="s">
        <v>2133</v>
      </c>
      <c r="B623" s="956" t="s">
        <v>2053</v>
      </c>
      <c r="C623" s="957"/>
      <c r="D623" s="957"/>
      <c r="E623" s="958"/>
      <c r="F623" s="432" t="s">
        <v>1018</v>
      </c>
      <c r="G623" s="433">
        <v>6.69</v>
      </c>
      <c r="H623" s="396"/>
      <c r="I623" s="909">
        <v>351.49</v>
      </c>
      <c r="J623" s="438"/>
      <c r="K623" s="436">
        <f t="shared" si="18"/>
        <v>2351.4681</v>
      </c>
      <c r="L623" s="919">
        <f>K623/K781</f>
        <v>0.00036438213620469114</v>
      </c>
      <c r="M623" s="440">
        <f>K623</f>
        <v>2351.4681</v>
      </c>
      <c r="N623" s="394" t="s">
        <v>2504</v>
      </c>
      <c r="O623" s="370"/>
      <c r="P623" s="397"/>
      <c r="Q623" s="370"/>
      <c r="R623" s="370"/>
      <c r="S623" s="370"/>
      <c r="T623" s="370"/>
      <c r="Z623" s="371" t="s">
        <v>2133</v>
      </c>
      <c r="AA623" s="926">
        <v>0.0003595762546917686</v>
      </c>
    </row>
    <row r="624" spans="1:26" ht="12" customHeight="1">
      <c r="A624" s="444" t="s">
        <v>2100</v>
      </c>
      <c r="B624" s="962" t="s">
        <v>1045</v>
      </c>
      <c r="C624" s="962"/>
      <c r="D624" s="962"/>
      <c r="E624" s="962"/>
      <c r="F624" s="432"/>
      <c r="G624" s="544"/>
      <c r="H624" s="396"/>
      <c r="I624" s="396"/>
      <c r="J624" s="438"/>
      <c r="K624" s="436">
        <f t="shared" si="18"/>
        <v>0</v>
      </c>
      <c r="L624" s="919"/>
      <c r="M624" s="440"/>
      <c r="N624" s="394"/>
      <c r="Z624" s="369" t="s">
        <v>2100</v>
      </c>
    </row>
    <row r="625" spans="1:27" ht="36.75" customHeight="1">
      <c r="A625" s="393" t="s">
        <v>2134</v>
      </c>
      <c r="B625" s="963" t="s">
        <v>2036</v>
      </c>
      <c r="C625" s="960"/>
      <c r="D625" s="960"/>
      <c r="E625" s="961"/>
      <c r="F625" s="432" t="s">
        <v>1990</v>
      </c>
      <c r="G625" s="433">
        <v>167.12</v>
      </c>
      <c r="H625" s="438"/>
      <c r="I625" s="396">
        <v>49.01</v>
      </c>
      <c r="J625" s="438"/>
      <c r="K625" s="436">
        <f t="shared" si="18"/>
        <v>8190.5512</v>
      </c>
      <c r="L625" s="919">
        <f>K625/K781</f>
        <v>0.0012692030748577437</v>
      </c>
      <c r="M625" s="914">
        <f>K625</f>
        <v>8190.5512</v>
      </c>
      <c r="N625" s="394" t="s">
        <v>2459</v>
      </c>
      <c r="O625" s="395"/>
      <c r="Z625" s="369" t="s">
        <v>2134</v>
      </c>
      <c r="AA625" s="924">
        <v>0.001260753158177137</v>
      </c>
    </row>
    <row r="626" spans="1:26" ht="12" customHeight="1">
      <c r="A626" s="444" t="s">
        <v>2101</v>
      </c>
      <c r="B626" s="962" t="s">
        <v>2037</v>
      </c>
      <c r="C626" s="962"/>
      <c r="D626" s="962"/>
      <c r="E626" s="962"/>
      <c r="F626" s="432"/>
      <c r="G626" s="544"/>
      <c r="H626" s="396"/>
      <c r="I626" s="396"/>
      <c r="J626" s="438"/>
      <c r="K626" s="436">
        <f t="shared" si="18"/>
        <v>0</v>
      </c>
      <c r="L626" s="919"/>
      <c r="M626" s="440"/>
      <c r="N626" s="394"/>
      <c r="Z626" s="369" t="s">
        <v>2101</v>
      </c>
    </row>
    <row r="627" spans="1:27" s="371" customFormat="1" ht="12" customHeight="1">
      <c r="A627" s="393" t="s">
        <v>2135</v>
      </c>
      <c r="B627" s="956" t="s">
        <v>2038</v>
      </c>
      <c r="C627" s="957"/>
      <c r="D627" s="957"/>
      <c r="E627" s="958"/>
      <c r="F627" s="432" t="s">
        <v>1018</v>
      </c>
      <c r="G627" s="433">
        <v>12</v>
      </c>
      <c r="H627" s="396"/>
      <c r="I627" s="396">
        <v>400.38</v>
      </c>
      <c r="J627" s="438"/>
      <c r="K627" s="436">
        <f t="shared" si="18"/>
        <v>4804.5599999999995</v>
      </c>
      <c r="L627" s="919">
        <f>K627/K781</f>
        <v>0.0007445118376573387</v>
      </c>
      <c r="M627" s="440"/>
      <c r="N627" s="394" t="s">
        <v>2658</v>
      </c>
      <c r="O627" s="370"/>
      <c r="P627" s="397"/>
      <c r="Q627" s="370"/>
      <c r="R627" s="370"/>
      <c r="S627" s="370"/>
      <c r="T627" s="370"/>
      <c r="Z627" s="371" t="s">
        <v>2135</v>
      </c>
      <c r="AA627" s="926">
        <v>0.000734608778631835</v>
      </c>
    </row>
    <row r="628" spans="1:27" s="370" customFormat="1" ht="36.75" customHeight="1">
      <c r="A628" s="393" t="s">
        <v>2136</v>
      </c>
      <c r="B628" s="963" t="s">
        <v>2398</v>
      </c>
      <c r="C628" s="960"/>
      <c r="D628" s="960"/>
      <c r="E628" s="961"/>
      <c r="F628" s="432" t="s">
        <v>1018</v>
      </c>
      <c r="G628" s="433">
        <v>258.67</v>
      </c>
      <c r="H628" s="441"/>
      <c r="I628" s="396">
        <v>165.23</v>
      </c>
      <c r="J628" s="443"/>
      <c r="K628" s="436">
        <f t="shared" si="18"/>
        <v>42740.0441</v>
      </c>
      <c r="L628" s="919">
        <f>K628/K781</f>
        <v>0.006622972504130804</v>
      </c>
      <c r="M628" s="440">
        <f>SUM(K627:K628)</f>
        <v>47544.6041</v>
      </c>
      <c r="N628" s="394" t="s">
        <v>2730</v>
      </c>
      <c r="P628" s="397"/>
      <c r="Z628" s="370" t="s">
        <v>2136</v>
      </c>
      <c r="AA628" s="925">
        <v>0.006998010320381724</v>
      </c>
    </row>
    <row r="629" spans="1:26" ht="12" customHeight="1">
      <c r="A629" s="444" t="s">
        <v>2102</v>
      </c>
      <c r="B629" s="962" t="s">
        <v>2039</v>
      </c>
      <c r="C629" s="962"/>
      <c r="D629" s="962"/>
      <c r="E629" s="962"/>
      <c r="F629" s="432"/>
      <c r="G629" s="544"/>
      <c r="H629" s="396"/>
      <c r="I629" s="396"/>
      <c r="J629" s="438"/>
      <c r="K629" s="436"/>
      <c r="L629" s="919"/>
      <c r="M629" s="440"/>
      <c r="N629" s="394"/>
      <c r="Z629" s="369" t="s">
        <v>2102</v>
      </c>
    </row>
    <row r="630" spans="1:27" s="652" customFormat="1" ht="26.25" customHeight="1">
      <c r="A630" s="393" t="s">
        <v>2137</v>
      </c>
      <c r="B630" s="973" t="s">
        <v>2040</v>
      </c>
      <c r="C630" s="974"/>
      <c r="D630" s="974"/>
      <c r="E630" s="975"/>
      <c r="F630" s="432" t="s">
        <v>1020</v>
      </c>
      <c r="G630" s="433">
        <v>14.6</v>
      </c>
      <c r="H630" s="915"/>
      <c r="I630" s="396">
        <v>8.89</v>
      </c>
      <c r="J630" s="916"/>
      <c r="K630" s="436">
        <f>G630*I630</f>
        <v>129.794</v>
      </c>
      <c r="L630" s="920">
        <f>K630/K781</f>
        <v>2.0112803140536623E-05</v>
      </c>
      <c r="M630" s="440">
        <f>K630</f>
        <v>129.794</v>
      </c>
      <c r="N630" s="394" t="s">
        <v>2461</v>
      </c>
      <c r="O630" s="648"/>
      <c r="P630" s="648"/>
      <c r="Q630" s="399"/>
      <c r="R630" s="399"/>
      <c r="S630" s="399"/>
      <c r="T630" s="399"/>
      <c r="Z630" s="652" t="s">
        <v>2137</v>
      </c>
      <c r="AA630" s="927">
        <v>2.0046182740742678E-05</v>
      </c>
    </row>
    <row r="631" spans="1:26" ht="12" customHeight="1">
      <c r="A631" s="444" t="s">
        <v>2103</v>
      </c>
      <c r="B631" s="962" t="s">
        <v>953</v>
      </c>
      <c r="C631" s="962"/>
      <c r="D631" s="962"/>
      <c r="E631" s="962"/>
      <c r="F631" s="432"/>
      <c r="G631" s="544"/>
      <c r="H631" s="396"/>
      <c r="I631" s="396"/>
      <c r="J631" s="438"/>
      <c r="K631" s="436"/>
      <c r="L631" s="919"/>
      <c r="M631" s="440"/>
      <c r="N631" s="394"/>
      <c r="Z631" s="369" t="s">
        <v>2103</v>
      </c>
    </row>
    <row r="632" spans="1:27" ht="12.75" customHeight="1">
      <c r="A632" s="393" t="s">
        <v>2138</v>
      </c>
      <c r="B632" s="956" t="s">
        <v>2253</v>
      </c>
      <c r="C632" s="957"/>
      <c r="D632" s="957"/>
      <c r="E632" s="958"/>
      <c r="F632" s="432" t="s">
        <v>1019</v>
      </c>
      <c r="G632" s="433">
        <v>5</v>
      </c>
      <c r="H632" s="396"/>
      <c r="I632" s="396">
        <v>232.73</v>
      </c>
      <c r="J632" s="438"/>
      <c r="K632" s="436">
        <f aca="true" t="shared" si="19" ref="K632:K643">G632*I632</f>
        <v>1163.6499999999999</v>
      </c>
      <c r="L632" s="919">
        <f>K632/K781</f>
        <v>0.00018031853070623786</v>
      </c>
      <c r="M632" s="440"/>
      <c r="N632" s="394" t="s">
        <v>2462</v>
      </c>
      <c r="Z632" s="369" t="s">
        <v>2138</v>
      </c>
      <c r="AA632" s="924">
        <v>0.0001779276844693097</v>
      </c>
    </row>
    <row r="633" spans="1:27" ht="12.75" customHeight="1">
      <c r="A633" s="393" t="s">
        <v>2139</v>
      </c>
      <c r="B633" s="956" t="s">
        <v>1341</v>
      </c>
      <c r="C633" s="957"/>
      <c r="D633" s="957"/>
      <c r="E633" s="958"/>
      <c r="F633" s="432" t="s">
        <v>1020</v>
      </c>
      <c r="G633" s="433">
        <v>49.2</v>
      </c>
      <c r="H633" s="396"/>
      <c r="I633" s="396">
        <v>16.31</v>
      </c>
      <c r="J633" s="438"/>
      <c r="K633" s="436">
        <f t="shared" si="19"/>
        <v>802.452</v>
      </c>
      <c r="L633" s="919">
        <f>K633/K781</f>
        <v>0.00012434749761722338</v>
      </c>
      <c r="M633" s="440"/>
      <c r="N633" s="394" t="s">
        <v>2279</v>
      </c>
      <c r="Z633" s="369" t="s">
        <v>2139</v>
      </c>
      <c r="AA633" s="924">
        <v>0.00012269350026447237</v>
      </c>
    </row>
    <row r="634" spans="1:27" s="370" customFormat="1" ht="25.5" customHeight="1">
      <c r="A634" s="393" t="s">
        <v>2140</v>
      </c>
      <c r="B634" s="963" t="s">
        <v>1191</v>
      </c>
      <c r="C634" s="960"/>
      <c r="D634" s="960"/>
      <c r="E634" s="961"/>
      <c r="F634" s="432" t="s">
        <v>1019</v>
      </c>
      <c r="G634" s="433">
        <v>2</v>
      </c>
      <c r="H634" s="396"/>
      <c r="I634" s="396">
        <v>743.32</v>
      </c>
      <c r="J634" s="443"/>
      <c r="K634" s="436">
        <f t="shared" si="19"/>
        <v>1486.64</v>
      </c>
      <c r="L634" s="919">
        <f>K634/K781</f>
        <v>0.000230368874222594</v>
      </c>
      <c r="M634" s="440"/>
      <c r="N634" s="394" t="s">
        <v>2464</v>
      </c>
      <c r="P634" s="397"/>
      <c r="Z634" s="370" t="s">
        <v>2140</v>
      </c>
      <c r="AA634" s="925">
        <v>0.0002273046428112525</v>
      </c>
    </row>
    <row r="635" spans="1:27" s="370" customFormat="1" ht="25.5" customHeight="1">
      <c r="A635" s="393" t="s">
        <v>2141</v>
      </c>
      <c r="B635" s="963" t="s">
        <v>1193</v>
      </c>
      <c r="C635" s="960"/>
      <c r="D635" s="960"/>
      <c r="E635" s="961"/>
      <c r="F635" s="432" t="s">
        <v>1019</v>
      </c>
      <c r="G635" s="433">
        <v>3</v>
      </c>
      <c r="H635" s="396"/>
      <c r="I635" s="396">
        <v>759.76</v>
      </c>
      <c r="J635" s="443"/>
      <c r="K635" s="436">
        <f t="shared" si="19"/>
        <v>2279.2799999999997</v>
      </c>
      <c r="L635" s="919">
        <f>K635/K781</f>
        <v>0.00035319590999709005</v>
      </c>
      <c r="M635" s="440">
        <f>SUM(K632:K635)</f>
        <v>5732.022</v>
      </c>
      <c r="N635" s="394" t="s">
        <v>2466</v>
      </c>
      <c r="P635" s="397"/>
      <c r="Z635" s="370" t="s">
        <v>2141</v>
      </c>
      <c r="AA635" s="925">
        <v>0.00034849790552307993</v>
      </c>
    </row>
    <row r="636" spans="1:26" ht="12.75" customHeight="1">
      <c r="A636" s="444" t="s">
        <v>2104</v>
      </c>
      <c r="B636" s="976" t="s">
        <v>954</v>
      </c>
      <c r="C636" s="977"/>
      <c r="D636" s="977"/>
      <c r="E636" s="978"/>
      <c r="F636" s="447"/>
      <c r="G636" s="433"/>
      <c r="H636" s="438"/>
      <c r="I636" s="396"/>
      <c r="J636" s="438"/>
      <c r="K636" s="436">
        <f t="shared" si="19"/>
        <v>0</v>
      </c>
      <c r="L636" s="919"/>
      <c r="M636" s="440"/>
      <c r="N636" s="394"/>
      <c r="Z636" s="369" t="s">
        <v>2104</v>
      </c>
    </row>
    <row r="637" spans="1:27" s="370" customFormat="1" ht="25.5" customHeight="1">
      <c r="A637" s="393" t="s">
        <v>2142</v>
      </c>
      <c r="B637" s="963" t="s">
        <v>1199</v>
      </c>
      <c r="C637" s="960"/>
      <c r="D637" s="960"/>
      <c r="E637" s="961"/>
      <c r="F637" s="432" t="s">
        <v>1018</v>
      </c>
      <c r="G637" s="433">
        <v>4.32</v>
      </c>
      <c r="H637" s="396"/>
      <c r="I637" s="396">
        <v>676.37</v>
      </c>
      <c r="J637" s="443"/>
      <c r="K637" s="436">
        <f t="shared" si="19"/>
        <v>2921.9184</v>
      </c>
      <c r="L637" s="919">
        <f>K637/K781</f>
        <v>0.0004527787846272689</v>
      </c>
      <c r="M637" s="440"/>
      <c r="N637" s="394" t="s">
        <v>2471</v>
      </c>
      <c r="P637" s="397"/>
      <c r="Z637" s="370" t="s">
        <v>2142</v>
      </c>
      <c r="AA637" s="925">
        <v>0.0004467693976731188</v>
      </c>
    </row>
    <row r="638" spans="1:27" s="370" customFormat="1" ht="25.5" customHeight="1">
      <c r="A638" s="393" t="s">
        <v>2143</v>
      </c>
      <c r="B638" s="963" t="s">
        <v>1200</v>
      </c>
      <c r="C638" s="960"/>
      <c r="D638" s="960"/>
      <c r="E638" s="961"/>
      <c r="F638" s="432" t="s">
        <v>1018</v>
      </c>
      <c r="G638" s="433">
        <v>5.44</v>
      </c>
      <c r="H638" s="396"/>
      <c r="I638" s="396">
        <v>455.1</v>
      </c>
      <c r="J638" s="443"/>
      <c r="K638" s="436">
        <f t="shared" si="19"/>
        <v>2475.744</v>
      </c>
      <c r="L638" s="919">
        <f>K638/K781</f>
        <v>0.0003836398577620283</v>
      </c>
      <c r="M638" s="440"/>
      <c r="N638" s="394" t="s">
        <v>2472</v>
      </c>
      <c r="P638" s="397"/>
      <c r="Z638" s="370" t="s">
        <v>2143</v>
      </c>
      <c r="AA638" s="925">
        <v>0.00037994259106189195</v>
      </c>
    </row>
    <row r="639" spans="1:27" ht="38.25" customHeight="1">
      <c r="A639" s="393" t="s">
        <v>2144</v>
      </c>
      <c r="B639" s="963" t="s">
        <v>2054</v>
      </c>
      <c r="C639" s="960"/>
      <c r="D639" s="960"/>
      <c r="E639" s="961"/>
      <c r="F639" s="432" t="s">
        <v>1018</v>
      </c>
      <c r="G639" s="433">
        <v>7.56</v>
      </c>
      <c r="H639" s="438"/>
      <c r="I639" s="909">
        <v>186.07</v>
      </c>
      <c r="J639" s="438"/>
      <c r="K639" s="436">
        <f t="shared" si="19"/>
        <v>1406.6891999999998</v>
      </c>
      <c r="L639" s="919">
        <f>K639/K781</f>
        <v>0.00021797974451453028</v>
      </c>
      <c r="M639" s="913"/>
      <c r="N639" s="394" t="s">
        <v>2659</v>
      </c>
      <c r="O639" s="395"/>
      <c r="Z639" s="369" t="s">
        <v>2144</v>
      </c>
      <c r="AA639" s="924">
        <v>0.000216987558700744</v>
      </c>
    </row>
    <row r="640" spans="1:27" s="370" customFormat="1" ht="25.5" customHeight="1">
      <c r="A640" s="393" t="s">
        <v>2145</v>
      </c>
      <c r="B640" s="963" t="s">
        <v>2252</v>
      </c>
      <c r="C640" s="960"/>
      <c r="D640" s="960"/>
      <c r="E640" s="961"/>
      <c r="F640" s="432" t="s">
        <v>1018</v>
      </c>
      <c r="G640" s="433">
        <v>180.39</v>
      </c>
      <c r="H640" s="396"/>
      <c r="I640" s="396">
        <v>151.46</v>
      </c>
      <c r="J640" s="443"/>
      <c r="K640" s="436">
        <f t="shared" si="19"/>
        <v>27321.8694</v>
      </c>
      <c r="L640" s="919">
        <f>K640/K781</f>
        <v>0.004233781073652491</v>
      </c>
      <c r="M640" s="440"/>
      <c r="N640" s="394" t="s">
        <v>2660</v>
      </c>
      <c r="P640" s="397"/>
      <c r="Z640" s="370" t="s">
        <v>2145</v>
      </c>
      <c r="AA640" s="925">
        <v>0.0042497288478289975</v>
      </c>
    </row>
    <row r="641" spans="1:27" ht="12.75" customHeight="1">
      <c r="A641" s="393" t="s">
        <v>2251</v>
      </c>
      <c r="B641" s="956" t="s">
        <v>2055</v>
      </c>
      <c r="C641" s="957"/>
      <c r="D641" s="957"/>
      <c r="E641" s="958"/>
      <c r="F641" s="432" t="s">
        <v>1018</v>
      </c>
      <c r="G641" s="433">
        <v>3.3</v>
      </c>
      <c r="H641" s="396"/>
      <c r="I641" s="396">
        <v>464.78</v>
      </c>
      <c r="J641" s="438"/>
      <c r="K641" s="436">
        <f t="shared" si="19"/>
        <v>1533.774</v>
      </c>
      <c r="L641" s="919">
        <f>K641/K781</f>
        <v>0.00023767273159062372</v>
      </c>
      <c r="M641" s="440">
        <f>SUM(K637:K641)</f>
        <v>35659.994999999995</v>
      </c>
      <c r="N641" s="394" t="s">
        <v>2731</v>
      </c>
      <c r="Z641" s="369" t="s">
        <v>2251</v>
      </c>
      <c r="AA641" s="924">
        <v>0.00023411274284250192</v>
      </c>
    </row>
    <row r="642" spans="1:26" ht="12.75" customHeight="1">
      <c r="A642" s="444" t="s">
        <v>2105</v>
      </c>
      <c r="B642" s="976" t="s">
        <v>2056</v>
      </c>
      <c r="C642" s="977"/>
      <c r="D642" s="977"/>
      <c r="E642" s="978"/>
      <c r="F642" s="447"/>
      <c r="G642" s="433"/>
      <c r="H642" s="438"/>
      <c r="I642" s="396"/>
      <c r="J642" s="438"/>
      <c r="K642" s="436">
        <f t="shared" si="19"/>
        <v>0</v>
      </c>
      <c r="L642" s="919"/>
      <c r="M642" s="440"/>
      <c r="N642" s="394"/>
      <c r="Z642" s="369" t="s">
        <v>2105</v>
      </c>
    </row>
    <row r="643" spans="1:27" ht="12.75" customHeight="1">
      <c r="A643" s="393" t="s">
        <v>2146</v>
      </c>
      <c r="B643" s="956" t="s">
        <v>2057</v>
      </c>
      <c r="C643" s="957"/>
      <c r="D643" s="957"/>
      <c r="E643" s="958"/>
      <c r="F643" s="432" t="s">
        <v>1018</v>
      </c>
      <c r="G643" s="433">
        <v>3.6</v>
      </c>
      <c r="H643" s="396"/>
      <c r="I643" s="396">
        <f>'COMPOSIÇÕES AUXILIARES'!G26</f>
        <v>510.657553098</v>
      </c>
      <c r="J643" s="438"/>
      <c r="K643" s="436">
        <f t="shared" si="19"/>
        <v>1838.3671911528</v>
      </c>
      <c r="L643" s="919">
        <f>K643/K781</f>
        <v>0.00028487231625250414</v>
      </c>
      <c r="M643" s="440">
        <f>K643</f>
        <v>1838.3671911528</v>
      </c>
      <c r="N643" s="394" t="s">
        <v>1692</v>
      </c>
      <c r="Z643" s="369" t="s">
        <v>2146</v>
      </c>
      <c r="AA643" s="924">
        <v>0.00027329431599449797</v>
      </c>
    </row>
    <row r="644" spans="1:26" ht="12" customHeight="1">
      <c r="A644" s="444" t="s">
        <v>2106</v>
      </c>
      <c r="B644" s="962" t="s">
        <v>2041</v>
      </c>
      <c r="C644" s="962"/>
      <c r="D644" s="962"/>
      <c r="E644" s="962"/>
      <c r="F644" s="432"/>
      <c r="G644" s="544"/>
      <c r="H644" s="396"/>
      <c r="I644" s="396">
        <v>0</v>
      </c>
      <c r="J644" s="438"/>
      <c r="K644" s="436">
        <f aca="true" t="shared" si="20" ref="K644:K664">G644*I644</f>
        <v>0</v>
      </c>
      <c r="L644" s="919"/>
      <c r="M644" s="440"/>
      <c r="N644" s="394"/>
      <c r="Z644" s="369" t="s">
        <v>2106</v>
      </c>
    </row>
    <row r="645" spans="1:27" s="371" customFormat="1" ht="12" customHeight="1">
      <c r="A645" s="393" t="s">
        <v>2147</v>
      </c>
      <c r="B645" s="956" t="s">
        <v>2042</v>
      </c>
      <c r="C645" s="957"/>
      <c r="D645" s="957"/>
      <c r="E645" s="958"/>
      <c r="F645" s="432" t="s">
        <v>1018</v>
      </c>
      <c r="G645" s="433">
        <v>334.24</v>
      </c>
      <c r="H645" s="396"/>
      <c r="I645" s="396">
        <v>5.37</v>
      </c>
      <c r="J645" s="438"/>
      <c r="K645" s="436">
        <f t="shared" si="20"/>
        <v>1794.8688000000002</v>
      </c>
      <c r="L645" s="919">
        <f>K645/K781</f>
        <v>0.0002781318307278549</v>
      </c>
      <c r="M645" s="440"/>
      <c r="N645" s="394" t="s">
        <v>2487</v>
      </c>
      <c r="O645" s="370"/>
      <c r="P645" s="397"/>
      <c r="Q645" s="370"/>
      <c r="R645" s="370"/>
      <c r="S645" s="370"/>
      <c r="T645" s="370"/>
      <c r="Z645" s="371" t="s">
        <v>2147</v>
      </c>
      <c r="AA645" s="926">
        <v>0.0002749433316170651</v>
      </c>
    </row>
    <row r="646" spans="1:27" s="652" customFormat="1" ht="26.25" customHeight="1">
      <c r="A646" s="393" t="s">
        <v>2148</v>
      </c>
      <c r="B646" s="973" t="s">
        <v>2043</v>
      </c>
      <c r="C646" s="974"/>
      <c r="D646" s="974"/>
      <c r="E646" s="975"/>
      <c r="F646" s="432" t="s">
        <v>1018</v>
      </c>
      <c r="G646" s="433">
        <v>334.24</v>
      </c>
      <c r="H646" s="915"/>
      <c r="I646" s="909">
        <v>45.1</v>
      </c>
      <c r="J646" s="916"/>
      <c r="K646" s="436">
        <f t="shared" si="20"/>
        <v>15074.224</v>
      </c>
      <c r="L646" s="919">
        <f>K646/K781</f>
        <v>0.0023358930290179247</v>
      </c>
      <c r="M646" s="440"/>
      <c r="N646" s="394" t="s">
        <v>2488</v>
      </c>
      <c r="O646" s="648"/>
      <c r="P646" s="648"/>
      <c r="Q646" s="399"/>
      <c r="R646" s="399"/>
      <c r="S646" s="399"/>
      <c r="T646" s="399"/>
      <c r="Z646" s="652" t="s">
        <v>2148</v>
      </c>
      <c r="AA646" s="927">
        <v>0.0023058444465728586</v>
      </c>
    </row>
    <row r="647" spans="1:27" s="652" customFormat="1" ht="26.25" customHeight="1">
      <c r="A647" s="393" t="s">
        <v>2149</v>
      </c>
      <c r="B647" s="973" t="s">
        <v>956</v>
      </c>
      <c r="C647" s="974"/>
      <c r="D647" s="974"/>
      <c r="E647" s="975"/>
      <c r="F647" s="432" t="s">
        <v>1018</v>
      </c>
      <c r="G647" s="433">
        <v>145.6</v>
      </c>
      <c r="H647" s="915"/>
      <c r="I647" s="396">
        <v>58.6</v>
      </c>
      <c r="J647" s="916"/>
      <c r="K647" s="436">
        <f t="shared" si="20"/>
        <v>8532.16</v>
      </c>
      <c r="L647" s="919">
        <f>K647/K781</f>
        <v>0.001322138576849168</v>
      </c>
      <c r="M647" s="440"/>
      <c r="N647" s="394" t="s">
        <v>2489</v>
      </c>
      <c r="O647" s="648"/>
      <c r="P647" s="648"/>
      <c r="Q647" s="399"/>
      <c r="R647" s="399"/>
      <c r="S647" s="399"/>
      <c r="T647" s="399"/>
      <c r="Z647" s="652" t="s">
        <v>2149</v>
      </c>
      <c r="AA647" s="927">
        <v>0.0013564226892004035</v>
      </c>
    </row>
    <row r="648" spans="1:27" s="371" customFormat="1" ht="12" customHeight="1">
      <c r="A648" s="393" t="s">
        <v>2150</v>
      </c>
      <c r="B648" s="956" t="s">
        <v>2044</v>
      </c>
      <c r="C648" s="957"/>
      <c r="D648" s="957"/>
      <c r="E648" s="958"/>
      <c r="F648" s="432" t="s">
        <v>1020</v>
      </c>
      <c r="G648" s="433">
        <v>20</v>
      </c>
      <c r="H648" s="396"/>
      <c r="I648" s="396">
        <v>15.71</v>
      </c>
      <c r="J648" s="438"/>
      <c r="K648" s="436">
        <f t="shared" si="20"/>
        <v>314.20000000000005</v>
      </c>
      <c r="L648" s="920">
        <f>K648/K781</f>
        <v>4.868825020229446E-05</v>
      </c>
      <c r="M648" s="440"/>
      <c r="N648" s="394" t="s">
        <v>2490</v>
      </c>
      <c r="O648" s="370"/>
      <c r="P648" s="397"/>
      <c r="Q648" s="370"/>
      <c r="R648" s="370"/>
      <c r="S648" s="370"/>
      <c r="T648" s="370"/>
      <c r="Z648" s="371" t="s">
        <v>2150</v>
      </c>
      <c r="AA648" s="926">
        <v>4.7979468408068554E-05</v>
      </c>
    </row>
    <row r="649" spans="1:27" s="371" customFormat="1" ht="12" customHeight="1">
      <c r="A649" s="393" t="s">
        <v>2151</v>
      </c>
      <c r="B649" s="956" t="s">
        <v>1213</v>
      </c>
      <c r="C649" s="957"/>
      <c r="D649" s="957"/>
      <c r="E649" s="958"/>
      <c r="F649" s="432" t="s">
        <v>1020</v>
      </c>
      <c r="G649" s="433">
        <v>37</v>
      </c>
      <c r="H649" s="396"/>
      <c r="I649" s="396">
        <v>23.96</v>
      </c>
      <c r="J649" s="438"/>
      <c r="K649" s="436">
        <f t="shared" si="20"/>
        <v>886.52</v>
      </c>
      <c r="L649" s="919">
        <f>K649/K781</f>
        <v>0.00013737462625505436</v>
      </c>
      <c r="M649" s="440"/>
      <c r="N649" s="394" t="s">
        <v>2494</v>
      </c>
      <c r="O649" s="370"/>
      <c r="P649" s="397"/>
      <c r="Q649" s="370"/>
      <c r="R649" s="370"/>
      <c r="S649" s="370"/>
      <c r="T649" s="370"/>
      <c r="Z649" s="371" t="s">
        <v>2151</v>
      </c>
      <c r="AA649" s="926">
        <v>0.0001355473496912713</v>
      </c>
    </row>
    <row r="650" spans="1:27" s="652" customFormat="1" ht="26.25" customHeight="1">
      <c r="A650" s="393" t="s">
        <v>2152</v>
      </c>
      <c r="B650" s="973" t="s">
        <v>2045</v>
      </c>
      <c r="C650" s="974"/>
      <c r="D650" s="974"/>
      <c r="E650" s="975"/>
      <c r="F650" s="432" t="s">
        <v>1018</v>
      </c>
      <c r="G650" s="433">
        <v>112</v>
      </c>
      <c r="H650" s="915"/>
      <c r="I650" s="396">
        <v>61.58</v>
      </c>
      <c r="J650" s="916"/>
      <c r="K650" s="436">
        <f t="shared" si="20"/>
        <v>6896.96</v>
      </c>
      <c r="L650" s="919">
        <f>K650/K781</f>
        <v>0.0010687489309841398</v>
      </c>
      <c r="M650" s="440"/>
      <c r="N650" s="394" t="s">
        <v>2492</v>
      </c>
      <c r="O650" s="648"/>
      <c r="P650" s="648"/>
      <c r="Q650" s="399"/>
      <c r="R650" s="399"/>
      <c r="S650" s="399"/>
      <c r="T650" s="399"/>
      <c r="Z650" s="652" t="s">
        <v>2152</v>
      </c>
      <c r="AA650" s="927">
        <v>0.0011310800366332947</v>
      </c>
    </row>
    <row r="651" spans="1:27" s="652" customFormat="1" ht="26.25" customHeight="1">
      <c r="A651" s="393" t="s">
        <v>2153</v>
      </c>
      <c r="B651" s="973" t="s">
        <v>2047</v>
      </c>
      <c r="C651" s="974"/>
      <c r="D651" s="974"/>
      <c r="E651" s="975"/>
      <c r="F651" s="432" t="s">
        <v>1018</v>
      </c>
      <c r="G651" s="433">
        <v>20</v>
      </c>
      <c r="H651" s="915"/>
      <c r="I651" s="396">
        <v>80.05</v>
      </c>
      <c r="J651" s="916"/>
      <c r="K651" s="436">
        <f t="shared" si="20"/>
        <v>1601</v>
      </c>
      <c r="L651" s="919">
        <f>K651/K781</f>
        <v>0.00024809003365332087</v>
      </c>
      <c r="M651" s="440">
        <f>SUM(K645:K651)</f>
        <v>35099.9328</v>
      </c>
      <c r="N651" s="394" t="s">
        <v>2491</v>
      </c>
      <c r="O651" s="648"/>
      <c r="P651" s="648"/>
      <c r="Q651" s="399"/>
      <c r="R651" s="399"/>
      <c r="S651" s="399"/>
      <c r="T651" s="399"/>
      <c r="Z651" s="652" t="s">
        <v>2153</v>
      </c>
      <c r="AA651" s="927">
        <v>0.00026255686153707876</v>
      </c>
    </row>
    <row r="652" spans="1:26" ht="12" customHeight="1">
      <c r="A652" s="444" t="s">
        <v>2107</v>
      </c>
      <c r="B652" s="962" t="s">
        <v>2046</v>
      </c>
      <c r="C652" s="962"/>
      <c r="D652" s="962"/>
      <c r="E652" s="962"/>
      <c r="F652" s="432"/>
      <c r="G652" s="544"/>
      <c r="H652" s="396"/>
      <c r="I652" s="396"/>
      <c r="J652" s="438"/>
      <c r="K652" s="436">
        <f t="shared" si="20"/>
        <v>0</v>
      </c>
      <c r="L652" s="919"/>
      <c r="M652" s="440"/>
      <c r="N652" s="394"/>
      <c r="Z652" s="369" t="s">
        <v>2107</v>
      </c>
    </row>
    <row r="653" spans="1:27" s="371" customFormat="1" ht="12" customHeight="1" thickBot="1">
      <c r="A653" s="393" t="s">
        <v>2154</v>
      </c>
      <c r="B653" s="956" t="s">
        <v>1397</v>
      </c>
      <c r="C653" s="957"/>
      <c r="D653" s="957"/>
      <c r="E653" s="958"/>
      <c r="F653" s="432" t="s">
        <v>1018</v>
      </c>
      <c r="G653" s="433">
        <v>36.31</v>
      </c>
      <c r="H653" s="396"/>
      <c r="I653" s="396">
        <v>33.54</v>
      </c>
      <c r="J653" s="438"/>
      <c r="K653" s="436">
        <f t="shared" si="20"/>
        <v>1217.8374000000001</v>
      </c>
      <c r="L653" s="919">
        <f>K653/K781</f>
        <v>0.00018871537885713482</v>
      </c>
      <c r="M653" s="440">
        <f>K653</f>
        <v>1217.8374000000001</v>
      </c>
      <c r="N653" s="394" t="s">
        <v>2486</v>
      </c>
      <c r="O653" s="370"/>
      <c r="P653" s="397"/>
      <c r="Q653" s="370"/>
      <c r="R653" s="370"/>
      <c r="S653" s="370"/>
      <c r="T653" s="370"/>
      <c r="Z653" s="371" t="s">
        <v>2154</v>
      </c>
      <c r="AA653" s="926">
        <v>0.00018936968681729008</v>
      </c>
    </row>
    <row r="654" spans="1:26" ht="18" customHeight="1" thickTop="1">
      <c r="A654" s="402" t="str">
        <f>A27</f>
        <v>DATA: 10/05/2017</v>
      </c>
      <c r="B654" s="386"/>
      <c r="C654" s="387" t="s">
        <v>986</v>
      </c>
      <c r="D654" s="386"/>
      <c r="E654" s="388"/>
      <c r="F654" s="386" t="s">
        <v>1009</v>
      </c>
      <c r="G654" s="388"/>
      <c r="H654" s="375" t="s">
        <v>1519</v>
      </c>
      <c r="I654" s="498"/>
      <c r="J654" s="386"/>
      <c r="K654" s="452">
        <f>SUM(K614:K653)</f>
        <v>6206149.730553665</v>
      </c>
      <c r="L654" s="386"/>
      <c r="M654" s="453">
        <f>SUM(M614:M653)</f>
        <v>6206149.730553663</v>
      </c>
      <c r="N654" s="415"/>
      <c r="P654" s="400"/>
      <c r="Z654" s="369" t="s">
        <v>2420</v>
      </c>
    </row>
    <row r="655" spans="1:16" ht="18" customHeight="1" thickBot="1">
      <c r="A655" s="454"/>
      <c r="B655" s="389"/>
      <c r="C655" s="390"/>
      <c r="D655" s="391"/>
      <c r="E655" s="392"/>
      <c r="F655" s="391"/>
      <c r="G655" s="392"/>
      <c r="H655" s="382" t="s">
        <v>1017</v>
      </c>
      <c r="I655" s="504"/>
      <c r="J655" s="391"/>
      <c r="K655" s="455"/>
      <c r="L655" s="391"/>
      <c r="M655" s="456"/>
      <c r="N655" s="415"/>
      <c r="P655" s="400"/>
    </row>
    <row r="656" spans="1:13" ht="13.5" customHeight="1" thickBot="1" thickTop="1">
      <c r="A656" s="460"/>
      <c r="B656" s="460"/>
      <c r="C656" s="460"/>
      <c r="D656" s="460"/>
      <c r="E656" s="460" t="s">
        <v>1010</v>
      </c>
      <c r="F656" s="460"/>
      <c r="G656" s="460"/>
      <c r="H656" s="460"/>
      <c r="I656" s="460"/>
      <c r="J656" s="460"/>
      <c r="K656" s="460"/>
      <c r="L656" s="460"/>
      <c r="M656" s="460"/>
    </row>
    <row r="657" spans="1:14" ht="12" customHeight="1" thickTop="1">
      <c r="A657" s="461"/>
      <c r="B657" s="462" t="s">
        <v>1001</v>
      </c>
      <c r="C657" s="463"/>
      <c r="D657" s="464" t="str">
        <f>D2</f>
        <v>OBRA/SERVIÇO: CONSTRUÇÃO DE CENTRO DE EDUCAÇÃO INFANTIL</v>
      </c>
      <c r="E657" s="464"/>
      <c r="F657" s="464"/>
      <c r="G657" s="464"/>
      <c r="H657" s="941" t="str">
        <f>H2</f>
        <v>PRINCIPAIS REFERÊNCIAIS DE PREÇOS - BDI 30,90%</v>
      </c>
      <c r="I657" s="942"/>
      <c r="J657" s="942"/>
      <c r="K657" s="943"/>
      <c r="L657" s="461"/>
      <c r="M657" s="465" t="s">
        <v>990</v>
      </c>
      <c r="N657" s="404"/>
    </row>
    <row r="658" spans="1:14" ht="12" customHeight="1" thickBot="1">
      <c r="A658" s="466"/>
      <c r="B658" s="467" t="s">
        <v>1002</v>
      </c>
      <c r="C658" s="468"/>
      <c r="D658" s="469"/>
      <c r="E658" s="469"/>
      <c r="F658" s="469"/>
      <c r="G658" s="469"/>
      <c r="H658" s="953" t="str">
        <f>H3</f>
        <v>IOPES - FEVEREIRO/2017 (DATA BASE)</v>
      </c>
      <c r="I658" s="954"/>
      <c r="J658" s="954"/>
      <c r="K658" s="955"/>
      <c r="L658" s="470"/>
      <c r="M658" s="471" t="s">
        <v>2275</v>
      </c>
      <c r="N658" s="408"/>
    </row>
    <row r="659" spans="1:14" ht="12" customHeight="1" thickTop="1">
      <c r="A659" s="466"/>
      <c r="B659" s="473" t="s">
        <v>1003</v>
      </c>
      <c r="C659" s="468"/>
      <c r="D659" s="469" t="str">
        <f>D4</f>
        <v>LOCAL: LOCALIDADE DE JAQUEIRA - PRESIDENTE KENNEDY - ES</v>
      </c>
      <c r="E659" s="469"/>
      <c r="F659" s="469"/>
      <c r="G659" s="469"/>
      <c r="H659" s="466" t="s">
        <v>1004</v>
      </c>
      <c r="I659" s="469"/>
      <c r="J659" s="466"/>
      <c r="K659" s="469"/>
      <c r="L659" s="466"/>
      <c r="M659" s="472"/>
      <c r="N659" s="410"/>
    </row>
    <row r="660" spans="1:14" ht="12" customHeight="1" thickBot="1">
      <c r="A660" s="507"/>
      <c r="B660" s="513"/>
      <c r="C660" s="518"/>
      <c r="D660" s="513"/>
      <c r="E660" s="513"/>
      <c r="F660" s="513"/>
      <c r="G660" s="513"/>
      <c r="H660" s="507" t="s">
        <v>1005</v>
      </c>
      <c r="I660" s="513"/>
      <c r="J660" s="537"/>
      <c r="K660" s="508">
        <f>K654</f>
        <v>6206149.730553665</v>
      </c>
      <c r="L660" s="509"/>
      <c r="M660" s="510">
        <f>M654</f>
        <v>6206149.730553663</v>
      </c>
      <c r="N660" s="415"/>
    </row>
    <row r="661" spans="1:14" ht="12" customHeight="1" thickTop="1">
      <c r="A661" s="519"/>
      <c r="B661" s="467"/>
      <c r="C661" s="467"/>
      <c r="D661" s="467"/>
      <c r="E661" s="467"/>
      <c r="F661" s="520"/>
      <c r="G661" s="520"/>
      <c r="H661" s="521"/>
      <c r="I661" s="522"/>
      <c r="J661" s="522" t="s">
        <v>1012</v>
      </c>
      <c r="K661" s="522"/>
      <c r="L661" s="522"/>
      <c r="M661" s="523"/>
      <c r="N661" s="394"/>
    </row>
    <row r="662" spans="1:26" ht="12" customHeight="1">
      <c r="A662" s="519" t="s">
        <v>1006</v>
      </c>
      <c r="B662" s="467"/>
      <c r="C662" s="524" t="s">
        <v>1007</v>
      </c>
      <c r="D662" s="467"/>
      <c r="E662" s="467"/>
      <c r="F662" s="525" t="s">
        <v>18</v>
      </c>
      <c r="G662" s="520" t="s">
        <v>1013</v>
      </c>
      <c r="H662" s="526" t="s">
        <v>1014</v>
      </c>
      <c r="I662" s="526"/>
      <c r="J662" s="949" t="s">
        <v>463</v>
      </c>
      <c r="K662" s="950"/>
      <c r="L662" s="949" t="s">
        <v>997</v>
      </c>
      <c r="M662" s="951"/>
      <c r="N662" s="423"/>
      <c r="O662" s="424"/>
      <c r="Z662" s="369" t="s">
        <v>1006</v>
      </c>
    </row>
    <row r="663" spans="1:15" ht="3" customHeight="1" thickBot="1">
      <c r="A663" s="527"/>
      <c r="B663" s="528"/>
      <c r="C663" s="528"/>
      <c r="D663" s="528"/>
      <c r="E663" s="528"/>
      <c r="F663" s="529"/>
      <c r="G663" s="530"/>
      <c r="H663" s="528"/>
      <c r="I663" s="528"/>
      <c r="J663" s="529"/>
      <c r="K663" s="531"/>
      <c r="L663" s="528"/>
      <c r="M663" s="532"/>
      <c r="N663" s="430"/>
      <c r="O663" s="424"/>
    </row>
    <row r="664" spans="1:26" ht="9" customHeight="1" thickTop="1">
      <c r="A664" s="516" t="s">
        <v>2108</v>
      </c>
      <c r="B664" s="1016" t="s">
        <v>1056</v>
      </c>
      <c r="C664" s="1017"/>
      <c r="D664" s="1017"/>
      <c r="E664" s="1018"/>
      <c r="F664" s="533"/>
      <c r="G664" s="489"/>
      <c r="H664" s="490"/>
      <c r="I664" s="491"/>
      <c r="J664" s="490"/>
      <c r="K664" s="492">
        <f t="shared" si="20"/>
        <v>0</v>
      </c>
      <c r="L664" s="493"/>
      <c r="M664" s="494"/>
      <c r="N664" s="394"/>
      <c r="Z664" s="369" t="s">
        <v>2108</v>
      </c>
    </row>
    <row r="665" spans="1:27" ht="18" customHeight="1">
      <c r="A665" s="517" t="s">
        <v>2155</v>
      </c>
      <c r="B665" s="970" t="s">
        <v>2024</v>
      </c>
      <c r="C665" s="971"/>
      <c r="D665" s="971"/>
      <c r="E665" s="972"/>
      <c r="F665" s="495" t="s">
        <v>1336</v>
      </c>
      <c r="G665" s="489">
        <v>6</v>
      </c>
      <c r="H665" s="534"/>
      <c r="I665" s="569">
        <v>191.13</v>
      </c>
      <c r="J665" s="535"/>
      <c r="K665" s="492">
        <f aca="true" t="shared" si="21" ref="K665:K675">G665*I665</f>
        <v>1146.78</v>
      </c>
      <c r="L665" s="919">
        <f>K665/K781</f>
        <v>0.000177704365267305</v>
      </c>
      <c r="M665" s="922"/>
      <c r="N665" s="394" t="s">
        <v>2661</v>
      </c>
      <c r="O665" s="399"/>
      <c r="P665" s="450"/>
      <c r="Q665" s="399"/>
      <c r="R665" s="399"/>
      <c r="S665" s="399"/>
      <c r="T665" s="399"/>
      <c r="Z665" t="s">
        <v>2155</v>
      </c>
      <c r="AA665" s="927">
        <v>0.00017357008456609117</v>
      </c>
    </row>
    <row r="666" spans="1:27" s="371" customFormat="1" ht="9" customHeight="1">
      <c r="A666" s="517" t="s">
        <v>2156</v>
      </c>
      <c r="B666" s="967" t="s">
        <v>2058</v>
      </c>
      <c r="C666" s="968"/>
      <c r="D666" s="968"/>
      <c r="E666" s="969"/>
      <c r="F666" s="495" t="s">
        <v>1020</v>
      </c>
      <c r="G666" s="489">
        <v>528</v>
      </c>
      <c r="H666" s="491"/>
      <c r="I666" s="491">
        <v>26.18</v>
      </c>
      <c r="J666" s="490"/>
      <c r="K666" s="492">
        <f t="shared" si="21"/>
        <v>13823.039999999999</v>
      </c>
      <c r="L666" s="919">
        <f>K666/K781</f>
        <v>0.002142010280319301</v>
      </c>
      <c r="M666" s="494"/>
      <c r="N666" s="394" t="s">
        <v>2662</v>
      </c>
      <c r="O666" s="370"/>
      <c r="P666" s="397"/>
      <c r="Q666" s="370"/>
      <c r="R666" s="370"/>
      <c r="S666" s="370"/>
      <c r="T666" s="370"/>
      <c r="Z666" s="371" t="s">
        <v>2156</v>
      </c>
      <c r="AA666" s="926">
        <v>0.0021135185181117523</v>
      </c>
    </row>
    <row r="667" spans="1:27" s="371" customFormat="1" ht="9" customHeight="1">
      <c r="A667" s="517" t="s">
        <v>2157</v>
      </c>
      <c r="B667" s="967" t="s">
        <v>2000</v>
      </c>
      <c r="C667" s="968"/>
      <c r="D667" s="968"/>
      <c r="E667" s="969"/>
      <c r="F667" s="495" t="s">
        <v>1020</v>
      </c>
      <c r="G667" s="489">
        <v>180</v>
      </c>
      <c r="H667" s="491"/>
      <c r="I667" s="491">
        <v>18.86</v>
      </c>
      <c r="J667" s="490"/>
      <c r="K667" s="492">
        <f>G667*I667</f>
        <v>3394.7999999999997</v>
      </c>
      <c r="L667" s="919">
        <f>K667/K781</f>
        <v>0.0005260562437515888</v>
      </c>
      <c r="M667" s="494"/>
      <c r="N667" s="394" t="s">
        <v>2663</v>
      </c>
      <c r="O667" s="370"/>
      <c r="P667" s="397"/>
      <c r="Q667" s="370"/>
      <c r="R667" s="370"/>
      <c r="S667" s="370"/>
      <c r="T667" s="370"/>
      <c r="Z667" s="371" t="s">
        <v>2157</v>
      </c>
      <c r="AA667" s="926">
        <v>0.0005190589526823171</v>
      </c>
    </row>
    <row r="668" spans="1:27" ht="18" customHeight="1">
      <c r="A668" s="517" t="s">
        <v>2158</v>
      </c>
      <c r="B668" s="970" t="s">
        <v>2023</v>
      </c>
      <c r="C668" s="971"/>
      <c r="D668" s="971"/>
      <c r="E668" s="972"/>
      <c r="F668" s="495" t="s">
        <v>1020</v>
      </c>
      <c r="G668" s="489">
        <v>214</v>
      </c>
      <c r="H668" s="534"/>
      <c r="I668" s="569">
        <v>42.1</v>
      </c>
      <c r="J668" s="535"/>
      <c r="K668" s="492">
        <f t="shared" si="21"/>
        <v>9009.4</v>
      </c>
      <c r="L668" s="919">
        <f>K668/K781</f>
        <v>0.0013960914111156959</v>
      </c>
      <c r="M668" s="922"/>
      <c r="N668" s="394" t="s">
        <v>2637</v>
      </c>
      <c r="O668" s="399"/>
      <c r="P668" s="450"/>
      <c r="Q668" s="399"/>
      <c r="R668" s="399"/>
      <c r="S668" s="399"/>
      <c r="T668" s="399"/>
      <c r="Z668" t="s">
        <v>2158</v>
      </c>
      <c r="AA668" s="927">
        <v>0.0013699957719585968</v>
      </c>
    </row>
    <row r="669" spans="1:27" s="371" customFormat="1" ht="9" customHeight="1">
      <c r="A669" s="517" t="s">
        <v>2159</v>
      </c>
      <c r="B669" s="967" t="s">
        <v>2254</v>
      </c>
      <c r="C669" s="968"/>
      <c r="D669" s="968"/>
      <c r="E669" s="969"/>
      <c r="F669" s="495" t="s">
        <v>1020</v>
      </c>
      <c r="G669" s="489">
        <v>132</v>
      </c>
      <c r="H669" s="491"/>
      <c r="I669" s="491">
        <v>48.88</v>
      </c>
      <c r="J669" s="490"/>
      <c r="K669" s="492">
        <f t="shared" si="21"/>
        <v>6452.160000000001</v>
      </c>
      <c r="L669" s="919">
        <f>K669/K781</f>
        <v>0.0009998229803476646</v>
      </c>
      <c r="M669" s="494"/>
      <c r="N669" s="394" t="s">
        <v>2664</v>
      </c>
      <c r="O669" s="370"/>
      <c r="P669" s="397"/>
      <c r="Q669" s="370"/>
      <c r="R669" s="370"/>
      <c r="S669" s="370"/>
      <c r="T669" s="370"/>
      <c r="Z669" s="371" t="s">
        <v>2159</v>
      </c>
      <c r="AA669" s="926">
        <v>0.0009865239225105278</v>
      </c>
    </row>
    <row r="670" spans="1:27" s="371" customFormat="1" ht="9" customHeight="1">
      <c r="A670" s="517" t="s">
        <v>2160</v>
      </c>
      <c r="B670" s="967" t="s">
        <v>2084</v>
      </c>
      <c r="C670" s="968"/>
      <c r="D670" s="968"/>
      <c r="E670" s="969"/>
      <c r="F670" s="495" t="s">
        <v>1020</v>
      </c>
      <c r="G670" s="489">
        <v>54</v>
      </c>
      <c r="H670" s="491"/>
      <c r="I670" s="491">
        <v>34.45</v>
      </c>
      <c r="J670" s="490"/>
      <c r="K670" s="492">
        <f t="shared" si="21"/>
        <v>1860.3000000000002</v>
      </c>
      <c r="L670" s="919">
        <f>K670/K781</f>
        <v>0.0002882710116210324</v>
      </c>
      <c r="M670" s="494"/>
      <c r="N670" s="394" t="s">
        <v>2665</v>
      </c>
      <c r="O670" s="370"/>
      <c r="P670" s="397"/>
      <c r="Q670" s="370"/>
      <c r="R670" s="370"/>
      <c r="S670" s="370"/>
      <c r="T670" s="370"/>
      <c r="Z670" s="371" t="s">
        <v>2160</v>
      </c>
      <c r="AA670" s="926">
        <v>0.00028443659999850205</v>
      </c>
    </row>
    <row r="671" spans="1:27" s="371" customFormat="1" ht="9" customHeight="1">
      <c r="A671" s="517" t="s">
        <v>2161</v>
      </c>
      <c r="B671" s="967" t="s">
        <v>2022</v>
      </c>
      <c r="C671" s="968"/>
      <c r="D671" s="968"/>
      <c r="E671" s="969"/>
      <c r="F671" s="495" t="s">
        <v>1020</v>
      </c>
      <c r="G671" s="489">
        <v>28</v>
      </c>
      <c r="H671" s="491"/>
      <c r="I671" s="491">
        <v>22.28</v>
      </c>
      <c r="J671" s="490"/>
      <c r="K671" s="492">
        <f t="shared" si="21"/>
        <v>623.84</v>
      </c>
      <c r="L671" s="919">
        <f>K671/K781</f>
        <v>9.666988544302793E-05</v>
      </c>
      <c r="M671" s="494"/>
      <c r="N671" s="394" t="s">
        <v>2666</v>
      </c>
      <c r="O671" s="370"/>
      <c r="P671" s="397"/>
      <c r="Q671" s="370"/>
      <c r="R671" s="370"/>
      <c r="S671" s="370"/>
      <c r="T671" s="370"/>
      <c r="Z671" s="371" t="s">
        <v>2161</v>
      </c>
      <c r="AA671" s="926">
        <v>9.538403942539671E-05</v>
      </c>
    </row>
    <row r="672" spans="1:27" s="371" customFormat="1" ht="9" customHeight="1">
      <c r="A672" s="517" t="s">
        <v>2162</v>
      </c>
      <c r="B672" s="967" t="s">
        <v>2059</v>
      </c>
      <c r="C672" s="968"/>
      <c r="D672" s="968"/>
      <c r="E672" s="969"/>
      <c r="F672" s="495" t="s">
        <v>1019</v>
      </c>
      <c r="G672" s="489">
        <v>4</v>
      </c>
      <c r="H672" s="491"/>
      <c r="I672" s="491">
        <v>171.92</v>
      </c>
      <c r="J672" s="490"/>
      <c r="K672" s="492">
        <f t="shared" si="21"/>
        <v>687.68</v>
      </c>
      <c r="L672" s="919">
        <f>K672/K781</f>
        <v>0.00010656249490488175</v>
      </c>
      <c r="M672" s="494"/>
      <c r="N672" s="394" t="s">
        <v>2667</v>
      </c>
      <c r="O672" s="370"/>
      <c r="P672" s="397"/>
      <c r="Q672" s="370"/>
      <c r="R672" s="370"/>
      <c r="S672" s="370"/>
      <c r="T672" s="370"/>
      <c r="Z672" s="371" t="s">
        <v>2162</v>
      </c>
      <c r="AA672" s="926">
        <v>0.00010514506320860606</v>
      </c>
    </row>
    <row r="673" spans="1:27" s="371" customFormat="1" ht="9" customHeight="1">
      <c r="A673" s="517" t="s">
        <v>2163</v>
      </c>
      <c r="B673" s="967" t="s">
        <v>1998</v>
      </c>
      <c r="C673" s="968"/>
      <c r="D673" s="968"/>
      <c r="E673" s="969"/>
      <c r="F673" s="495" t="s">
        <v>1336</v>
      </c>
      <c r="G673" s="489">
        <v>1</v>
      </c>
      <c r="H673" s="491"/>
      <c r="I673" s="911">
        <v>459.9</v>
      </c>
      <c r="J673" s="490"/>
      <c r="K673" s="492">
        <f t="shared" si="21"/>
        <v>459.9</v>
      </c>
      <c r="L673" s="919">
        <f>K673/K781</f>
        <v>7.126583789953921E-05</v>
      </c>
      <c r="M673" s="494"/>
      <c r="N673" s="394" t="s">
        <v>2668</v>
      </c>
      <c r="O673" s="370"/>
      <c r="P673" s="397"/>
      <c r="Q673" s="370"/>
      <c r="R673" s="370"/>
      <c r="S673" s="370"/>
      <c r="T673" s="370"/>
      <c r="Z673" s="371" t="s">
        <v>2163</v>
      </c>
      <c r="AA673" s="926">
        <v>7.031790159614636E-05</v>
      </c>
    </row>
    <row r="674" spans="1:27" s="371" customFormat="1" ht="9" customHeight="1">
      <c r="A674" s="517" t="s">
        <v>2164</v>
      </c>
      <c r="B674" s="967" t="s">
        <v>2085</v>
      </c>
      <c r="C674" s="968"/>
      <c r="D674" s="968"/>
      <c r="E674" s="969"/>
      <c r="F674" s="495" t="s">
        <v>1019</v>
      </c>
      <c r="G674" s="489">
        <v>1</v>
      </c>
      <c r="H674" s="491"/>
      <c r="I674" s="491">
        <v>625.23</v>
      </c>
      <c r="J674" s="490"/>
      <c r="K674" s="492">
        <f t="shared" si="21"/>
        <v>625.23</v>
      </c>
      <c r="L674" s="919">
        <f>K674/K781</f>
        <v>9.688527903876691E-05</v>
      </c>
      <c r="M674" s="494"/>
      <c r="N674" s="394" t="s">
        <v>2669</v>
      </c>
      <c r="O674" s="370"/>
      <c r="P674" s="397"/>
      <c r="Q674" s="370"/>
      <c r="R674" s="370"/>
      <c r="S674" s="370"/>
      <c r="T674" s="370"/>
      <c r="Z674" s="371" t="s">
        <v>2164</v>
      </c>
      <c r="AA674" s="926">
        <v>9.559656798208E-05</v>
      </c>
    </row>
    <row r="675" spans="1:27" s="371" customFormat="1" ht="9" customHeight="1">
      <c r="A675" s="517" t="s">
        <v>2165</v>
      </c>
      <c r="B675" s="967" t="s">
        <v>2060</v>
      </c>
      <c r="C675" s="968"/>
      <c r="D675" s="968"/>
      <c r="E675" s="969"/>
      <c r="F675" s="495" t="s">
        <v>1019</v>
      </c>
      <c r="G675" s="489">
        <v>14</v>
      </c>
      <c r="H675" s="491"/>
      <c r="I675" s="491">
        <v>77.82</v>
      </c>
      <c r="J675" s="490"/>
      <c r="K675" s="492">
        <f t="shared" si="21"/>
        <v>1089.48</v>
      </c>
      <c r="L675" s="919">
        <f>K675/K781</f>
        <v>0.00016882519042137417</v>
      </c>
      <c r="M675" s="494"/>
      <c r="N675" s="394" t="s">
        <v>2670</v>
      </c>
      <c r="O675" s="370"/>
      <c r="P675" s="397"/>
      <c r="Q675" s="370"/>
      <c r="R675" s="370"/>
      <c r="S675" s="370"/>
      <c r="T675" s="370"/>
      <c r="Z675" s="371" t="s">
        <v>2165</v>
      </c>
      <c r="AA675" s="926">
        <v>0.0001665795769318755</v>
      </c>
    </row>
    <row r="676" spans="1:27" s="371" customFormat="1" ht="9" customHeight="1">
      <c r="A676" s="517" t="s">
        <v>2166</v>
      </c>
      <c r="B676" s="967" t="s">
        <v>1999</v>
      </c>
      <c r="C676" s="968"/>
      <c r="D676" s="968"/>
      <c r="E676" s="969"/>
      <c r="F676" s="495" t="s">
        <v>1336</v>
      </c>
      <c r="G676" s="489">
        <v>12</v>
      </c>
      <c r="H676" s="491"/>
      <c r="I676" s="491">
        <v>31.47</v>
      </c>
      <c r="J676" s="490"/>
      <c r="K676" s="492">
        <f t="shared" si="18"/>
        <v>377.64</v>
      </c>
      <c r="L676" s="919">
        <f>K676/K781</f>
        <v>5.8518875895590315E-05</v>
      </c>
      <c r="M676" s="494"/>
      <c r="N676" s="394" t="s">
        <v>2671</v>
      </c>
      <c r="O676" s="370"/>
      <c r="P676" s="397"/>
      <c r="Q676" s="370"/>
      <c r="R676" s="370"/>
      <c r="S676" s="370"/>
      <c r="T676" s="370"/>
      <c r="Z676" s="371" t="s">
        <v>2166</v>
      </c>
      <c r="AA676" s="926">
        <v>5.774049219127791E-05</v>
      </c>
    </row>
    <row r="677" spans="1:27" s="371" customFormat="1" ht="9" customHeight="1">
      <c r="A677" s="517" t="s">
        <v>2167</v>
      </c>
      <c r="B677" s="967" t="s">
        <v>2001</v>
      </c>
      <c r="C677" s="968"/>
      <c r="D677" s="968"/>
      <c r="E677" s="969"/>
      <c r="F677" s="495" t="s">
        <v>1336</v>
      </c>
      <c r="G677" s="489">
        <v>12</v>
      </c>
      <c r="H677" s="491"/>
      <c r="I677" s="491">
        <v>19.31</v>
      </c>
      <c r="J677" s="490"/>
      <c r="K677" s="492">
        <f t="shared" si="18"/>
        <v>231.71999999999997</v>
      </c>
      <c r="L677" s="920">
        <f>K677/K781</f>
        <v>3.590719712563867E-05</v>
      </c>
      <c r="M677" s="494"/>
      <c r="N677" s="394" t="s">
        <v>2672</v>
      </c>
      <c r="O677" s="370"/>
      <c r="P677" s="397"/>
      <c r="Q677" s="370"/>
      <c r="R677" s="370"/>
      <c r="S677" s="370"/>
      <c r="T677" s="370"/>
      <c r="Z677" s="371" t="s">
        <v>2167</v>
      </c>
      <c r="AA677" s="926">
        <v>3.5429580686799375E-05</v>
      </c>
    </row>
    <row r="678" spans="1:27" s="371" customFormat="1" ht="9" customHeight="1">
      <c r="A678" s="517" t="s">
        <v>2168</v>
      </c>
      <c r="B678" s="967" t="s">
        <v>2002</v>
      </c>
      <c r="C678" s="968"/>
      <c r="D678" s="968"/>
      <c r="E678" s="969"/>
      <c r="F678" s="495" t="s">
        <v>1336</v>
      </c>
      <c r="G678" s="489">
        <v>18</v>
      </c>
      <c r="H678" s="491"/>
      <c r="I678" s="491">
        <v>19.31</v>
      </c>
      <c r="J678" s="490"/>
      <c r="K678" s="492">
        <f t="shared" si="18"/>
        <v>347.58</v>
      </c>
      <c r="L678" s="919">
        <f>K678/K781</f>
        <v>5.386079568845801E-05</v>
      </c>
      <c r="M678" s="494"/>
      <c r="N678" s="394" t="s">
        <v>2673</v>
      </c>
      <c r="O678" s="370"/>
      <c r="P678" s="397"/>
      <c r="Q678" s="370"/>
      <c r="R678" s="370"/>
      <c r="S678" s="370"/>
      <c r="T678" s="370"/>
      <c r="Z678" s="371" t="s">
        <v>2168</v>
      </c>
      <c r="AA678" s="926">
        <v>5.314437103019907E-05</v>
      </c>
    </row>
    <row r="679" spans="1:27" s="371" customFormat="1" ht="9" customHeight="1">
      <c r="A679" s="517" t="s">
        <v>2169</v>
      </c>
      <c r="B679" s="967" t="s">
        <v>2003</v>
      </c>
      <c r="C679" s="968"/>
      <c r="D679" s="968"/>
      <c r="E679" s="969"/>
      <c r="F679" s="495" t="s">
        <v>1336</v>
      </c>
      <c r="G679" s="489">
        <v>4</v>
      </c>
      <c r="H679" s="491"/>
      <c r="I679" s="491">
        <v>47.78</v>
      </c>
      <c r="J679" s="490"/>
      <c r="K679" s="492">
        <f t="shared" si="18"/>
        <v>191.12</v>
      </c>
      <c r="L679" s="920">
        <f>K679/K781</f>
        <v>2.961584461700355E-05</v>
      </c>
      <c r="M679" s="494"/>
      <c r="N679" s="394" t="s">
        <v>2674</v>
      </c>
      <c r="O679" s="370"/>
      <c r="P679" s="397"/>
      <c r="Q679" s="370"/>
      <c r="R679" s="370"/>
      <c r="S679" s="370"/>
      <c r="T679" s="370"/>
      <c r="Z679" s="371" t="s">
        <v>2169</v>
      </c>
      <c r="AA679" s="926">
        <v>2.9221912052740796E-05</v>
      </c>
    </row>
    <row r="680" spans="1:27" s="371" customFormat="1" ht="9" customHeight="1">
      <c r="A680" s="517" t="s">
        <v>2170</v>
      </c>
      <c r="B680" s="967" t="s">
        <v>2004</v>
      </c>
      <c r="C680" s="968"/>
      <c r="D680" s="968"/>
      <c r="E680" s="969"/>
      <c r="F680" s="495" t="s">
        <v>1336</v>
      </c>
      <c r="G680" s="489">
        <v>3</v>
      </c>
      <c r="H680" s="491"/>
      <c r="I680" s="491">
        <v>112.88</v>
      </c>
      <c r="J680" s="490"/>
      <c r="K680" s="492">
        <f t="shared" si="18"/>
        <v>338.64</v>
      </c>
      <c r="L680" s="919">
        <f>K680/K781</f>
        <v>5.247545846118712E-05</v>
      </c>
      <c r="M680" s="494"/>
      <c r="N680" s="394" t="s">
        <v>2675</v>
      </c>
      <c r="O680" s="370"/>
      <c r="P680" s="397"/>
      <c r="Q680" s="370"/>
      <c r="R680" s="370"/>
      <c r="S680" s="370"/>
      <c r="T680" s="370"/>
      <c r="Z680" s="371" t="s">
        <v>2170</v>
      </c>
      <c r="AA680" s="926">
        <v>5.177746074476843E-05</v>
      </c>
    </row>
    <row r="681" spans="1:27" s="371" customFormat="1" ht="9" customHeight="1">
      <c r="A681" s="517" t="s">
        <v>2171</v>
      </c>
      <c r="B681" s="967" t="s">
        <v>2009</v>
      </c>
      <c r="C681" s="968"/>
      <c r="D681" s="968"/>
      <c r="E681" s="969"/>
      <c r="F681" s="495" t="s">
        <v>1336</v>
      </c>
      <c r="G681" s="489">
        <v>2</v>
      </c>
      <c r="H681" s="491"/>
      <c r="I681" s="491">
        <v>19.31</v>
      </c>
      <c r="J681" s="490"/>
      <c r="K681" s="492">
        <f t="shared" si="18"/>
        <v>38.62</v>
      </c>
      <c r="L681" s="920">
        <f>K681/K781</f>
        <v>5.984532854273111E-06</v>
      </c>
      <c r="M681" s="494"/>
      <c r="N681" s="394" t="s">
        <v>2676</v>
      </c>
      <c r="O681" s="370"/>
      <c r="P681" s="397"/>
      <c r="Q681" s="370"/>
      <c r="R681" s="370"/>
      <c r="S681" s="370"/>
      <c r="T681" s="370"/>
      <c r="Z681" s="371" t="s">
        <v>2171</v>
      </c>
      <c r="AA681" s="926">
        <v>5.9049301144665624E-06</v>
      </c>
    </row>
    <row r="682" spans="1:27" s="371" customFormat="1" ht="9" customHeight="1">
      <c r="A682" s="517" t="s">
        <v>2172</v>
      </c>
      <c r="B682" s="967" t="s">
        <v>2010</v>
      </c>
      <c r="C682" s="968"/>
      <c r="D682" s="968"/>
      <c r="E682" s="969"/>
      <c r="F682" s="495" t="s">
        <v>1336</v>
      </c>
      <c r="G682" s="489">
        <v>5</v>
      </c>
      <c r="H682" s="491"/>
      <c r="I682" s="491">
        <v>69.53</v>
      </c>
      <c r="J682" s="490"/>
      <c r="K682" s="492">
        <f t="shared" si="18"/>
        <v>347.65</v>
      </c>
      <c r="L682" s="919">
        <f>K682/K781</f>
        <v>5.387164284795565E-05</v>
      </c>
      <c r="M682" s="494"/>
      <c r="N682" s="394" t="s">
        <v>2677</v>
      </c>
      <c r="O682" s="370"/>
      <c r="P682" s="397"/>
      <c r="Q682" s="370"/>
      <c r="R682" s="370"/>
      <c r="S682" s="370"/>
      <c r="T682" s="370"/>
      <c r="Z682" s="371" t="s">
        <v>2172</v>
      </c>
      <c r="AA682" s="926">
        <v>5.315507390715434E-05</v>
      </c>
    </row>
    <row r="683" spans="1:27" s="371" customFormat="1" ht="9" customHeight="1">
      <c r="A683" s="517" t="s">
        <v>2173</v>
      </c>
      <c r="B683" s="967" t="s">
        <v>2011</v>
      </c>
      <c r="C683" s="968"/>
      <c r="D683" s="968"/>
      <c r="E683" s="969"/>
      <c r="F683" s="495" t="s">
        <v>1336</v>
      </c>
      <c r="G683" s="489">
        <v>20</v>
      </c>
      <c r="H683" s="491"/>
      <c r="I683" s="491">
        <v>29.16</v>
      </c>
      <c r="J683" s="490"/>
      <c r="K683" s="492">
        <f t="shared" si="18"/>
        <v>583.2</v>
      </c>
      <c r="L683" s="919">
        <f>K683/K781</f>
        <v>9.037233455753701E-05</v>
      </c>
      <c r="M683" s="494"/>
      <c r="N683" s="394" t="s">
        <v>2678</v>
      </c>
      <c r="O683" s="370"/>
      <c r="P683" s="397"/>
      <c r="Q683" s="370"/>
      <c r="R683" s="370"/>
      <c r="S683" s="370"/>
      <c r="T683" s="370"/>
      <c r="Z683" s="371" t="s">
        <v>2173</v>
      </c>
      <c r="AA683" s="926">
        <v>8.91702548616494E-05</v>
      </c>
    </row>
    <row r="684" spans="1:27" s="371" customFormat="1" ht="9" customHeight="1">
      <c r="A684" s="517" t="s">
        <v>2174</v>
      </c>
      <c r="B684" s="967" t="s">
        <v>2012</v>
      </c>
      <c r="C684" s="968"/>
      <c r="D684" s="968"/>
      <c r="E684" s="969"/>
      <c r="F684" s="495" t="s">
        <v>1336</v>
      </c>
      <c r="G684" s="489">
        <v>10</v>
      </c>
      <c r="H684" s="491"/>
      <c r="I684" s="491">
        <v>36.08</v>
      </c>
      <c r="J684" s="490"/>
      <c r="K684" s="492">
        <f t="shared" si="18"/>
        <v>360.79999999999995</v>
      </c>
      <c r="L684" s="919">
        <f>K684/K781</f>
        <v>5.590935923929929E-05</v>
      </c>
      <c r="M684" s="494"/>
      <c r="N684" s="394" t="s">
        <v>2583</v>
      </c>
      <c r="O684" s="370"/>
      <c r="P684" s="397"/>
      <c r="Q684" s="370"/>
      <c r="R684" s="370"/>
      <c r="S684" s="370"/>
      <c r="T684" s="370"/>
      <c r="Z684" s="371" t="s">
        <v>2174</v>
      </c>
      <c r="AA684" s="926">
        <v>5.5165685792323555E-05</v>
      </c>
    </row>
    <row r="685" spans="1:27" s="371" customFormat="1" ht="9" customHeight="1">
      <c r="A685" s="517" t="s">
        <v>2175</v>
      </c>
      <c r="B685" s="967" t="s">
        <v>979</v>
      </c>
      <c r="C685" s="968"/>
      <c r="D685" s="968"/>
      <c r="E685" s="969"/>
      <c r="F685" s="495" t="s">
        <v>1019</v>
      </c>
      <c r="G685" s="489">
        <v>5</v>
      </c>
      <c r="H685" s="491"/>
      <c r="I685" s="491">
        <v>36.08</v>
      </c>
      <c r="J685" s="490"/>
      <c r="K685" s="492">
        <f>G685*I685</f>
        <v>180.39999999999998</v>
      </c>
      <c r="L685" s="920">
        <f>K685/K781</f>
        <v>2.7954679619649644E-05</v>
      </c>
      <c r="M685" s="494"/>
      <c r="N685" s="394" t="s">
        <v>2583</v>
      </c>
      <c r="O685" s="370"/>
      <c r="P685" s="397"/>
      <c r="Q685" s="370"/>
      <c r="R685" s="370"/>
      <c r="S685" s="370"/>
      <c r="T685" s="370"/>
      <c r="Z685" s="371" t="s">
        <v>2175</v>
      </c>
      <c r="AA685" s="926">
        <v>2.7582842896161778E-05</v>
      </c>
    </row>
    <row r="686" spans="1:27" s="371" customFormat="1" ht="9" customHeight="1">
      <c r="A686" s="517" t="s">
        <v>2176</v>
      </c>
      <c r="B686" s="967" t="s">
        <v>980</v>
      </c>
      <c r="C686" s="968"/>
      <c r="D686" s="968"/>
      <c r="E686" s="969"/>
      <c r="F686" s="495" t="s">
        <v>1019</v>
      </c>
      <c r="G686" s="489">
        <v>5</v>
      </c>
      <c r="H686" s="491"/>
      <c r="I686" s="491">
        <v>22.15</v>
      </c>
      <c r="J686" s="490"/>
      <c r="K686" s="492">
        <f>G686*I686</f>
        <v>110.75</v>
      </c>
      <c r="L686" s="920">
        <f>K686/K781</f>
        <v>1.7161755919491123E-05</v>
      </c>
      <c r="M686" s="494"/>
      <c r="N686" s="394" t="s">
        <v>2585</v>
      </c>
      <c r="O686" s="370"/>
      <c r="P686" s="397"/>
      <c r="Q686" s="370"/>
      <c r="R686" s="370"/>
      <c r="S686" s="370"/>
      <c r="T686" s="370"/>
      <c r="Z686" s="371" t="s">
        <v>2176</v>
      </c>
      <c r="AA686" s="926">
        <v>1.693348032566473E-05</v>
      </c>
    </row>
    <row r="687" spans="1:27" s="371" customFormat="1" ht="9" customHeight="1">
      <c r="A687" s="517" t="s">
        <v>2177</v>
      </c>
      <c r="B687" s="967" t="s">
        <v>2013</v>
      </c>
      <c r="C687" s="968"/>
      <c r="D687" s="968"/>
      <c r="E687" s="969"/>
      <c r="F687" s="495" t="s">
        <v>1336</v>
      </c>
      <c r="G687" s="489">
        <v>3</v>
      </c>
      <c r="H687" s="491"/>
      <c r="I687" s="491">
        <v>46.3</v>
      </c>
      <c r="J687" s="490"/>
      <c r="K687" s="492">
        <f>G687*I687</f>
        <v>138.89999999999998</v>
      </c>
      <c r="L687" s="920">
        <f>K687/K781</f>
        <v>2.1523863631759067E-05</v>
      </c>
      <c r="M687" s="494"/>
      <c r="N687" s="394" t="s">
        <v>2587</v>
      </c>
      <c r="O687" s="370"/>
      <c r="P687" s="397"/>
      <c r="Q687" s="370"/>
      <c r="R687" s="370"/>
      <c r="S687" s="370"/>
      <c r="T687" s="370"/>
      <c r="Z687" s="371" t="s">
        <v>2177</v>
      </c>
      <c r="AA687" s="926">
        <v>2.1237565844106823E-05</v>
      </c>
    </row>
    <row r="688" spans="1:27" s="371" customFormat="1" ht="9" customHeight="1">
      <c r="A688" s="517" t="s">
        <v>2178</v>
      </c>
      <c r="B688" s="967" t="s">
        <v>2066</v>
      </c>
      <c r="C688" s="968"/>
      <c r="D688" s="968"/>
      <c r="E688" s="969"/>
      <c r="F688" s="495" t="s">
        <v>1019</v>
      </c>
      <c r="G688" s="489">
        <v>3</v>
      </c>
      <c r="H688" s="491"/>
      <c r="I688" s="491">
        <v>30.92</v>
      </c>
      <c r="J688" s="490"/>
      <c r="K688" s="492">
        <f>G688*I688</f>
        <v>92.76</v>
      </c>
      <c r="L688" s="920">
        <f>K688/K781</f>
        <v>1.4374035928595907E-05</v>
      </c>
      <c r="M688" s="494"/>
      <c r="N688" s="394" t="s">
        <v>2590</v>
      </c>
      <c r="O688" s="370"/>
      <c r="P688" s="397"/>
      <c r="Q688" s="370"/>
      <c r="R688" s="370"/>
      <c r="S688" s="370"/>
      <c r="T688" s="370"/>
      <c r="Z688" s="371" t="s">
        <v>2178</v>
      </c>
      <c r="AA688" s="926">
        <v>1.4182840948159462E-05</v>
      </c>
    </row>
    <row r="689" spans="1:27" s="371" customFormat="1" ht="9" customHeight="1">
      <c r="A689" s="517" t="s">
        <v>2179</v>
      </c>
      <c r="B689" s="967" t="s">
        <v>2014</v>
      </c>
      <c r="C689" s="968"/>
      <c r="D689" s="968"/>
      <c r="E689" s="969"/>
      <c r="F689" s="495" t="s">
        <v>1020</v>
      </c>
      <c r="G689" s="489">
        <v>300</v>
      </c>
      <c r="H689" s="491"/>
      <c r="I689" s="911">
        <v>57.64</v>
      </c>
      <c r="J689" s="490"/>
      <c r="K689" s="492">
        <f t="shared" si="18"/>
        <v>17292</v>
      </c>
      <c r="L689" s="919">
        <f>K689/K781</f>
        <v>0.0026795583147615396</v>
      </c>
      <c r="M689" s="494"/>
      <c r="N689" s="394" t="s">
        <v>2679</v>
      </c>
      <c r="O689" s="370"/>
      <c r="P689" s="397"/>
      <c r="Q689" s="370"/>
      <c r="R689" s="370"/>
      <c r="S689" s="370"/>
      <c r="T689" s="370"/>
      <c r="Z689" s="371" t="s">
        <v>2179</v>
      </c>
      <c r="AA689" s="926">
        <v>0.002643916404436971</v>
      </c>
    </row>
    <row r="690" spans="1:27" s="371" customFormat="1" ht="9" customHeight="1">
      <c r="A690" s="517" t="s">
        <v>2180</v>
      </c>
      <c r="B690" s="967" t="s">
        <v>2015</v>
      </c>
      <c r="C690" s="968"/>
      <c r="D690" s="968"/>
      <c r="E690" s="969"/>
      <c r="F690" s="495" t="s">
        <v>1336</v>
      </c>
      <c r="G690" s="489">
        <v>30</v>
      </c>
      <c r="H690" s="491"/>
      <c r="I690" s="491">
        <v>53.81</v>
      </c>
      <c r="J690" s="490"/>
      <c r="K690" s="492">
        <f t="shared" si="18"/>
        <v>1614.3000000000002</v>
      </c>
      <c r="L690" s="919">
        <f>K690/K781</f>
        <v>0.0002501509939578738</v>
      </c>
      <c r="M690" s="494"/>
      <c r="N690" s="394" t="s">
        <v>2680</v>
      </c>
      <c r="O690" s="370"/>
      <c r="P690" s="397"/>
      <c r="Q690" s="370"/>
      <c r="R690" s="370"/>
      <c r="S690" s="370"/>
      <c r="T690" s="370"/>
      <c r="Z690" s="371" t="s">
        <v>2180</v>
      </c>
      <c r="AA690" s="926">
        <v>0.0002468236324128269</v>
      </c>
    </row>
    <row r="691" spans="1:27" ht="18" customHeight="1">
      <c r="A691" s="517" t="s">
        <v>2181</v>
      </c>
      <c r="B691" s="970" t="s">
        <v>2016</v>
      </c>
      <c r="C691" s="971"/>
      <c r="D691" s="971"/>
      <c r="E691" s="972"/>
      <c r="F691" s="495" t="s">
        <v>1336</v>
      </c>
      <c r="G691" s="489">
        <v>150</v>
      </c>
      <c r="H691" s="534"/>
      <c r="I691" s="569">
        <v>23.65</v>
      </c>
      <c r="J691" s="535"/>
      <c r="K691" s="492">
        <f t="shared" si="18"/>
        <v>3547.5</v>
      </c>
      <c r="L691" s="919">
        <f>K691/K781</f>
        <v>0.0005497185473985983</v>
      </c>
      <c r="M691" s="922"/>
      <c r="N691" s="394" t="s">
        <v>2681</v>
      </c>
      <c r="O691" s="399"/>
      <c r="P691" s="450"/>
      <c r="Q691" s="399"/>
      <c r="R691" s="399"/>
      <c r="S691" s="399"/>
      <c r="T691" s="399"/>
      <c r="Z691" t="s">
        <v>2181</v>
      </c>
      <c r="AA691" s="927">
        <v>0.0005424065142690351</v>
      </c>
    </row>
    <row r="692" spans="1:27" s="371" customFormat="1" ht="9" customHeight="1">
      <c r="A692" s="517" t="s">
        <v>2182</v>
      </c>
      <c r="B692" s="967" t="s">
        <v>2086</v>
      </c>
      <c r="C692" s="968"/>
      <c r="D692" s="968"/>
      <c r="E692" s="969"/>
      <c r="F692" s="495" t="s">
        <v>1336</v>
      </c>
      <c r="G692" s="489">
        <v>5</v>
      </c>
      <c r="H692" s="491"/>
      <c r="I692" s="491">
        <v>282.13</v>
      </c>
      <c r="J692" s="490"/>
      <c r="K692" s="492">
        <f t="shared" si="18"/>
        <v>1410.65</v>
      </c>
      <c r="L692" s="919">
        <f>K692/K781</f>
        <v>0.00021859350779079146</v>
      </c>
      <c r="M692" s="494"/>
      <c r="N692" s="394" t="s">
        <v>2599</v>
      </c>
      <c r="O692" s="370"/>
      <c r="P692" s="397"/>
      <c r="Q692" s="370"/>
      <c r="R692" s="370"/>
      <c r="S692" s="370"/>
      <c r="T692" s="370"/>
      <c r="Z692" s="371" t="s">
        <v>2182</v>
      </c>
      <c r="AA692" s="926">
        <v>0.00021596876713319576</v>
      </c>
    </row>
    <row r="693" spans="1:27" s="371" customFormat="1" ht="9" customHeight="1">
      <c r="A693" s="517" t="s">
        <v>2183</v>
      </c>
      <c r="B693" s="967" t="s">
        <v>2017</v>
      </c>
      <c r="C693" s="968"/>
      <c r="D693" s="968"/>
      <c r="E693" s="969"/>
      <c r="F693" s="495" t="s">
        <v>1336</v>
      </c>
      <c r="G693" s="489">
        <v>18</v>
      </c>
      <c r="H693" s="491"/>
      <c r="I693" s="491">
        <v>11.02</v>
      </c>
      <c r="J693" s="490"/>
      <c r="K693" s="492">
        <f t="shared" si="18"/>
        <v>198.35999999999999</v>
      </c>
      <c r="L693" s="920">
        <f>K693/K781</f>
        <v>3.073775082790301E-05</v>
      </c>
      <c r="M693" s="494"/>
      <c r="N693" s="394" t="s">
        <v>2682</v>
      </c>
      <c r="O693" s="370"/>
      <c r="P693" s="397"/>
      <c r="Q693" s="370"/>
      <c r="R693" s="370"/>
      <c r="S693" s="370"/>
      <c r="T693" s="370"/>
      <c r="Z693" s="371" t="s">
        <v>2183</v>
      </c>
      <c r="AA693" s="926">
        <v>3.03288953264005E-05</v>
      </c>
    </row>
    <row r="694" spans="1:27" s="371" customFormat="1" ht="9" customHeight="1">
      <c r="A694" s="517" t="s">
        <v>2184</v>
      </c>
      <c r="B694" s="967" t="s">
        <v>2018</v>
      </c>
      <c r="C694" s="968"/>
      <c r="D694" s="968"/>
      <c r="E694" s="969"/>
      <c r="F694" s="495" t="s">
        <v>1336</v>
      </c>
      <c r="G694" s="489">
        <v>8</v>
      </c>
      <c r="H694" s="491"/>
      <c r="I694" s="491">
        <v>16.78</v>
      </c>
      <c r="J694" s="490"/>
      <c r="K694" s="492">
        <f t="shared" si="18"/>
        <v>134.24</v>
      </c>
      <c r="L694" s="920">
        <f>K694/K781</f>
        <v>2.0801752728058588E-05</v>
      </c>
      <c r="M694" s="494"/>
      <c r="N694" s="394" t="s">
        <v>2683</v>
      </c>
      <c r="O694" s="370"/>
      <c r="P694" s="397"/>
      <c r="Q694" s="370"/>
      <c r="R694" s="370"/>
      <c r="S694" s="370"/>
      <c r="T694" s="370"/>
      <c r="Z694" s="371" t="s">
        <v>2184</v>
      </c>
      <c r="AA694" s="926">
        <v>2.0525060035370054E-05</v>
      </c>
    </row>
    <row r="695" spans="1:27" s="371" customFormat="1" ht="9" customHeight="1">
      <c r="A695" s="517" t="s">
        <v>2185</v>
      </c>
      <c r="B695" s="967" t="s">
        <v>2019</v>
      </c>
      <c r="C695" s="968"/>
      <c r="D695" s="968"/>
      <c r="E695" s="969"/>
      <c r="F695" s="495" t="s">
        <v>1336</v>
      </c>
      <c r="G695" s="489">
        <v>40</v>
      </c>
      <c r="H695" s="491"/>
      <c r="I695" s="491">
        <v>8.97</v>
      </c>
      <c r="J695" s="490"/>
      <c r="K695" s="492">
        <f t="shared" si="18"/>
        <v>358.8</v>
      </c>
      <c r="L695" s="919">
        <f>K695/K781</f>
        <v>5.559944039650939E-05</v>
      </c>
      <c r="M695" s="494"/>
      <c r="N695" s="394" t="s">
        <v>2684</v>
      </c>
      <c r="O695" s="370"/>
      <c r="P695" s="397"/>
      <c r="Q695" s="370"/>
      <c r="R695" s="370"/>
      <c r="S695" s="370"/>
      <c r="T695" s="370"/>
      <c r="Z695" s="371" t="s">
        <v>2185</v>
      </c>
      <c r="AA695" s="926">
        <v>5.485988930788718E-05</v>
      </c>
    </row>
    <row r="696" spans="1:27" s="371" customFormat="1" ht="9" customHeight="1">
      <c r="A696" s="517" t="s">
        <v>2186</v>
      </c>
      <c r="B696" s="967" t="s">
        <v>2020</v>
      </c>
      <c r="C696" s="968"/>
      <c r="D696" s="968"/>
      <c r="E696" s="969"/>
      <c r="F696" s="495" t="s">
        <v>1020</v>
      </c>
      <c r="G696" s="489">
        <v>2000</v>
      </c>
      <c r="H696" s="491"/>
      <c r="I696" s="491">
        <v>4.8</v>
      </c>
      <c r="J696" s="490"/>
      <c r="K696" s="492">
        <f t="shared" si="18"/>
        <v>9600</v>
      </c>
      <c r="L696" s="919">
        <f>K696/K781</f>
        <v>0.0014876104453915556</v>
      </c>
      <c r="M696" s="494"/>
      <c r="N696" s="394" t="s">
        <v>2685</v>
      </c>
      <c r="O696" s="370"/>
      <c r="P696" s="397"/>
      <c r="Q696" s="370"/>
      <c r="R696" s="370"/>
      <c r="S696" s="370"/>
      <c r="T696" s="370"/>
      <c r="Z696" s="371" t="s">
        <v>2186</v>
      </c>
      <c r="AA696" s="926">
        <v>0.0014678231252946402</v>
      </c>
    </row>
    <row r="697" spans="1:27" s="371" customFormat="1" ht="9" customHeight="1">
      <c r="A697" s="517" t="s">
        <v>2187</v>
      </c>
      <c r="B697" s="967" t="s">
        <v>2021</v>
      </c>
      <c r="C697" s="968"/>
      <c r="D697" s="968"/>
      <c r="E697" s="969"/>
      <c r="F697" s="495" t="s">
        <v>1020</v>
      </c>
      <c r="G697" s="489">
        <v>60</v>
      </c>
      <c r="H697" s="491"/>
      <c r="I697" s="491">
        <v>35.13</v>
      </c>
      <c r="J697" s="490"/>
      <c r="K697" s="492">
        <f t="shared" si="18"/>
        <v>2107.8</v>
      </c>
      <c r="L697" s="919">
        <f>K697/K781</f>
        <v>0.00032662346841628347</v>
      </c>
      <c r="M697" s="494"/>
      <c r="N697" s="394" t="s">
        <v>2686</v>
      </c>
      <c r="O697" s="370"/>
      <c r="P697" s="397"/>
      <c r="Q697" s="370"/>
      <c r="R697" s="370"/>
      <c r="S697" s="370"/>
      <c r="T697" s="370"/>
      <c r="Z697" s="371" t="s">
        <v>2187</v>
      </c>
      <c r="AA697" s="926">
        <v>0.0003222789149475045</v>
      </c>
    </row>
    <row r="698" spans="1:27" s="802" customFormat="1" ht="25.5" customHeight="1">
      <c r="A698" s="517" t="s">
        <v>2188</v>
      </c>
      <c r="B698" s="970" t="s">
        <v>2067</v>
      </c>
      <c r="C698" s="971"/>
      <c r="D698" s="971"/>
      <c r="E698" s="972"/>
      <c r="F698" s="495" t="s">
        <v>1336</v>
      </c>
      <c r="G698" s="489">
        <v>10</v>
      </c>
      <c r="H698" s="534"/>
      <c r="I698" s="569">
        <f>'COMPOSIÇÕES AUXILIARES'!C582</f>
        <v>3230.8781092280005</v>
      </c>
      <c r="J698" s="535"/>
      <c r="K698" s="492">
        <f t="shared" si="18"/>
        <v>32308.781092280005</v>
      </c>
      <c r="L698" s="919">
        <f>K698/K781</f>
        <v>0.00500655002403593</v>
      </c>
      <c r="M698" s="922"/>
      <c r="N698" s="394" t="s">
        <v>1902</v>
      </c>
      <c r="O698" s="399"/>
      <c r="P698" s="450"/>
      <c r="Q698" s="399"/>
      <c r="R698" s="399"/>
      <c r="S698" s="399"/>
      <c r="T698" s="399"/>
      <c r="Z698" s="802" t="s">
        <v>2188</v>
      </c>
      <c r="AA698" s="928">
        <v>0.004939781712116775</v>
      </c>
    </row>
    <row r="699" spans="1:27" s="370" customFormat="1" ht="9" customHeight="1">
      <c r="A699" s="517" t="s">
        <v>2189</v>
      </c>
      <c r="B699" s="967" t="s">
        <v>2025</v>
      </c>
      <c r="C699" s="968"/>
      <c r="D699" s="968"/>
      <c r="E699" s="969"/>
      <c r="F699" s="495" t="s">
        <v>1336</v>
      </c>
      <c r="G699" s="489">
        <v>8</v>
      </c>
      <c r="H699" s="491"/>
      <c r="I699" s="491">
        <f>'COMPOSIÇÕES AUXILIARES'!C618</f>
        <v>297.2513062236667</v>
      </c>
      <c r="J699" s="490"/>
      <c r="K699" s="492">
        <f t="shared" si="18"/>
        <v>2378.0104497893335</v>
      </c>
      <c r="L699" s="919">
        <f>K699/K781</f>
        <v>0.00036849512337050873</v>
      </c>
      <c r="M699" s="494"/>
      <c r="N699" s="394" t="s">
        <v>1959</v>
      </c>
      <c r="P699" s="397"/>
      <c r="Z699" s="370" t="s">
        <v>2189</v>
      </c>
      <c r="AA699" s="925">
        <v>0.0003635936177492805</v>
      </c>
    </row>
    <row r="700" spans="1:27" s="371" customFormat="1" ht="9" customHeight="1">
      <c r="A700" s="517" t="s">
        <v>2190</v>
      </c>
      <c r="B700" s="967" t="s">
        <v>2026</v>
      </c>
      <c r="C700" s="968"/>
      <c r="D700" s="968"/>
      <c r="E700" s="969"/>
      <c r="F700" s="495" t="s">
        <v>1336</v>
      </c>
      <c r="G700" s="489">
        <v>30</v>
      </c>
      <c r="H700" s="491"/>
      <c r="I700" s="491">
        <v>25.15</v>
      </c>
      <c r="J700" s="490"/>
      <c r="K700" s="492">
        <f t="shared" si="18"/>
        <v>754.5</v>
      </c>
      <c r="L700" s="919">
        <f>K700/K781</f>
        <v>0.00011691688344249257</v>
      </c>
      <c r="M700" s="494"/>
      <c r="N700" s="394" t="s">
        <v>2687</v>
      </c>
      <c r="O700" s="370"/>
      <c r="P700" s="397"/>
      <c r="Q700" s="370"/>
      <c r="R700" s="370"/>
      <c r="S700" s="370"/>
      <c r="T700" s="370"/>
      <c r="Z700" s="371" t="s">
        <v>2190</v>
      </c>
      <c r="AA700" s="926">
        <v>0.00011536172375362563</v>
      </c>
    </row>
    <row r="701" spans="1:27" s="370" customFormat="1" ht="9" customHeight="1">
      <c r="A701" s="517" t="s">
        <v>2191</v>
      </c>
      <c r="B701" s="967" t="s">
        <v>2027</v>
      </c>
      <c r="C701" s="968"/>
      <c r="D701" s="968"/>
      <c r="E701" s="969"/>
      <c r="F701" s="495" t="s">
        <v>1336</v>
      </c>
      <c r="G701" s="489">
        <v>1</v>
      </c>
      <c r="H701" s="491"/>
      <c r="I701" s="491">
        <f>'COMPOSIÇÕES AUXILIARES'!C654</f>
        <v>340.5704682123333</v>
      </c>
      <c r="J701" s="490"/>
      <c r="K701" s="492">
        <f t="shared" si="18"/>
        <v>340.5704682123333</v>
      </c>
      <c r="L701" s="919">
        <f>K701/K781</f>
        <v>5.277460269839164E-05</v>
      </c>
      <c r="M701" s="494"/>
      <c r="N701" s="394" t="s">
        <v>1984</v>
      </c>
      <c r="P701" s="397"/>
      <c r="Z701" s="370" t="s">
        <v>2191</v>
      </c>
      <c r="AA701" s="925">
        <v>5.207262594109229E-05</v>
      </c>
    </row>
    <row r="702" spans="1:27" s="371" customFormat="1" ht="9" customHeight="1">
      <c r="A702" s="517" t="s">
        <v>2192</v>
      </c>
      <c r="B702" s="967" t="s">
        <v>2028</v>
      </c>
      <c r="C702" s="968"/>
      <c r="D702" s="968"/>
      <c r="E702" s="969"/>
      <c r="F702" s="495" t="s">
        <v>1336</v>
      </c>
      <c r="G702" s="489">
        <v>6</v>
      </c>
      <c r="H702" s="491"/>
      <c r="I702" s="491">
        <v>1495</v>
      </c>
      <c r="J702" s="490"/>
      <c r="K702" s="492">
        <f t="shared" si="18"/>
        <v>8970</v>
      </c>
      <c r="L702" s="919">
        <f>K702/K781</f>
        <v>0.0013899860099127347</v>
      </c>
      <c r="M702" s="494"/>
      <c r="N702" s="394" t="s">
        <v>2732</v>
      </c>
      <c r="O702" s="370"/>
      <c r="P702" s="397"/>
      <c r="Q702" s="370"/>
      <c r="R702" s="370"/>
      <c r="S702" s="370"/>
      <c r="T702" s="370"/>
      <c r="Z702" s="371" t="s">
        <v>2192</v>
      </c>
      <c r="AA702" s="926">
        <v>0.0014595849680039239</v>
      </c>
    </row>
    <row r="703" spans="1:27" s="371" customFormat="1" ht="9" customHeight="1">
      <c r="A703" s="517" t="s">
        <v>2193</v>
      </c>
      <c r="B703" s="967" t="s">
        <v>2005</v>
      </c>
      <c r="C703" s="968"/>
      <c r="D703" s="968"/>
      <c r="E703" s="969"/>
      <c r="F703" s="495" t="s">
        <v>1020</v>
      </c>
      <c r="G703" s="489">
        <v>308</v>
      </c>
      <c r="H703" s="491"/>
      <c r="I703" s="491">
        <v>7.04</v>
      </c>
      <c r="J703" s="490"/>
      <c r="K703" s="492">
        <f t="shared" si="18"/>
        <v>2168.32</v>
      </c>
      <c r="L703" s="919">
        <f>K703/K781</f>
        <v>0.00033600161259910604</v>
      </c>
      <c r="M703" s="494"/>
      <c r="N703" s="394" t="s">
        <v>2688</v>
      </c>
      <c r="O703" s="370"/>
      <c r="P703" s="397"/>
      <c r="Q703" s="370"/>
      <c r="R703" s="370"/>
      <c r="S703" s="370"/>
      <c r="T703" s="370"/>
      <c r="Z703" s="371" t="s">
        <v>2193</v>
      </c>
      <c r="AA703" s="926">
        <v>0.00033153231656654945</v>
      </c>
    </row>
    <row r="704" spans="1:27" s="371" customFormat="1" ht="9" customHeight="1">
      <c r="A704" s="517" t="s">
        <v>2194</v>
      </c>
      <c r="B704" s="967" t="s">
        <v>1248</v>
      </c>
      <c r="C704" s="968"/>
      <c r="D704" s="968"/>
      <c r="E704" s="969"/>
      <c r="F704" s="495" t="s">
        <v>1020</v>
      </c>
      <c r="G704" s="489">
        <v>132</v>
      </c>
      <c r="H704" s="491"/>
      <c r="I704" s="491">
        <v>13.12</v>
      </c>
      <c r="J704" s="490"/>
      <c r="K704" s="492">
        <f t="shared" si="18"/>
        <v>1731.84</v>
      </c>
      <c r="L704" s="919">
        <f>K704/K781</f>
        <v>0.00026836492434863664</v>
      </c>
      <c r="M704" s="494"/>
      <c r="N704" s="394" t="s">
        <v>2639</v>
      </c>
      <c r="O704" s="370"/>
      <c r="P704" s="397"/>
      <c r="Q704" s="370"/>
      <c r="R704" s="370"/>
      <c r="S704" s="370"/>
      <c r="T704" s="370"/>
      <c r="Z704" s="371" t="s">
        <v>2194</v>
      </c>
      <c r="AA704" s="926">
        <v>0.0002647952918031531</v>
      </c>
    </row>
    <row r="705" spans="1:27" ht="18" customHeight="1">
      <c r="A705" s="517" t="s">
        <v>2195</v>
      </c>
      <c r="B705" s="970" t="s">
        <v>2062</v>
      </c>
      <c r="C705" s="971"/>
      <c r="D705" s="971"/>
      <c r="E705" s="972"/>
      <c r="F705" s="495" t="s">
        <v>2061</v>
      </c>
      <c r="G705" s="489">
        <v>7</v>
      </c>
      <c r="H705" s="534"/>
      <c r="I705" s="569">
        <v>151.99</v>
      </c>
      <c r="J705" s="535"/>
      <c r="K705" s="492">
        <f t="shared" si="18"/>
        <v>1063.93</v>
      </c>
      <c r="L705" s="919">
        <f>K705/K781</f>
        <v>0.0001648659772047331</v>
      </c>
      <c r="M705" s="922"/>
      <c r="N705" s="394" t="s">
        <v>2569</v>
      </c>
      <c r="O705" s="399"/>
      <c r="P705" s="450"/>
      <c r="Q705" s="399"/>
      <c r="R705" s="399"/>
      <c r="S705" s="399"/>
      <c r="T705" s="399"/>
      <c r="Z705" t="s">
        <v>2195</v>
      </c>
      <c r="AA705" s="927">
        <v>0.0001626730268432007</v>
      </c>
    </row>
    <row r="706" spans="1:27" ht="18" customHeight="1">
      <c r="A706" s="517" t="s">
        <v>2196</v>
      </c>
      <c r="B706" s="970" t="s">
        <v>2063</v>
      </c>
      <c r="C706" s="971"/>
      <c r="D706" s="971"/>
      <c r="E706" s="972"/>
      <c r="F706" s="495" t="s">
        <v>2061</v>
      </c>
      <c r="G706" s="489">
        <v>35</v>
      </c>
      <c r="H706" s="534"/>
      <c r="I706" s="569">
        <v>155.27</v>
      </c>
      <c r="J706" s="535"/>
      <c r="K706" s="492">
        <f t="shared" si="18"/>
        <v>5434.450000000001</v>
      </c>
      <c r="L706" s="919">
        <f>K706/K781</f>
        <v>0.0008421192275998063</v>
      </c>
      <c r="M706" s="922"/>
      <c r="N706" s="394" t="s">
        <v>2571</v>
      </c>
      <c r="O706" s="399"/>
      <c r="P706" s="450"/>
      <c r="Q706" s="399"/>
      <c r="R706" s="399"/>
      <c r="S706" s="399"/>
      <c r="T706" s="399"/>
      <c r="Z706" t="s">
        <v>2196</v>
      </c>
      <c r="AA706" s="927">
        <v>0.0008309178524226519</v>
      </c>
    </row>
    <row r="707" spans="1:27" ht="18" customHeight="1">
      <c r="A707" s="517" t="s">
        <v>2197</v>
      </c>
      <c r="B707" s="970" t="s">
        <v>2064</v>
      </c>
      <c r="C707" s="971"/>
      <c r="D707" s="971"/>
      <c r="E707" s="972"/>
      <c r="F707" s="495" t="s">
        <v>2061</v>
      </c>
      <c r="G707" s="489">
        <v>5</v>
      </c>
      <c r="H707" s="534"/>
      <c r="I707" s="569">
        <f>'COMPOSIÇÕES AUXILIARES'!G185</f>
        <v>125.68811071185601</v>
      </c>
      <c r="J707" s="535"/>
      <c r="K707" s="492">
        <f t="shared" si="18"/>
        <v>628.44055355928</v>
      </c>
      <c r="L707" s="919">
        <f>K707/K781</f>
        <v>9.738278456067044E-05</v>
      </c>
      <c r="M707" s="922"/>
      <c r="N707" s="394" t="s">
        <v>1700</v>
      </c>
      <c r="O707" s="399"/>
      <c r="P707" s="450"/>
      <c r="Q707" s="399"/>
      <c r="R707" s="399"/>
      <c r="S707" s="399"/>
      <c r="T707" s="399"/>
      <c r="Z707" t="s">
        <v>2197</v>
      </c>
      <c r="AA707" s="927">
        <v>9.608745597784126E-05</v>
      </c>
    </row>
    <row r="708" spans="1:27" ht="18" customHeight="1">
      <c r="A708" s="517" t="s">
        <v>2198</v>
      </c>
      <c r="B708" s="970" t="s">
        <v>2065</v>
      </c>
      <c r="C708" s="971"/>
      <c r="D708" s="971"/>
      <c r="E708" s="972"/>
      <c r="F708" s="495" t="s">
        <v>2061</v>
      </c>
      <c r="G708" s="489">
        <v>6</v>
      </c>
      <c r="H708" s="534"/>
      <c r="I708" s="912">
        <v>162.42</v>
      </c>
      <c r="J708" s="535"/>
      <c r="K708" s="492">
        <f t="shared" si="18"/>
        <v>974.52</v>
      </c>
      <c r="L708" s="919">
        <f>K708/K781</f>
        <v>0.00015101105533781028</v>
      </c>
      <c r="M708" s="922"/>
      <c r="N708" s="394" t="s">
        <v>2578</v>
      </c>
      <c r="O708" s="399"/>
      <c r="P708" s="450"/>
      <c r="Q708" s="399"/>
      <c r="R708" s="399"/>
      <c r="S708" s="399"/>
      <c r="T708" s="399"/>
      <c r="Z708" t="s">
        <v>2198</v>
      </c>
      <c r="AA708" s="927">
        <v>0.00014900239500647216</v>
      </c>
    </row>
    <row r="709" spans="1:27" ht="18" customHeight="1" thickBot="1">
      <c r="A709" s="517" t="s">
        <v>2199</v>
      </c>
      <c r="B709" s="970" t="s">
        <v>2745</v>
      </c>
      <c r="C709" s="971"/>
      <c r="D709" s="971"/>
      <c r="E709" s="972"/>
      <c r="F709" s="495" t="s">
        <v>1019</v>
      </c>
      <c r="G709" s="489">
        <v>7</v>
      </c>
      <c r="H709" s="534"/>
      <c r="I709" s="912">
        <f>'COMPOSIÇÕES AUXILIARES'!G683</f>
        <v>225.9193889876</v>
      </c>
      <c r="J709" s="535"/>
      <c r="K709" s="492">
        <f t="shared" si="18"/>
        <v>1581.4357229132</v>
      </c>
      <c r="L709" s="919">
        <f>K709/K781</f>
        <v>0.0002450583645959398</v>
      </c>
      <c r="M709" s="922">
        <f>SUM(K665:K709)</f>
        <v>137110.83828675415</v>
      </c>
      <c r="N709" s="394" t="s">
        <v>2008</v>
      </c>
      <c r="O709" s="399"/>
      <c r="P709" s="450"/>
      <c r="Q709" s="399"/>
      <c r="R709" s="399"/>
      <c r="S709" s="399"/>
      <c r="T709" s="399"/>
      <c r="AA709" s="927"/>
    </row>
    <row r="710" spans="1:26" ht="12" customHeight="1" thickTop="1">
      <c r="A710" s="401" t="str">
        <f>A27</f>
        <v>DATA: 10/05/2017</v>
      </c>
      <c r="B710" s="375"/>
      <c r="C710" s="497" t="s">
        <v>986</v>
      </c>
      <c r="D710" s="375"/>
      <c r="E710" s="498"/>
      <c r="F710" s="375" t="s">
        <v>1009</v>
      </c>
      <c r="G710" s="498"/>
      <c r="H710" s="375" t="s">
        <v>1519</v>
      </c>
      <c r="I710" s="498"/>
      <c r="J710" s="375"/>
      <c r="K710" s="499">
        <f>SUM(K660:K709)</f>
        <v>6343260.568840421</v>
      </c>
      <c r="L710" s="375"/>
      <c r="M710" s="500">
        <f>SUM(M660:M709)</f>
        <v>6343260.568840417</v>
      </c>
      <c r="N710" s="415"/>
      <c r="P710" s="400"/>
      <c r="Z710" s="369" t="s">
        <v>2420</v>
      </c>
    </row>
    <row r="711" spans="1:16" ht="12" customHeight="1" thickBot="1">
      <c r="A711" s="501"/>
      <c r="B711" s="502"/>
      <c r="C711" s="503"/>
      <c r="D711" s="382"/>
      <c r="E711" s="504"/>
      <c r="F711" s="382"/>
      <c r="G711" s="504"/>
      <c r="H711" s="382" t="s">
        <v>1017</v>
      </c>
      <c r="I711" s="504"/>
      <c r="J711" s="382"/>
      <c r="K711" s="505"/>
      <c r="L711" s="382"/>
      <c r="M711" s="506"/>
      <c r="N711" s="415"/>
      <c r="P711" s="400"/>
    </row>
    <row r="712" ht="16.5" customHeight="1" thickBot="1" thickTop="1">
      <c r="E712" s="372" t="s">
        <v>1010</v>
      </c>
    </row>
    <row r="713" spans="1:14" ht="15.75" customHeight="1" thickTop="1">
      <c r="A713" s="401"/>
      <c r="B713" s="373" t="s">
        <v>1001</v>
      </c>
      <c r="C713" s="374"/>
      <c r="D713" s="375" t="str">
        <f>D2</f>
        <v>OBRA/SERVIÇO: CONSTRUÇÃO DE CENTRO DE EDUCAÇÃO INFANTIL</v>
      </c>
      <c r="E713" s="375"/>
      <c r="F713" s="375"/>
      <c r="G713" s="375"/>
      <c r="H713" s="941" t="str">
        <f>H2</f>
        <v>PRINCIPAIS REFERÊNCIAIS DE PREÇOS - BDI 30,90%</v>
      </c>
      <c r="I713" s="942"/>
      <c r="J713" s="942"/>
      <c r="K713" s="943"/>
      <c r="L713" s="402"/>
      <c r="M713" s="403" t="s">
        <v>990</v>
      </c>
      <c r="N713" s="404"/>
    </row>
    <row r="714" spans="1:14" ht="15.75" customHeight="1" thickBot="1">
      <c r="A714" s="405"/>
      <c r="B714" s="376" t="s">
        <v>1002</v>
      </c>
      <c r="C714" s="377"/>
      <c r="D714" s="378"/>
      <c r="E714" s="378"/>
      <c r="F714" s="378"/>
      <c r="G714" s="378"/>
      <c r="H714" s="944" t="str">
        <f>H3</f>
        <v>IOPES - FEVEREIRO/2017 (DATA BASE)</v>
      </c>
      <c r="I714" s="945"/>
      <c r="J714" s="945"/>
      <c r="K714" s="946"/>
      <c r="L714" s="406"/>
      <c r="M714" s="407" t="s">
        <v>2276</v>
      </c>
      <c r="N714" s="408"/>
    </row>
    <row r="715" spans="1:14" ht="15.75" customHeight="1" thickTop="1">
      <c r="A715" s="405"/>
      <c r="B715" s="379" t="s">
        <v>1003</v>
      </c>
      <c r="C715" s="377"/>
      <c r="D715" s="378" t="str">
        <f>D4</f>
        <v>LOCAL: LOCALIDADE DE JAQUEIRA - PRESIDENTE KENNEDY - ES</v>
      </c>
      <c r="E715" s="378"/>
      <c r="F715" s="378"/>
      <c r="G715" s="378"/>
      <c r="H715" s="405" t="s">
        <v>1004</v>
      </c>
      <c r="J715" s="405"/>
      <c r="L715" s="405"/>
      <c r="M715" s="409"/>
      <c r="N715" s="410"/>
    </row>
    <row r="716" spans="1:14" ht="15.75" customHeight="1" thickBot="1">
      <c r="A716" s="411"/>
      <c r="B716" s="380"/>
      <c r="C716" s="381"/>
      <c r="D716" s="382"/>
      <c r="E716" s="382"/>
      <c r="F716" s="382"/>
      <c r="G716" s="382"/>
      <c r="H716" s="411" t="s">
        <v>1005</v>
      </c>
      <c r="I716" s="391"/>
      <c r="J716" s="411"/>
      <c r="K716" s="412">
        <f>K710</f>
        <v>6343260.568840421</v>
      </c>
      <c r="L716" s="413"/>
      <c r="M716" s="414">
        <f>M710</f>
        <v>6343260.568840417</v>
      </c>
      <c r="N716" s="415"/>
    </row>
    <row r="717" spans="1:14" ht="13.5" customHeight="1" thickTop="1">
      <c r="A717" s="416"/>
      <c r="B717" s="383"/>
      <c r="C717" s="383"/>
      <c r="D717" s="383"/>
      <c r="E717" s="383"/>
      <c r="F717" s="417"/>
      <c r="G717" s="417"/>
      <c r="H717" s="418"/>
      <c r="I717" s="419"/>
      <c r="J717" s="419" t="s">
        <v>1012</v>
      </c>
      <c r="K717" s="419"/>
      <c r="L717" s="419"/>
      <c r="M717" s="420"/>
      <c r="N717" s="394"/>
    </row>
    <row r="718" spans="1:26" ht="13.5" customHeight="1">
      <c r="A718" s="416" t="s">
        <v>1006</v>
      </c>
      <c r="B718" s="383"/>
      <c r="C718" s="384" t="s">
        <v>1007</v>
      </c>
      <c r="D718" s="383"/>
      <c r="E718" s="383"/>
      <c r="F718" s="421" t="s">
        <v>18</v>
      </c>
      <c r="G718" s="417" t="s">
        <v>1013</v>
      </c>
      <c r="H718" s="422" t="s">
        <v>1014</v>
      </c>
      <c r="I718" s="422"/>
      <c r="J718" s="947" t="s">
        <v>463</v>
      </c>
      <c r="K718" s="952"/>
      <c r="L718" s="947" t="s">
        <v>997</v>
      </c>
      <c r="M718" s="948"/>
      <c r="N718" s="423"/>
      <c r="O718" s="424"/>
      <c r="Z718" s="369" t="s">
        <v>1006</v>
      </c>
    </row>
    <row r="719" spans="1:15" ht="6" customHeight="1" thickBot="1">
      <c r="A719" s="425"/>
      <c r="B719" s="385"/>
      <c r="C719" s="385"/>
      <c r="D719" s="385"/>
      <c r="E719" s="385"/>
      <c r="F719" s="426"/>
      <c r="G719" s="427"/>
      <c r="H719" s="385"/>
      <c r="I719" s="385"/>
      <c r="J719" s="426"/>
      <c r="K719" s="428"/>
      <c r="L719" s="385"/>
      <c r="M719" s="429"/>
      <c r="N719" s="430"/>
      <c r="O719" s="424"/>
    </row>
    <row r="720" spans="1:26" ht="12" customHeight="1" thickTop="1">
      <c r="A720" s="444" t="s">
        <v>2109</v>
      </c>
      <c r="B720" s="962" t="s">
        <v>2068</v>
      </c>
      <c r="C720" s="962"/>
      <c r="D720" s="962"/>
      <c r="E720" s="962"/>
      <c r="F720" s="432"/>
      <c r="G720" s="544"/>
      <c r="H720" s="396"/>
      <c r="I720" s="396"/>
      <c r="J720" s="438"/>
      <c r="K720" s="436">
        <f t="shared" si="18"/>
        <v>0</v>
      </c>
      <c r="L720" s="439"/>
      <c r="M720" s="440"/>
      <c r="N720" s="394"/>
      <c r="Z720" s="369" t="s">
        <v>2109</v>
      </c>
    </row>
    <row r="721" spans="1:27" s="371" customFormat="1" ht="12" customHeight="1">
      <c r="A721" s="393" t="s">
        <v>2200</v>
      </c>
      <c r="B721" s="956" t="s">
        <v>2069</v>
      </c>
      <c r="C721" s="957"/>
      <c r="D721" s="957"/>
      <c r="E721" s="958"/>
      <c r="F721" s="432" t="s">
        <v>1019</v>
      </c>
      <c r="G721" s="433">
        <v>1</v>
      </c>
      <c r="H721" s="396"/>
      <c r="I721" s="396">
        <v>2298.05</v>
      </c>
      <c r="J721" s="438"/>
      <c r="K721" s="436">
        <f t="shared" si="18"/>
        <v>2298.05</v>
      </c>
      <c r="L721" s="919">
        <f>K721/K781</f>
        <v>0.0003561044983366734</v>
      </c>
      <c r="M721" s="440"/>
      <c r="N721" s="394" t="s">
        <v>2711</v>
      </c>
      <c r="O721" s="370"/>
      <c r="P721" s="397"/>
      <c r="Q721" s="370"/>
      <c r="R721" s="370"/>
      <c r="S721" s="370"/>
      <c r="T721" s="370"/>
      <c r="Z721" s="371" t="s">
        <v>2200</v>
      </c>
      <c r="AA721" s="926">
        <v>0.000374536476172838</v>
      </c>
    </row>
    <row r="722" spans="1:27" s="371" customFormat="1" ht="12" customHeight="1">
      <c r="A722" s="393" t="s">
        <v>2201</v>
      </c>
      <c r="B722" s="956" t="s">
        <v>960</v>
      </c>
      <c r="C722" s="957"/>
      <c r="D722" s="957"/>
      <c r="E722" s="958"/>
      <c r="F722" s="432" t="s">
        <v>1020</v>
      </c>
      <c r="G722" s="433">
        <v>25</v>
      </c>
      <c r="H722" s="396"/>
      <c r="I722" s="396">
        <v>33.65</v>
      </c>
      <c r="J722" s="438"/>
      <c r="K722" s="436">
        <f t="shared" si="18"/>
        <v>841.25</v>
      </c>
      <c r="L722" s="919">
        <f>K722/K781</f>
        <v>0.0001303596132485048</v>
      </c>
      <c r="M722" s="440"/>
      <c r="N722" s="394" t="s">
        <v>2712</v>
      </c>
      <c r="O722" s="370"/>
      <c r="P722" s="397"/>
      <c r="Q722" s="370"/>
      <c r="R722" s="370"/>
      <c r="S722" s="370"/>
      <c r="T722" s="370"/>
      <c r="Z722" s="371" t="s">
        <v>2201</v>
      </c>
      <c r="AA722" s="926">
        <v>0.00013699682502749978</v>
      </c>
    </row>
    <row r="723" spans="1:27" s="371" customFormat="1" ht="12" customHeight="1">
      <c r="A723" s="393" t="s">
        <v>2202</v>
      </c>
      <c r="B723" s="956" t="s">
        <v>2070</v>
      </c>
      <c r="C723" s="957"/>
      <c r="D723" s="957"/>
      <c r="E723" s="958"/>
      <c r="F723" s="432" t="s">
        <v>2061</v>
      </c>
      <c r="G723" s="433">
        <v>15</v>
      </c>
      <c r="H723" s="396"/>
      <c r="I723" s="396">
        <v>77.81</v>
      </c>
      <c r="J723" s="438"/>
      <c r="K723" s="436">
        <f t="shared" si="18"/>
        <v>1167.15</v>
      </c>
      <c r="L723" s="919">
        <f>K723/K781</f>
        <v>0.00018086088868112023</v>
      </c>
      <c r="M723" s="440"/>
      <c r="N723" s="394" t="s">
        <v>2509</v>
      </c>
      <c r="O723" s="370"/>
      <c r="P723" s="397"/>
      <c r="Q723" s="370"/>
      <c r="R723" s="370"/>
      <c r="S723" s="370"/>
      <c r="T723" s="370"/>
      <c r="Z723" s="371" t="s">
        <v>2202</v>
      </c>
      <c r="AA723" s="926">
        <v>0.00017845518340496244</v>
      </c>
    </row>
    <row r="724" spans="1:27" s="371" customFormat="1" ht="12" customHeight="1">
      <c r="A724" s="393" t="s">
        <v>2203</v>
      </c>
      <c r="B724" s="956" t="s">
        <v>2071</v>
      </c>
      <c r="C724" s="957"/>
      <c r="D724" s="957"/>
      <c r="E724" s="958"/>
      <c r="F724" s="432" t="s">
        <v>2061</v>
      </c>
      <c r="G724" s="433">
        <v>2</v>
      </c>
      <c r="H724" s="396"/>
      <c r="I724" s="396">
        <v>140.46</v>
      </c>
      <c r="J724" s="438"/>
      <c r="K724" s="436">
        <f t="shared" si="18"/>
        <v>280.92</v>
      </c>
      <c r="L724" s="920">
        <f>K724/K781</f>
        <v>4.3531200658270395E-05</v>
      </c>
      <c r="M724" s="440"/>
      <c r="N724" s="394" t="s">
        <v>2510</v>
      </c>
      <c r="O724" s="370"/>
      <c r="P724" s="397"/>
      <c r="Q724" s="370"/>
      <c r="R724" s="370"/>
      <c r="S724" s="370"/>
      <c r="T724" s="370"/>
      <c r="Z724" s="371" t="s">
        <v>2203</v>
      </c>
      <c r="AA724" s="926">
        <v>4.295217420393441E-05</v>
      </c>
    </row>
    <row r="725" spans="1:27" s="371" customFormat="1" ht="12" customHeight="1">
      <c r="A725" s="393" t="s">
        <v>2204</v>
      </c>
      <c r="B725" s="956" t="s">
        <v>962</v>
      </c>
      <c r="C725" s="957"/>
      <c r="D725" s="957"/>
      <c r="E725" s="958"/>
      <c r="F725" s="432" t="s">
        <v>2061</v>
      </c>
      <c r="G725" s="433">
        <v>5</v>
      </c>
      <c r="H725" s="396"/>
      <c r="I725" s="396">
        <v>95.65</v>
      </c>
      <c r="J725" s="438"/>
      <c r="K725" s="436">
        <f t="shared" si="18"/>
        <v>478.25</v>
      </c>
      <c r="L725" s="919">
        <f>K725/K781</f>
        <v>7.410934328213661E-05</v>
      </c>
      <c r="M725" s="440"/>
      <c r="N725" s="394" t="s">
        <v>2512</v>
      </c>
      <c r="O725" s="370"/>
      <c r="P725" s="397"/>
      <c r="Q725" s="370"/>
      <c r="R725" s="370"/>
      <c r="S725" s="370"/>
      <c r="T725" s="370"/>
      <c r="Z725" s="371" t="s">
        <v>2204</v>
      </c>
      <c r="AA725" s="926">
        <v>7.312358434085017E-05</v>
      </c>
    </row>
    <row r="726" spans="1:27" s="371" customFormat="1" ht="12" customHeight="1">
      <c r="A726" s="393" t="s">
        <v>2205</v>
      </c>
      <c r="B726" s="956" t="s">
        <v>2072</v>
      </c>
      <c r="C726" s="957"/>
      <c r="D726" s="957"/>
      <c r="E726" s="958"/>
      <c r="F726" s="432" t="s">
        <v>2061</v>
      </c>
      <c r="G726" s="433">
        <v>6</v>
      </c>
      <c r="H726" s="396"/>
      <c r="I726" s="396">
        <v>71.59</v>
      </c>
      <c r="J726" s="438"/>
      <c r="K726" s="436">
        <f t="shared" si="18"/>
        <v>429.54</v>
      </c>
      <c r="L726" s="919">
        <f>K726/K781</f>
        <v>6.656126986598842E-05</v>
      </c>
      <c r="M726" s="440"/>
      <c r="N726" s="394" t="s">
        <v>2513</v>
      </c>
      <c r="O726" s="370"/>
      <c r="P726" s="397"/>
      <c r="Q726" s="370"/>
      <c r="R726" s="370"/>
      <c r="S726" s="370"/>
      <c r="T726" s="370"/>
      <c r="Z726" s="371" t="s">
        <v>2205</v>
      </c>
      <c r="AA726" s="926">
        <v>6.567591096240207E-05</v>
      </c>
    </row>
    <row r="727" spans="1:27" s="371" customFormat="1" ht="12" customHeight="1">
      <c r="A727" s="393" t="s">
        <v>2206</v>
      </c>
      <c r="B727" s="956" t="s">
        <v>1342</v>
      </c>
      <c r="C727" s="957"/>
      <c r="D727" s="957"/>
      <c r="E727" s="958"/>
      <c r="F727" s="432" t="s">
        <v>2061</v>
      </c>
      <c r="G727" s="433">
        <v>5</v>
      </c>
      <c r="H727" s="396"/>
      <c r="I727" s="396">
        <v>145.82</v>
      </c>
      <c r="J727" s="438"/>
      <c r="K727" s="436">
        <f t="shared" si="18"/>
        <v>729.0999999999999</v>
      </c>
      <c r="L727" s="919">
        <f>K727/K781</f>
        <v>0.00011298091413906073</v>
      </c>
      <c r="M727" s="440"/>
      <c r="N727" s="394" t="s">
        <v>2514</v>
      </c>
      <c r="O727" s="370"/>
      <c r="P727" s="397"/>
      <c r="Q727" s="370"/>
      <c r="R727" s="370"/>
      <c r="S727" s="370"/>
      <c r="T727" s="370"/>
      <c r="Z727" s="371" t="s">
        <v>2206</v>
      </c>
      <c r="AA727" s="926">
        <v>0.00011147810840128355</v>
      </c>
    </row>
    <row r="728" spans="1:27" s="371" customFormat="1" ht="12" customHeight="1">
      <c r="A728" s="393" t="s">
        <v>2207</v>
      </c>
      <c r="B728" s="956" t="s">
        <v>1259</v>
      </c>
      <c r="C728" s="957"/>
      <c r="D728" s="957"/>
      <c r="E728" s="958"/>
      <c r="F728" s="432" t="s">
        <v>1020</v>
      </c>
      <c r="G728" s="433">
        <v>36</v>
      </c>
      <c r="H728" s="396"/>
      <c r="I728" s="396">
        <v>44.89</v>
      </c>
      <c r="J728" s="438"/>
      <c r="K728" s="436">
        <f t="shared" si="18"/>
        <v>1616.04</v>
      </c>
      <c r="L728" s="919">
        <f>K728/K781</f>
        <v>0.000250420623351101</v>
      </c>
      <c r="M728" s="440"/>
      <c r="N728" s="394" t="s">
        <v>2519</v>
      </c>
      <c r="O728" s="370"/>
      <c r="P728" s="397"/>
      <c r="Q728" s="370"/>
      <c r="R728" s="370"/>
      <c r="S728" s="370"/>
      <c r="T728" s="370"/>
      <c r="Z728" s="371" t="s">
        <v>2207</v>
      </c>
      <c r="AA728" s="926">
        <v>0.0002466493284166981</v>
      </c>
    </row>
    <row r="729" spans="1:27" s="371" customFormat="1" ht="12" customHeight="1">
      <c r="A729" s="393" t="s">
        <v>2208</v>
      </c>
      <c r="B729" s="956" t="s">
        <v>963</v>
      </c>
      <c r="C729" s="957"/>
      <c r="D729" s="957"/>
      <c r="E729" s="958"/>
      <c r="F729" s="432" t="s">
        <v>1020</v>
      </c>
      <c r="G729" s="433">
        <v>24</v>
      </c>
      <c r="H729" s="396"/>
      <c r="I729" s="396">
        <v>41.4</v>
      </c>
      <c r="J729" s="438"/>
      <c r="K729" s="436">
        <f t="shared" si="18"/>
        <v>993.5999999999999</v>
      </c>
      <c r="L729" s="919">
        <f>K729/K781</f>
        <v>0.00015396768109802599</v>
      </c>
      <c r="M729" s="440"/>
      <c r="N729" s="394" t="s">
        <v>2518</v>
      </c>
      <c r="O729" s="370"/>
      <c r="P729" s="397"/>
      <c r="Q729" s="370"/>
      <c r="R729" s="370"/>
      <c r="S729" s="370"/>
      <c r="T729" s="370"/>
      <c r="Z729" s="371" t="s">
        <v>2208</v>
      </c>
      <c r="AA729" s="926">
        <v>0.0001516628244210687</v>
      </c>
    </row>
    <row r="730" spans="1:27" s="370" customFormat="1" ht="38.25" customHeight="1">
      <c r="A730" s="393" t="s">
        <v>2209</v>
      </c>
      <c r="B730" s="963" t="s">
        <v>2073</v>
      </c>
      <c r="C730" s="960"/>
      <c r="D730" s="960"/>
      <c r="E730" s="961"/>
      <c r="F730" s="432" t="s">
        <v>1019</v>
      </c>
      <c r="G730" s="433">
        <v>6</v>
      </c>
      <c r="H730" s="441"/>
      <c r="I730" s="396">
        <v>572.31</v>
      </c>
      <c r="J730" s="443"/>
      <c r="K730" s="436">
        <f t="shared" si="18"/>
        <v>3433.8599999999997</v>
      </c>
      <c r="L730" s="919">
        <f>K730/K781</f>
        <v>0.0005321089587512756</v>
      </c>
      <c r="M730" s="440"/>
      <c r="N730" s="394" t="s">
        <v>2521</v>
      </c>
      <c r="P730" s="397"/>
      <c r="Z730" s="370" t="s">
        <v>2209</v>
      </c>
      <c r="AA730" s="925">
        <v>0.0005219303816711748</v>
      </c>
    </row>
    <row r="731" spans="1:27" s="370" customFormat="1" ht="49.5" customHeight="1">
      <c r="A731" s="393" t="s">
        <v>2210</v>
      </c>
      <c r="B731" s="963" t="s">
        <v>2074</v>
      </c>
      <c r="C731" s="960"/>
      <c r="D731" s="960"/>
      <c r="E731" s="961"/>
      <c r="F731" s="432" t="s">
        <v>1019</v>
      </c>
      <c r="G731" s="433">
        <v>1</v>
      </c>
      <c r="H731" s="441"/>
      <c r="I731" s="396">
        <v>602.15</v>
      </c>
      <c r="J731" s="443"/>
      <c r="K731" s="436">
        <f t="shared" si="18"/>
        <v>602.15</v>
      </c>
      <c r="L731" s="919">
        <f>K731/K781</f>
        <v>9.330881559297137E-05</v>
      </c>
      <c r="M731" s="440"/>
      <c r="N731" s="394" t="s">
        <v>2522</v>
      </c>
      <c r="P731" s="397"/>
      <c r="Z731" s="370" t="s">
        <v>2210</v>
      </c>
      <c r="AA731" s="925">
        <v>9.164414842073973E-05</v>
      </c>
    </row>
    <row r="732" spans="1:27" s="371" customFormat="1" ht="12" customHeight="1">
      <c r="A732" s="393" t="s">
        <v>2211</v>
      </c>
      <c r="B732" s="956" t="s">
        <v>1272</v>
      </c>
      <c r="C732" s="957"/>
      <c r="D732" s="957"/>
      <c r="E732" s="958"/>
      <c r="F732" s="432" t="s">
        <v>1019</v>
      </c>
      <c r="G732" s="433">
        <v>7</v>
      </c>
      <c r="H732" s="396"/>
      <c r="I732" s="396">
        <v>52.39</v>
      </c>
      <c r="J732" s="438"/>
      <c r="K732" s="436">
        <f t="shared" si="18"/>
        <v>366.73</v>
      </c>
      <c r="L732" s="919">
        <f>K732/K781</f>
        <v>5.6828268608171376E-05</v>
      </c>
      <c r="M732" s="440"/>
      <c r="N732" s="394" t="s">
        <v>2545</v>
      </c>
      <c r="O732" s="370"/>
      <c r="P732" s="397"/>
      <c r="Q732" s="370"/>
      <c r="R732" s="370"/>
      <c r="S732" s="370"/>
      <c r="T732" s="370"/>
      <c r="Z732" s="371" t="s">
        <v>2211</v>
      </c>
      <c r="AA732" s="926">
        <v>5.6072372368677445E-05</v>
      </c>
    </row>
    <row r="733" spans="1:27" s="371" customFormat="1" ht="12" customHeight="1">
      <c r="A733" s="393" t="s">
        <v>2212</v>
      </c>
      <c r="B733" s="956" t="s">
        <v>2075</v>
      </c>
      <c r="C733" s="957"/>
      <c r="D733" s="957"/>
      <c r="E733" s="958"/>
      <c r="F733" s="432" t="s">
        <v>1019</v>
      </c>
      <c r="G733" s="433">
        <v>5</v>
      </c>
      <c r="H733" s="396"/>
      <c r="I733" s="396">
        <v>77.98</v>
      </c>
      <c r="J733" s="438"/>
      <c r="K733" s="436">
        <f t="shared" si="18"/>
        <v>389.90000000000003</v>
      </c>
      <c r="L733" s="919">
        <f>K733/K781</f>
        <v>6.041867840189245E-05</v>
      </c>
      <c r="M733" s="440"/>
      <c r="N733" s="394" t="s">
        <v>2547</v>
      </c>
      <c r="O733" s="370"/>
      <c r="P733" s="397"/>
      <c r="Q733" s="370"/>
      <c r="R733" s="370"/>
      <c r="S733" s="370"/>
      <c r="T733" s="370"/>
      <c r="Z733" s="371" t="s">
        <v>2212</v>
      </c>
      <c r="AA733" s="926">
        <v>5.9615024640872944E-05</v>
      </c>
    </row>
    <row r="734" spans="1:27" s="371" customFormat="1" ht="12" customHeight="1">
      <c r="A734" s="393" t="s">
        <v>2213</v>
      </c>
      <c r="B734" s="956" t="s">
        <v>1766</v>
      </c>
      <c r="C734" s="957"/>
      <c r="D734" s="957"/>
      <c r="E734" s="958"/>
      <c r="F734" s="432" t="s">
        <v>1019</v>
      </c>
      <c r="G734" s="433">
        <v>3</v>
      </c>
      <c r="H734" s="396"/>
      <c r="I734" s="396">
        <v>85.25</v>
      </c>
      <c r="J734" s="438"/>
      <c r="K734" s="436">
        <f t="shared" si="18"/>
        <v>255.75</v>
      </c>
      <c r="L734" s="920">
        <f>K734/K781</f>
        <v>3.963087202175941E-05</v>
      </c>
      <c r="M734" s="440"/>
      <c r="N734" s="394" t="s">
        <v>2714</v>
      </c>
      <c r="O734" s="370"/>
      <c r="P734" s="397"/>
      <c r="Q734" s="370"/>
      <c r="R734" s="370"/>
      <c r="S734" s="370"/>
      <c r="T734" s="370"/>
      <c r="Z734" s="371" t="s">
        <v>2213</v>
      </c>
      <c r="AA734" s="926">
        <v>4.1617372549369594E-05</v>
      </c>
    </row>
    <row r="735" spans="1:27" s="371" customFormat="1" ht="12" customHeight="1">
      <c r="A735" s="393" t="s">
        <v>2214</v>
      </c>
      <c r="B735" s="956" t="s">
        <v>1270</v>
      </c>
      <c r="C735" s="957"/>
      <c r="D735" s="957"/>
      <c r="E735" s="958"/>
      <c r="F735" s="432" t="s">
        <v>1019</v>
      </c>
      <c r="G735" s="433">
        <v>3</v>
      </c>
      <c r="H735" s="396"/>
      <c r="I735" s="396">
        <v>53.18</v>
      </c>
      <c r="J735" s="438"/>
      <c r="K735" s="436">
        <f t="shared" si="18"/>
        <v>159.54</v>
      </c>
      <c r="L735" s="920">
        <f>K735/K781</f>
        <v>2.4722226089350913E-05</v>
      </c>
      <c r="M735" s="440"/>
      <c r="N735" s="394" t="s">
        <v>2546</v>
      </c>
      <c r="O735" s="370"/>
      <c r="P735" s="397"/>
      <c r="Q735" s="370"/>
      <c r="R735" s="370"/>
      <c r="S735" s="370"/>
      <c r="T735" s="370"/>
      <c r="Z735" s="371" t="s">
        <v>2214</v>
      </c>
      <c r="AA735" s="926">
        <v>2.4402559458023397E-05</v>
      </c>
    </row>
    <row r="736" spans="1:27" ht="12.75" customHeight="1">
      <c r="A736" s="393" t="s">
        <v>2215</v>
      </c>
      <c r="B736" s="956" t="s">
        <v>1273</v>
      </c>
      <c r="C736" s="957"/>
      <c r="D736" s="957"/>
      <c r="E736" s="958"/>
      <c r="F736" s="432" t="s">
        <v>1019</v>
      </c>
      <c r="G736" s="433">
        <v>2</v>
      </c>
      <c r="H736" s="396"/>
      <c r="I736" s="909">
        <v>265.23</v>
      </c>
      <c r="J736" s="438"/>
      <c r="K736" s="436">
        <f t="shared" si="18"/>
        <v>530.46</v>
      </c>
      <c r="L736" s="919">
        <f>K736/K781</f>
        <v>8.219977467316714E-05</v>
      </c>
      <c r="M736" s="440"/>
      <c r="N736" s="394" t="s">
        <v>2542</v>
      </c>
      <c r="Z736" s="369" t="s">
        <v>2215</v>
      </c>
      <c r="AA736" s="924">
        <v>8.110640156706197E-05</v>
      </c>
    </row>
    <row r="737" spans="1:27" s="370" customFormat="1" ht="26.25" customHeight="1">
      <c r="A737" s="393" t="s">
        <v>2216</v>
      </c>
      <c r="B737" s="963" t="s">
        <v>1383</v>
      </c>
      <c r="C737" s="960"/>
      <c r="D737" s="960"/>
      <c r="E737" s="961"/>
      <c r="F737" s="432" t="s">
        <v>1336</v>
      </c>
      <c r="G737" s="433">
        <v>2</v>
      </c>
      <c r="H737" s="441"/>
      <c r="I737" s="396">
        <v>462.23</v>
      </c>
      <c r="J737" s="443"/>
      <c r="K737" s="436">
        <f t="shared" si="18"/>
        <v>924.46</v>
      </c>
      <c r="L737" s="919">
        <f>K737/K781</f>
        <v>0.0001432537867027789</v>
      </c>
      <c r="M737" s="440"/>
      <c r="N737" s="394" t="s">
        <v>2543</v>
      </c>
      <c r="P737" s="397"/>
      <c r="Z737" s="370" t="s">
        <v>2216</v>
      </c>
      <c r="AA737" s="925">
        <v>0.0001413483090010295</v>
      </c>
    </row>
    <row r="738" spans="1:27" ht="12.75" customHeight="1">
      <c r="A738" s="393" t="s">
        <v>2217</v>
      </c>
      <c r="B738" s="956" t="s">
        <v>1267</v>
      </c>
      <c r="C738" s="957"/>
      <c r="D738" s="957"/>
      <c r="E738" s="958"/>
      <c r="F738" s="432" t="s">
        <v>1019</v>
      </c>
      <c r="G738" s="433">
        <v>1</v>
      </c>
      <c r="H738" s="396"/>
      <c r="I738" s="396">
        <v>396.46</v>
      </c>
      <c r="J738" s="438"/>
      <c r="K738" s="436">
        <f t="shared" si="18"/>
        <v>396.46</v>
      </c>
      <c r="L738" s="919">
        <f>K738/K781</f>
        <v>6.143521220624334E-05</v>
      </c>
      <c r="M738" s="440"/>
      <c r="N738" s="394" t="s">
        <v>2544</v>
      </c>
      <c r="Z738" s="369" t="s">
        <v>2217</v>
      </c>
      <c r="AA738" s="924">
        <v>6.0618037109824275E-05</v>
      </c>
    </row>
    <row r="739" spans="1:27" s="370" customFormat="1" ht="24.75" customHeight="1">
      <c r="A739" s="393" t="s">
        <v>2218</v>
      </c>
      <c r="B739" s="963" t="s">
        <v>2076</v>
      </c>
      <c r="C739" s="960"/>
      <c r="D739" s="960"/>
      <c r="E739" s="961"/>
      <c r="F739" s="432" t="s">
        <v>1019</v>
      </c>
      <c r="G739" s="433">
        <v>1</v>
      </c>
      <c r="H739" s="441"/>
      <c r="I739" s="396">
        <v>1592.54</v>
      </c>
      <c r="J739" s="443"/>
      <c r="K739" s="436">
        <f t="shared" si="18"/>
        <v>1592.54</v>
      </c>
      <c r="L739" s="919">
        <f>K739/K781</f>
        <v>0.00024677907694831955</v>
      </c>
      <c r="M739" s="440"/>
      <c r="N739" s="394" t="s">
        <v>2505</v>
      </c>
      <c r="P739" s="397"/>
      <c r="Z739" s="370" t="s">
        <v>2218</v>
      </c>
      <c r="AA739" s="925">
        <v>0.0002443833764670245</v>
      </c>
    </row>
    <row r="740" spans="1:27" ht="12.75" customHeight="1">
      <c r="A740" s="393" t="s">
        <v>2219</v>
      </c>
      <c r="B740" s="956" t="s">
        <v>1274</v>
      </c>
      <c r="C740" s="957"/>
      <c r="D740" s="957"/>
      <c r="E740" s="958"/>
      <c r="F740" s="432" t="s">
        <v>1019</v>
      </c>
      <c r="G740" s="433">
        <v>4</v>
      </c>
      <c r="H740" s="396"/>
      <c r="I740" s="396">
        <v>500.55</v>
      </c>
      <c r="J740" s="438"/>
      <c r="K740" s="436">
        <f t="shared" si="18"/>
        <v>2002.2</v>
      </c>
      <c r="L740" s="919">
        <f>K740/K781</f>
        <v>0.0003102597535169763</v>
      </c>
      <c r="M740" s="440"/>
      <c r="N740" s="394" t="s">
        <v>2548</v>
      </c>
      <c r="Z740" s="369" t="s">
        <v>2219</v>
      </c>
      <c r="AA740" s="924">
        <v>0.0003061328605692634</v>
      </c>
    </row>
    <row r="741" spans="1:27" ht="39" customHeight="1">
      <c r="A741" s="393" t="s">
        <v>2220</v>
      </c>
      <c r="B741" s="963" t="s">
        <v>1384</v>
      </c>
      <c r="C741" s="960"/>
      <c r="D741" s="960"/>
      <c r="E741" s="961"/>
      <c r="F741" s="432" t="s">
        <v>1019</v>
      </c>
      <c r="G741" s="433">
        <v>1</v>
      </c>
      <c r="H741" s="438"/>
      <c r="I741" s="396">
        <v>1844.47</v>
      </c>
      <c r="J741" s="438"/>
      <c r="K741" s="436">
        <f t="shared" si="18"/>
        <v>1844.47</v>
      </c>
      <c r="L741" s="919">
        <f>K741/K781</f>
        <v>0.00028581800398035025</v>
      </c>
      <c r="M741" s="440"/>
      <c r="N741" s="394" t="s">
        <v>2549</v>
      </c>
      <c r="O741" s="395"/>
      <c r="Z741" s="369" t="s">
        <v>2220</v>
      </c>
      <c r="AA741" s="924">
        <v>0.00028201622082418804</v>
      </c>
    </row>
    <row r="742" spans="1:27" ht="12" customHeight="1">
      <c r="A742" s="393" t="s">
        <v>2221</v>
      </c>
      <c r="B742" s="956" t="s">
        <v>1305</v>
      </c>
      <c r="C742" s="957"/>
      <c r="D742" s="957"/>
      <c r="E742" s="958"/>
      <c r="F742" s="432" t="s">
        <v>1019</v>
      </c>
      <c r="G742" s="433">
        <v>2</v>
      </c>
      <c r="H742" s="396"/>
      <c r="I742" s="396">
        <v>77.64</v>
      </c>
      <c r="J742" s="438"/>
      <c r="K742" s="436">
        <f t="shared" si="18"/>
        <v>155.28</v>
      </c>
      <c r="L742" s="920">
        <f>K742/K781</f>
        <v>2.406209895420841E-05</v>
      </c>
      <c r="M742" s="440"/>
      <c r="N742" s="394" t="s">
        <v>2593</v>
      </c>
      <c r="Z742" s="369" t="s">
        <v>2221</v>
      </c>
      <c r="AA742" s="924">
        <v>2.3742039051640808E-05</v>
      </c>
    </row>
    <row r="743" spans="1:27" ht="12.75" customHeight="1">
      <c r="A743" s="393" t="s">
        <v>2222</v>
      </c>
      <c r="B743" s="956" t="s">
        <v>1277</v>
      </c>
      <c r="C743" s="957"/>
      <c r="D743" s="957"/>
      <c r="E743" s="958"/>
      <c r="F743" s="432" t="s">
        <v>1019</v>
      </c>
      <c r="G743" s="433">
        <v>3</v>
      </c>
      <c r="H743" s="396"/>
      <c r="I743" s="396">
        <v>75.99</v>
      </c>
      <c r="J743" s="438"/>
      <c r="K743" s="436">
        <f t="shared" si="18"/>
        <v>227.96999999999997</v>
      </c>
      <c r="L743" s="920">
        <f>K743/K781</f>
        <v>3.532609929540759E-05</v>
      </c>
      <c r="M743" s="440"/>
      <c r="N743" s="394" t="s">
        <v>2554</v>
      </c>
      <c r="Z743" s="369" t="s">
        <v>2222</v>
      </c>
      <c r="AA743" s="924">
        <v>3.4856212278481156E-05</v>
      </c>
    </row>
    <row r="744" spans="1:27" ht="12.75" customHeight="1">
      <c r="A744" s="393" t="s">
        <v>2223</v>
      </c>
      <c r="B744" s="956" t="s">
        <v>1278</v>
      </c>
      <c r="C744" s="957"/>
      <c r="D744" s="957"/>
      <c r="E744" s="958"/>
      <c r="F744" s="432" t="s">
        <v>1019</v>
      </c>
      <c r="G744" s="433">
        <v>2</v>
      </c>
      <c r="H744" s="396"/>
      <c r="I744" s="396">
        <v>101.45</v>
      </c>
      <c r="J744" s="438"/>
      <c r="K744" s="436">
        <f t="shared" si="18"/>
        <v>202.9</v>
      </c>
      <c r="L744" s="920">
        <f>K744/K781</f>
        <v>3.144126660103611E-05</v>
      </c>
      <c r="M744" s="440"/>
      <c r="N744" s="394" t="s">
        <v>2555</v>
      </c>
      <c r="Z744" s="369" t="s">
        <v>2223</v>
      </c>
      <c r="AA744" s="924">
        <v>3.1023053346071095E-05</v>
      </c>
    </row>
    <row r="745" spans="1:27" s="371" customFormat="1" ht="12" customHeight="1">
      <c r="A745" s="393" t="s">
        <v>2224</v>
      </c>
      <c r="B745" s="956" t="s">
        <v>2077</v>
      </c>
      <c r="C745" s="957"/>
      <c r="D745" s="957"/>
      <c r="E745" s="958"/>
      <c r="F745" s="432" t="s">
        <v>1019</v>
      </c>
      <c r="G745" s="433">
        <v>5</v>
      </c>
      <c r="H745" s="396"/>
      <c r="I745" s="396">
        <v>70.84</v>
      </c>
      <c r="J745" s="438"/>
      <c r="K745" s="436">
        <f t="shared" si="18"/>
        <v>354.20000000000005</v>
      </c>
      <c r="L745" s="919">
        <f>K745/K781</f>
        <v>5.488662705809261E-05</v>
      </c>
      <c r="M745" s="440"/>
      <c r="N745" s="394" t="s">
        <v>2516</v>
      </c>
      <c r="O745" s="370"/>
      <c r="P745" s="397"/>
      <c r="Q745" s="370"/>
      <c r="R745" s="370"/>
      <c r="S745" s="370"/>
      <c r="T745" s="370"/>
      <c r="Z745" s="371" t="s">
        <v>2224</v>
      </c>
      <c r="AA745" s="926">
        <v>5.4156557393683504E-05</v>
      </c>
    </row>
    <row r="746" spans="1:27" ht="12" customHeight="1">
      <c r="A746" s="393" t="s">
        <v>2225</v>
      </c>
      <c r="B746" s="956" t="s">
        <v>1264</v>
      </c>
      <c r="C746" s="957"/>
      <c r="D746" s="957"/>
      <c r="E746" s="958"/>
      <c r="F746" s="432" t="s">
        <v>1019</v>
      </c>
      <c r="G746" s="433">
        <v>2</v>
      </c>
      <c r="H746" s="396"/>
      <c r="I746" s="396">
        <v>62.15</v>
      </c>
      <c r="J746" s="438"/>
      <c r="K746" s="436">
        <f t="shared" si="18"/>
        <v>124.3</v>
      </c>
      <c r="L746" s="920">
        <f>K746/K781</f>
        <v>1.9261456079392745E-05</v>
      </c>
      <c r="M746" s="440"/>
      <c r="N746" s="394" t="s">
        <v>2517</v>
      </c>
      <c r="Z746" s="369" t="s">
        <v>2225</v>
      </c>
      <c r="AA746" s="924">
        <v>1.9005251507721227E-05</v>
      </c>
    </row>
    <row r="747" spans="1:27" ht="12.75" customHeight="1">
      <c r="A747" s="393" t="s">
        <v>2226</v>
      </c>
      <c r="B747" s="956" t="s">
        <v>2087</v>
      </c>
      <c r="C747" s="957"/>
      <c r="D747" s="957"/>
      <c r="E747" s="958"/>
      <c r="F747" s="432" t="s">
        <v>1019</v>
      </c>
      <c r="G747" s="433">
        <v>5</v>
      </c>
      <c r="H747" s="396"/>
      <c r="I747" s="396">
        <v>233.67</v>
      </c>
      <c r="J747" s="438"/>
      <c r="K747" s="436">
        <f t="shared" si="18"/>
        <v>1168.35</v>
      </c>
      <c r="L747" s="919">
        <f>K747/K781</f>
        <v>0.00018104683998679415</v>
      </c>
      <c r="M747" s="440"/>
      <c r="N747" s="394" t="s">
        <v>2551</v>
      </c>
      <c r="Z747" s="369" t="s">
        <v>2226</v>
      </c>
      <c r="AA747" s="924">
        <v>0.00017863866129562425</v>
      </c>
    </row>
    <row r="748" spans="1:27" s="370" customFormat="1" ht="24.75" customHeight="1">
      <c r="A748" s="393" t="s">
        <v>2227</v>
      </c>
      <c r="B748" s="963" t="s">
        <v>2078</v>
      </c>
      <c r="C748" s="960"/>
      <c r="D748" s="960"/>
      <c r="E748" s="961"/>
      <c r="F748" s="432" t="s">
        <v>1019</v>
      </c>
      <c r="G748" s="433">
        <v>3</v>
      </c>
      <c r="H748" s="441"/>
      <c r="I748" s="396">
        <v>717.67</v>
      </c>
      <c r="J748" s="443"/>
      <c r="K748" s="436">
        <f t="shared" si="18"/>
        <v>2153.0099999999998</v>
      </c>
      <c r="L748" s="919">
        <f>K748/K781</f>
        <v>0.00033362918385754925</v>
      </c>
      <c r="M748" s="440"/>
      <c r="N748" s="394" t="s">
        <v>2689</v>
      </c>
      <c r="P748" s="397"/>
      <c r="Z748" s="370" t="s">
        <v>2227</v>
      </c>
      <c r="AA748" s="925">
        <v>0.00032919144447818885</v>
      </c>
    </row>
    <row r="749" spans="1:27" s="370" customFormat="1" ht="25.5" customHeight="1">
      <c r="A749" s="393" t="s">
        <v>2228</v>
      </c>
      <c r="B749" s="963" t="s">
        <v>1275</v>
      </c>
      <c r="C749" s="960"/>
      <c r="D749" s="960"/>
      <c r="E749" s="961"/>
      <c r="F749" s="432" t="s">
        <v>1019</v>
      </c>
      <c r="G749" s="433">
        <v>1</v>
      </c>
      <c r="H749" s="396"/>
      <c r="I749" s="396">
        <v>4101.99</v>
      </c>
      <c r="J749" s="443"/>
      <c r="K749" s="436">
        <f t="shared" si="18"/>
        <v>4101.99</v>
      </c>
      <c r="L749" s="919">
        <f>K749/K781</f>
        <v>0.0006356419969678861</v>
      </c>
      <c r="M749" s="440"/>
      <c r="N749" s="394" t="s">
        <v>2552</v>
      </c>
      <c r="P749" s="397"/>
      <c r="Z749" s="370" t="s">
        <v>2228</v>
      </c>
      <c r="AA749" s="925">
        <v>0.0006272421039637987</v>
      </c>
    </row>
    <row r="750" spans="1:27" ht="12.75" customHeight="1" thickBot="1">
      <c r="A750" s="393" t="s">
        <v>2229</v>
      </c>
      <c r="B750" s="956" t="s">
        <v>1318</v>
      </c>
      <c r="C750" s="957"/>
      <c r="D750" s="957"/>
      <c r="E750" s="958"/>
      <c r="F750" s="432" t="s">
        <v>1019</v>
      </c>
      <c r="G750" s="433">
        <v>2</v>
      </c>
      <c r="H750" s="396"/>
      <c r="I750" s="396">
        <v>157.43</v>
      </c>
      <c r="J750" s="438"/>
      <c r="K750" s="436">
        <f t="shared" si="18"/>
        <v>314.86</v>
      </c>
      <c r="L750" s="919">
        <f>K750/K781</f>
        <v>4.879052342041512E-05</v>
      </c>
      <c r="M750" s="440">
        <f>SUM(K720:K750)</f>
        <v>30135.28</v>
      </c>
      <c r="N750" s="394" t="s">
        <v>2715</v>
      </c>
      <c r="Z750" s="369" t="s">
        <v>2229</v>
      </c>
      <c r="AA750" s="924">
        <v>5.123314300247167E-05</v>
      </c>
    </row>
    <row r="751" spans="1:26" ht="18" customHeight="1" thickTop="1">
      <c r="A751" s="402" t="str">
        <f>A27</f>
        <v>DATA: 10/05/2017</v>
      </c>
      <c r="B751" s="386"/>
      <c r="C751" s="387" t="s">
        <v>986</v>
      </c>
      <c r="D751" s="386"/>
      <c r="E751" s="388"/>
      <c r="F751" s="386" t="s">
        <v>1009</v>
      </c>
      <c r="G751" s="388"/>
      <c r="H751" s="375" t="s">
        <v>1519</v>
      </c>
      <c r="I751" s="498"/>
      <c r="J751" s="386"/>
      <c r="K751" s="452">
        <f>SUM(K716:K750)</f>
        <v>6373395.848840422</v>
      </c>
      <c r="L751" s="386"/>
      <c r="M751" s="453">
        <f>SUM(M716:M750)</f>
        <v>6373395.848840417</v>
      </c>
      <c r="N751" s="415"/>
      <c r="P751" s="400"/>
      <c r="Z751" s="369" t="s">
        <v>2420</v>
      </c>
    </row>
    <row r="752" spans="1:16" ht="18" customHeight="1" thickBot="1">
      <c r="A752" s="454"/>
      <c r="B752" s="389"/>
      <c r="C752" s="390"/>
      <c r="D752" s="391"/>
      <c r="E752" s="392"/>
      <c r="F752" s="391"/>
      <c r="G752" s="392"/>
      <c r="H752" s="382" t="s">
        <v>1017</v>
      </c>
      <c r="I752" s="504"/>
      <c r="J752" s="391"/>
      <c r="K752" s="455"/>
      <c r="L752" s="391"/>
      <c r="M752" s="456"/>
      <c r="N752" s="415"/>
      <c r="P752" s="400"/>
    </row>
    <row r="753" ht="16.5" customHeight="1" thickBot="1" thickTop="1">
      <c r="E753" s="372" t="s">
        <v>1010</v>
      </c>
    </row>
    <row r="754" spans="1:14" ht="15.75" customHeight="1" thickTop="1">
      <c r="A754" s="401"/>
      <c r="B754" s="373" t="s">
        <v>1001</v>
      </c>
      <c r="C754" s="374"/>
      <c r="D754" s="375" t="str">
        <f>D2</f>
        <v>OBRA/SERVIÇO: CONSTRUÇÃO DE CENTRO DE EDUCAÇÃO INFANTIL</v>
      </c>
      <c r="E754" s="375"/>
      <c r="F754" s="375"/>
      <c r="G754" s="375"/>
      <c r="H754" s="941" t="str">
        <f>H2</f>
        <v>PRINCIPAIS REFERÊNCIAIS DE PREÇOS - BDI 30,90%</v>
      </c>
      <c r="I754" s="942"/>
      <c r="J754" s="942"/>
      <c r="K754" s="943"/>
      <c r="L754" s="402"/>
      <c r="M754" s="403" t="s">
        <v>990</v>
      </c>
      <c r="N754" s="404"/>
    </row>
    <row r="755" spans="1:14" ht="15.75" customHeight="1" thickBot="1">
      <c r="A755" s="405"/>
      <c r="B755" s="376" t="s">
        <v>1002</v>
      </c>
      <c r="C755" s="377"/>
      <c r="D755" s="378"/>
      <c r="E755" s="378"/>
      <c r="F755" s="378"/>
      <c r="G755" s="378"/>
      <c r="H755" s="944" t="str">
        <f>H3</f>
        <v>IOPES - FEVEREIRO/2017 (DATA BASE)</v>
      </c>
      <c r="I755" s="945"/>
      <c r="J755" s="945"/>
      <c r="K755" s="946"/>
      <c r="L755" s="406"/>
      <c r="M755" s="407" t="s">
        <v>2277</v>
      </c>
      <c r="N755" s="408"/>
    </row>
    <row r="756" spans="1:14" ht="15.75" customHeight="1" thickTop="1">
      <c r="A756" s="405"/>
      <c r="B756" s="379" t="s">
        <v>1003</v>
      </c>
      <c r="C756" s="377"/>
      <c r="D756" s="378" t="str">
        <f>D4</f>
        <v>LOCAL: LOCALIDADE DE JAQUEIRA - PRESIDENTE KENNEDY - ES</v>
      </c>
      <c r="E756" s="378"/>
      <c r="F756" s="378"/>
      <c r="G756" s="378"/>
      <c r="H756" s="405" t="s">
        <v>1004</v>
      </c>
      <c r="J756" s="405"/>
      <c r="L756" s="405"/>
      <c r="M756" s="409"/>
      <c r="N756" s="410"/>
    </row>
    <row r="757" spans="1:14" ht="15.75" customHeight="1" thickBot="1">
      <c r="A757" s="411"/>
      <c r="B757" s="380"/>
      <c r="C757" s="381"/>
      <c r="D757" s="382"/>
      <c r="E757" s="382"/>
      <c r="F757" s="382"/>
      <c r="G757" s="382"/>
      <c r="H757" s="411" t="s">
        <v>1005</v>
      </c>
      <c r="I757" s="391"/>
      <c r="J757" s="411"/>
      <c r="K757" s="412">
        <f>K751</f>
        <v>6373395.848840422</v>
      </c>
      <c r="L757" s="413"/>
      <c r="M757" s="414">
        <f>M751</f>
        <v>6373395.848840417</v>
      </c>
      <c r="N757" s="415"/>
    </row>
    <row r="758" spans="1:14" ht="13.5" customHeight="1" thickTop="1">
      <c r="A758" s="416"/>
      <c r="B758" s="383"/>
      <c r="C758" s="383"/>
      <c r="D758" s="383"/>
      <c r="E758" s="383"/>
      <c r="F758" s="417"/>
      <c r="G758" s="417"/>
      <c r="H758" s="418"/>
      <c r="I758" s="419"/>
      <c r="J758" s="419" t="s">
        <v>1012</v>
      </c>
      <c r="K758" s="419"/>
      <c r="L758" s="419"/>
      <c r="M758" s="420"/>
      <c r="N758" s="394"/>
    </row>
    <row r="759" spans="1:26" ht="13.5" customHeight="1">
      <c r="A759" s="416" t="s">
        <v>1006</v>
      </c>
      <c r="B759" s="383"/>
      <c r="C759" s="384" t="s">
        <v>1007</v>
      </c>
      <c r="D759" s="383"/>
      <c r="E759" s="383"/>
      <c r="F759" s="421" t="s">
        <v>18</v>
      </c>
      <c r="G759" s="417" t="s">
        <v>1013</v>
      </c>
      <c r="H759" s="422" t="s">
        <v>1014</v>
      </c>
      <c r="I759" s="422"/>
      <c r="J759" s="947" t="s">
        <v>463</v>
      </c>
      <c r="K759" s="952"/>
      <c r="L759" s="947" t="s">
        <v>997</v>
      </c>
      <c r="M759" s="948"/>
      <c r="N759" s="423"/>
      <c r="O759" s="424"/>
      <c r="Z759" s="369" t="s">
        <v>1006</v>
      </c>
    </row>
    <row r="760" spans="1:15" ht="6" customHeight="1" thickBot="1">
      <c r="A760" s="425"/>
      <c r="B760" s="385"/>
      <c r="C760" s="385"/>
      <c r="D760" s="385"/>
      <c r="E760" s="385"/>
      <c r="F760" s="426"/>
      <c r="G760" s="427"/>
      <c r="H760" s="385"/>
      <c r="I760" s="385"/>
      <c r="J760" s="426"/>
      <c r="K760" s="428"/>
      <c r="L760" s="385"/>
      <c r="M760" s="429"/>
      <c r="N760" s="430"/>
      <c r="O760" s="424"/>
    </row>
    <row r="761" spans="1:27" s="371" customFormat="1" ht="12" customHeight="1" thickTop="1">
      <c r="A761" s="444" t="s">
        <v>2110</v>
      </c>
      <c r="B761" s="964" t="s">
        <v>1021</v>
      </c>
      <c r="C761" s="965"/>
      <c r="D761" s="965"/>
      <c r="E761" s="966"/>
      <c r="F761" s="432"/>
      <c r="G761" s="433"/>
      <c r="H761" s="396"/>
      <c r="I761" s="396"/>
      <c r="J761" s="438"/>
      <c r="K761" s="436">
        <f t="shared" si="18"/>
        <v>0</v>
      </c>
      <c r="L761" s="439"/>
      <c r="M761" s="440"/>
      <c r="N761" s="394"/>
      <c r="O761" s="370"/>
      <c r="P761" s="397"/>
      <c r="Q761" s="370"/>
      <c r="R761" s="370"/>
      <c r="S761" s="370"/>
      <c r="T761" s="370"/>
      <c r="Z761" s="371" t="s">
        <v>2110</v>
      </c>
      <c r="AA761" s="926"/>
    </row>
    <row r="762" spans="1:27" ht="12.75" customHeight="1">
      <c r="A762" s="393" t="s">
        <v>2230</v>
      </c>
      <c r="B762" s="956" t="s">
        <v>1239</v>
      </c>
      <c r="C762" s="957"/>
      <c r="D762" s="957"/>
      <c r="E762" s="958"/>
      <c r="F762" s="432" t="s">
        <v>1018</v>
      </c>
      <c r="G762" s="433">
        <v>36.31</v>
      </c>
      <c r="H762" s="396"/>
      <c r="I762" s="396">
        <v>11.43</v>
      </c>
      <c r="J762" s="438"/>
      <c r="K762" s="436">
        <f t="shared" si="18"/>
        <v>415.0233</v>
      </c>
      <c r="L762" s="919">
        <f>K762/K781</f>
        <v>6.43117704334243E-05</v>
      </c>
      <c r="M762" s="440"/>
      <c r="N762" s="394" t="s">
        <v>2624</v>
      </c>
      <c r="Z762" s="369" t="s">
        <v>2230</v>
      </c>
      <c r="AA762" s="924">
        <v>6.345633304959323E-05</v>
      </c>
    </row>
    <row r="763" spans="1:27" ht="12.75" customHeight="1">
      <c r="A763" s="393" t="s">
        <v>2231</v>
      </c>
      <c r="B763" s="956" t="s">
        <v>991</v>
      </c>
      <c r="C763" s="957"/>
      <c r="D763" s="957"/>
      <c r="E763" s="958"/>
      <c r="F763" s="432" t="s">
        <v>1018</v>
      </c>
      <c r="G763" s="433">
        <v>15.12</v>
      </c>
      <c r="H763" s="396"/>
      <c r="I763" s="396">
        <v>16.94</v>
      </c>
      <c r="J763" s="438"/>
      <c r="K763" s="436">
        <f t="shared" si="18"/>
        <v>256.13280000000003</v>
      </c>
      <c r="L763" s="920">
        <f>K763/K781</f>
        <v>3.9690190488269406E-05</v>
      </c>
      <c r="M763" s="440"/>
      <c r="N763" s="394" t="s">
        <v>2626</v>
      </c>
      <c r="Z763" s="369" t="s">
        <v>2231</v>
      </c>
      <c r="AA763" s="924">
        <v>3.916225489442365E-05</v>
      </c>
    </row>
    <row r="764" spans="1:27" ht="12.75" customHeight="1">
      <c r="A764" s="393" t="s">
        <v>2232</v>
      </c>
      <c r="B764" s="956" t="s">
        <v>1224</v>
      </c>
      <c r="C764" s="957"/>
      <c r="D764" s="957"/>
      <c r="E764" s="958"/>
      <c r="F764" s="432" t="s">
        <v>1018</v>
      </c>
      <c r="G764" s="433">
        <v>36.31</v>
      </c>
      <c r="H764" s="396"/>
      <c r="I764" s="396">
        <v>16.49</v>
      </c>
      <c r="J764" s="438"/>
      <c r="K764" s="436">
        <f t="shared" si="18"/>
        <v>598.7519</v>
      </c>
      <c r="L764" s="919">
        <f>K764/K781</f>
        <v>9.278224798312918E-05</v>
      </c>
      <c r="M764" s="440"/>
      <c r="N764" s="394" t="s">
        <v>2627</v>
      </c>
      <c r="Z764" s="369" t="s">
        <v>2232</v>
      </c>
      <c r="AA764" s="924">
        <v>9.154811303480249E-05</v>
      </c>
    </row>
    <row r="765" spans="1:27" ht="12.75" customHeight="1">
      <c r="A765" s="393" t="s">
        <v>2233</v>
      </c>
      <c r="B765" s="956" t="s">
        <v>2281</v>
      </c>
      <c r="C765" s="957"/>
      <c r="D765" s="957"/>
      <c r="E765" s="958"/>
      <c r="F765" s="432" t="s">
        <v>1018</v>
      </c>
      <c r="G765" s="433">
        <v>587.64</v>
      </c>
      <c r="H765" s="396"/>
      <c r="I765" s="396">
        <v>20.72</v>
      </c>
      <c r="J765" s="438"/>
      <c r="K765" s="436">
        <f t="shared" si="18"/>
        <v>12175.9008</v>
      </c>
      <c r="L765" s="919">
        <f>K765/K781</f>
        <v>0.001886770542930354</v>
      </c>
      <c r="M765" s="440"/>
      <c r="N765" s="394" t="s">
        <v>2628</v>
      </c>
      <c r="Z765" s="369" t="s">
        <v>2233</v>
      </c>
      <c r="AA765" s="924">
        <v>0.0018616738297430738</v>
      </c>
    </row>
    <row r="766" spans="1:27" s="370" customFormat="1" ht="24" customHeight="1">
      <c r="A766" s="393" t="s">
        <v>2234</v>
      </c>
      <c r="B766" s="963" t="s">
        <v>1226</v>
      </c>
      <c r="C766" s="960"/>
      <c r="D766" s="960"/>
      <c r="E766" s="961"/>
      <c r="F766" s="432" t="s">
        <v>1018</v>
      </c>
      <c r="G766" s="433">
        <v>15.12</v>
      </c>
      <c r="H766" s="441"/>
      <c r="I766" s="396">
        <v>22.27</v>
      </c>
      <c r="J766" s="443"/>
      <c r="K766" s="436">
        <f t="shared" si="18"/>
        <v>336.7224</v>
      </c>
      <c r="L766" s="919">
        <f>K766/K781</f>
        <v>5.217830827472016E-05</v>
      </c>
      <c r="M766" s="440"/>
      <c r="N766" s="394" t="s">
        <v>2629</v>
      </c>
      <c r="P766" s="397"/>
      <c r="Z766" s="370" t="s">
        <v>2234</v>
      </c>
      <c r="AA766" s="925">
        <v>5.148426307549083E-05</v>
      </c>
    </row>
    <row r="767" spans="1:27" s="370" customFormat="1" ht="24" customHeight="1">
      <c r="A767" s="393" t="s">
        <v>2235</v>
      </c>
      <c r="B767" s="963" t="s">
        <v>1227</v>
      </c>
      <c r="C767" s="960"/>
      <c r="D767" s="960"/>
      <c r="E767" s="961"/>
      <c r="F767" s="432" t="s">
        <v>1018</v>
      </c>
      <c r="G767" s="433">
        <v>10.88</v>
      </c>
      <c r="H767" s="441"/>
      <c r="I767" s="396">
        <v>19.33</v>
      </c>
      <c r="J767" s="443"/>
      <c r="K767" s="436">
        <f t="shared" si="18"/>
        <v>210.3104</v>
      </c>
      <c r="L767" s="920">
        <f>K767/K781</f>
        <v>3.258957789734127E-05</v>
      </c>
      <c r="M767" s="440"/>
      <c r="N767" s="394" t="s">
        <v>2630</v>
      </c>
      <c r="P767" s="397"/>
      <c r="Z767" s="370" t="s">
        <v>2235</v>
      </c>
      <c r="AA767" s="925">
        <v>3.215609048020478E-05</v>
      </c>
    </row>
    <row r="768" spans="1:27" s="371" customFormat="1" ht="12" customHeight="1">
      <c r="A768" s="393" t="s">
        <v>2236</v>
      </c>
      <c r="B768" s="956" t="s">
        <v>2088</v>
      </c>
      <c r="C768" s="957"/>
      <c r="D768" s="957"/>
      <c r="E768" s="958"/>
      <c r="F768" s="432" t="s">
        <v>1020</v>
      </c>
      <c r="G768" s="433">
        <v>190</v>
      </c>
      <c r="H768" s="396"/>
      <c r="I768" s="396">
        <v>27.8</v>
      </c>
      <c r="J768" s="438"/>
      <c r="K768" s="436">
        <f t="shared" si="18"/>
        <v>5282</v>
      </c>
      <c r="L768" s="919">
        <f>K768/K781</f>
        <v>0.0008184956638081455</v>
      </c>
      <c r="M768" s="440"/>
      <c r="N768" s="394" t="s">
        <v>2690</v>
      </c>
      <c r="O768" s="370"/>
      <c r="P768" s="397"/>
      <c r="Q768" s="370"/>
      <c r="R768" s="370"/>
      <c r="S768" s="370"/>
      <c r="T768" s="370"/>
      <c r="Z768" s="371" t="s">
        <v>2236</v>
      </c>
      <c r="AA768" s="926">
        <v>0.0008076085153964885</v>
      </c>
    </row>
    <row r="769" spans="1:27" s="371" customFormat="1" ht="12" customHeight="1">
      <c r="A769" s="393" t="s">
        <v>2237</v>
      </c>
      <c r="B769" s="956" t="s">
        <v>2089</v>
      </c>
      <c r="C769" s="957"/>
      <c r="D769" s="957"/>
      <c r="E769" s="958"/>
      <c r="F769" s="432" t="s">
        <v>1020</v>
      </c>
      <c r="G769" s="433">
        <v>130</v>
      </c>
      <c r="H769" s="396"/>
      <c r="I769" s="396">
        <v>44.48</v>
      </c>
      <c r="J769" s="438"/>
      <c r="K769" s="436">
        <f t="shared" si="18"/>
        <v>5782.4</v>
      </c>
      <c r="L769" s="919">
        <f>K769/K781</f>
        <v>0.0008960373582741802</v>
      </c>
      <c r="M769" s="440"/>
      <c r="N769" s="394" t="s">
        <v>2691</v>
      </c>
      <c r="O769" s="370"/>
      <c r="P769" s="397"/>
      <c r="Q769" s="370"/>
      <c r="R769" s="370"/>
      <c r="S769" s="370"/>
      <c r="T769" s="370"/>
      <c r="Z769" s="371" t="s">
        <v>2237</v>
      </c>
      <c r="AA769" s="926">
        <v>0.0008841187958024716</v>
      </c>
    </row>
    <row r="770" spans="1:27" s="371" customFormat="1" ht="12" customHeight="1">
      <c r="A770" s="393" t="s">
        <v>2238</v>
      </c>
      <c r="B770" s="956" t="s">
        <v>2079</v>
      </c>
      <c r="C770" s="957"/>
      <c r="D770" s="957"/>
      <c r="E770" s="958"/>
      <c r="F770" s="432" t="s">
        <v>1018</v>
      </c>
      <c r="G770" s="433">
        <v>463.54</v>
      </c>
      <c r="H770" s="396"/>
      <c r="I770" s="396">
        <v>73.63</v>
      </c>
      <c r="J770" s="438"/>
      <c r="K770" s="436">
        <f t="shared" si="18"/>
        <v>34130.4502</v>
      </c>
      <c r="L770" s="919">
        <f>K770/K781</f>
        <v>0.005288834814941282</v>
      </c>
      <c r="M770" s="440">
        <f>SUM(K762:K770)</f>
        <v>59187.6918</v>
      </c>
      <c r="N770" s="394" t="s">
        <v>2733</v>
      </c>
      <c r="O770" s="370"/>
      <c r="P770" s="397"/>
      <c r="Q770" s="370"/>
      <c r="R770" s="370"/>
      <c r="S770" s="370"/>
      <c r="T770" s="370"/>
      <c r="Z770" s="371" t="s">
        <v>2238</v>
      </c>
      <c r="AA770" s="926">
        <v>0.004672752567472312</v>
      </c>
    </row>
    <row r="771" spans="1:27" s="371" customFormat="1" ht="12" customHeight="1">
      <c r="A771" s="444" t="s">
        <v>2111</v>
      </c>
      <c r="B771" s="964" t="s">
        <v>1058</v>
      </c>
      <c r="C771" s="965"/>
      <c r="D771" s="965"/>
      <c r="E771" s="966"/>
      <c r="F771" s="917"/>
      <c r="G771" s="544"/>
      <c r="H771" s="915"/>
      <c r="I771" s="396"/>
      <c r="J771" s="438"/>
      <c r="K771" s="436">
        <f t="shared" si="18"/>
        <v>0</v>
      </c>
      <c r="L771" s="919"/>
      <c r="M771" s="440"/>
      <c r="N771" s="394"/>
      <c r="O771" s="370"/>
      <c r="P771" s="397"/>
      <c r="Q771" s="370"/>
      <c r="R771" s="370"/>
      <c r="S771" s="370"/>
      <c r="T771" s="370"/>
      <c r="Z771" s="371" t="s">
        <v>2111</v>
      </c>
      <c r="AA771" s="926"/>
    </row>
    <row r="772" spans="1:27" s="371" customFormat="1" ht="12" customHeight="1">
      <c r="A772" s="393" t="s">
        <v>2239</v>
      </c>
      <c r="B772" s="956" t="s">
        <v>2090</v>
      </c>
      <c r="C772" s="957"/>
      <c r="D772" s="957"/>
      <c r="E772" s="958"/>
      <c r="F772" s="432" t="s">
        <v>1018</v>
      </c>
      <c r="G772" s="433">
        <v>260</v>
      </c>
      <c r="H772" s="396"/>
      <c r="I772" s="396">
        <v>15.18</v>
      </c>
      <c r="J772" s="438"/>
      <c r="K772" s="436">
        <f t="shared" si="18"/>
        <v>3946.7999999999997</v>
      </c>
      <c r="L772" s="919">
        <f>K772/K781</f>
        <v>0.0006115938443616032</v>
      </c>
      <c r="M772" s="440"/>
      <c r="N772" s="394" t="s">
        <v>2650</v>
      </c>
      <c r="O772" s="370"/>
      <c r="P772" s="397"/>
      <c r="Q772" s="370"/>
      <c r="R772" s="370"/>
      <c r="S772" s="370"/>
      <c r="T772" s="370"/>
      <c r="Z772" s="371" t="s">
        <v>2239</v>
      </c>
      <c r="AA772" s="926">
        <v>0.000603458782386759</v>
      </c>
    </row>
    <row r="773" spans="1:27" s="371" customFormat="1" ht="12" customHeight="1">
      <c r="A773" s="393" t="s">
        <v>2240</v>
      </c>
      <c r="B773" s="956" t="s">
        <v>2080</v>
      </c>
      <c r="C773" s="957"/>
      <c r="D773" s="957"/>
      <c r="E773" s="958"/>
      <c r="F773" s="432" t="s">
        <v>1019</v>
      </c>
      <c r="G773" s="433">
        <v>1</v>
      </c>
      <c r="H773" s="396"/>
      <c r="I773" s="396">
        <v>203.77</v>
      </c>
      <c r="J773" s="438"/>
      <c r="K773" s="436">
        <f t="shared" si="18"/>
        <v>203.77</v>
      </c>
      <c r="L773" s="920">
        <f>K773/K781</f>
        <v>3.157608129764972E-05</v>
      </c>
      <c r="M773" s="440"/>
      <c r="N773" s="394" t="s">
        <v>2692</v>
      </c>
      <c r="O773" s="370"/>
      <c r="P773" s="397"/>
      <c r="Q773" s="370"/>
      <c r="R773" s="370"/>
      <c r="S773" s="370"/>
      <c r="T773" s="370"/>
      <c r="Z773" s="371" t="s">
        <v>2240</v>
      </c>
      <c r="AA773" s="926">
        <v>3.1156074816800925E-05</v>
      </c>
    </row>
    <row r="774" spans="1:27" s="370" customFormat="1" ht="24.75" customHeight="1">
      <c r="A774" s="393" t="s">
        <v>2241</v>
      </c>
      <c r="B774" s="959" t="s">
        <v>2255</v>
      </c>
      <c r="C774" s="960"/>
      <c r="D774" s="960"/>
      <c r="E774" s="961"/>
      <c r="F774" s="432" t="s">
        <v>1019</v>
      </c>
      <c r="G774" s="433">
        <v>1</v>
      </c>
      <c r="H774" s="441"/>
      <c r="I774" s="396">
        <v>1093.02</v>
      </c>
      <c r="J774" s="443"/>
      <c r="K774" s="436">
        <f t="shared" si="18"/>
        <v>1093.02</v>
      </c>
      <c r="L774" s="919">
        <f>K774/K781</f>
        <v>0.0001693737467731123</v>
      </c>
      <c r="M774" s="440"/>
      <c r="N774" s="394" t="s">
        <v>2693</v>
      </c>
      <c r="P774" s="397"/>
      <c r="Z774" s="370" t="s">
        <v>2241</v>
      </c>
      <c r="AA774" s="925">
        <v>0.0001671208367093279</v>
      </c>
    </row>
    <row r="775" spans="1:27" s="370" customFormat="1" ht="24.75" customHeight="1">
      <c r="A775" s="393" t="s">
        <v>2242</v>
      </c>
      <c r="B775" s="963" t="s">
        <v>2091</v>
      </c>
      <c r="C775" s="960"/>
      <c r="D775" s="960"/>
      <c r="E775" s="961"/>
      <c r="F775" s="432" t="s">
        <v>1019</v>
      </c>
      <c r="G775" s="433">
        <v>2</v>
      </c>
      <c r="H775" s="441"/>
      <c r="I775" s="396">
        <v>2666.08</v>
      </c>
      <c r="J775" s="443"/>
      <c r="K775" s="436">
        <f t="shared" si="18"/>
        <v>5332.16</v>
      </c>
      <c r="L775" s="919">
        <f>K775/K781</f>
        <v>0.0008262684283853164</v>
      </c>
      <c r="M775" s="440"/>
      <c r="N775" s="394" t="s">
        <v>2694</v>
      </c>
      <c r="P775" s="397"/>
      <c r="Z775" s="370" t="s">
        <v>2242</v>
      </c>
      <c r="AA775" s="925">
        <v>0.0008332373187571018</v>
      </c>
    </row>
    <row r="776" spans="1:27" s="370" customFormat="1" ht="24.75" customHeight="1">
      <c r="A776" s="393" t="s">
        <v>2243</v>
      </c>
      <c r="B776" s="963" t="s">
        <v>2081</v>
      </c>
      <c r="C776" s="960"/>
      <c r="D776" s="960"/>
      <c r="E776" s="961"/>
      <c r="F776" s="432" t="s">
        <v>1019</v>
      </c>
      <c r="G776" s="433">
        <v>2</v>
      </c>
      <c r="H776" s="441"/>
      <c r="I776" s="396">
        <v>662.73</v>
      </c>
      <c r="J776" s="443"/>
      <c r="K776" s="436">
        <f t="shared" si="18"/>
        <v>1325.46</v>
      </c>
      <c r="L776" s="919">
        <f>K776/K781</f>
        <v>0.00020539251468215534</v>
      </c>
      <c r="M776" s="440"/>
      <c r="N776" s="394" t="s">
        <v>2695</v>
      </c>
      <c r="P776" s="397"/>
      <c r="Z776" s="370" t="s">
        <v>2243</v>
      </c>
      <c r="AA776" s="925">
        <v>0.00020229049038435632</v>
      </c>
    </row>
    <row r="777" spans="1:27" s="370" customFormat="1" ht="24.75" customHeight="1">
      <c r="A777" s="393" t="s">
        <v>2244</v>
      </c>
      <c r="B777" s="963" t="s">
        <v>2082</v>
      </c>
      <c r="C777" s="960"/>
      <c r="D777" s="960"/>
      <c r="E777" s="961"/>
      <c r="F777" s="432" t="s">
        <v>1019</v>
      </c>
      <c r="G777" s="433">
        <v>2</v>
      </c>
      <c r="H777" s="441"/>
      <c r="I777" s="909">
        <v>1305.1</v>
      </c>
      <c r="J777" s="443"/>
      <c r="K777" s="436">
        <f t="shared" si="18"/>
        <v>2610.2</v>
      </c>
      <c r="L777" s="919">
        <f>K777/K781</f>
        <v>0.00040447508172510813</v>
      </c>
      <c r="M777" s="440"/>
      <c r="N777" s="394" t="s">
        <v>2696</v>
      </c>
      <c r="P777" s="397"/>
      <c r="Z777" s="370" t="s">
        <v>2244</v>
      </c>
      <c r="AA777" s="925">
        <v>0.0003990949918379239</v>
      </c>
    </row>
    <row r="778" spans="1:27" s="371" customFormat="1" ht="12" customHeight="1">
      <c r="A778" s="393" t="s">
        <v>2245</v>
      </c>
      <c r="B778" s="956" t="s">
        <v>2083</v>
      </c>
      <c r="C778" s="957"/>
      <c r="D778" s="957"/>
      <c r="E778" s="958"/>
      <c r="F778" s="432" t="s">
        <v>1019</v>
      </c>
      <c r="G778" s="433">
        <v>2</v>
      </c>
      <c r="H778" s="396"/>
      <c r="I778" s="396">
        <v>114.16</v>
      </c>
      <c r="J778" s="438"/>
      <c r="K778" s="436">
        <f t="shared" si="18"/>
        <v>228.32</v>
      </c>
      <c r="L778" s="920">
        <f>K778/K781</f>
        <v>3.538033509289583E-05</v>
      </c>
      <c r="M778" s="440">
        <f>SUM(K772:K778)</f>
        <v>14739.73</v>
      </c>
      <c r="N778" s="394" t="s">
        <v>2697</v>
      </c>
      <c r="O778" s="370"/>
      <c r="P778" s="397"/>
      <c r="Q778" s="370"/>
      <c r="R778" s="370"/>
      <c r="S778" s="370"/>
      <c r="T778" s="370"/>
      <c r="Z778" s="371" t="s">
        <v>2245</v>
      </c>
      <c r="AA778" s="926">
        <v>3.490972666325753E-05</v>
      </c>
    </row>
    <row r="779" spans="1:26" ht="12" customHeight="1">
      <c r="A779" s="444" t="s">
        <v>2112</v>
      </c>
      <c r="B779" s="962" t="s">
        <v>2006</v>
      </c>
      <c r="C779" s="962"/>
      <c r="D779" s="962"/>
      <c r="E779" s="962"/>
      <c r="F779" s="432"/>
      <c r="G779" s="544"/>
      <c r="H779" s="396"/>
      <c r="I779" s="396"/>
      <c r="J779" s="438"/>
      <c r="K779" s="436">
        <f t="shared" si="18"/>
        <v>0</v>
      </c>
      <c r="L779" s="919"/>
      <c r="M779" s="440"/>
      <c r="N779" s="394"/>
      <c r="Z779" s="369" t="s">
        <v>2112</v>
      </c>
    </row>
    <row r="780" spans="1:27" s="371" customFormat="1" ht="12" customHeight="1" thickBot="1">
      <c r="A780" s="393" t="s">
        <v>2246</v>
      </c>
      <c r="B780" s="956" t="s">
        <v>913</v>
      </c>
      <c r="C780" s="957"/>
      <c r="D780" s="957"/>
      <c r="E780" s="958"/>
      <c r="F780" s="432" t="s">
        <v>1990</v>
      </c>
      <c r="G780" s="433">
        <v>638.11</v>
      </c>
      <c r="H780" s="396"/>
      <c r="I780" s="396">
        <v>9.37</v>
      </c>
      <c r="J780" s="438"/>
      <c r="K780" s="436">
        <f t="shared" si="18"/>
        <v>5979.0907</v>
      </c>
      <c r="L780" s="919">
        <f>K780/K781</f>
        <v>0.0009265164353399487</v>
      </c>
      <c r="M780" s="440">
        <f>K780</f>
        <v>5979.0907</v>
      </c>
      <c r="N780" s="394" t="s">
        <v>2652</v>
      </c>
      <c r="O780" s="370"/>
      <c r="P780" s="397"/>
      <c r="Q780" s="370"/>
      <c r="R780" s="370"/>
      <c r="S780" s="370"/>
      <c r="T780" s="370"/>
      <c r="Z780" s="371" t="s">
        <v>2246</v>
      </c>
      <c r="AA780" s="926">
        <v>0.0009141924580931373</v>
      </c>
    </row>
    <row r="781" spans="1:27" ht="18" customHeight="1" thickTop="1">
      <c r="A781" s="402" t="str">
        <f>A27</f>
        <v>DATA: 10/05/2017</v>
      </c>
      <c r="B781" s="386"/>
      <c r="C781" s="387" t="s">
        <v>986</v>
      </c>
      <c r="D781" s="386"/>
      <c r="E781" s="388"/>
      <c r="F781" s="386" t="s">
        <v>1009</v>
      </c>
      <c r="G781" s="388"/>
      <c r="H781" s="386" t="s">
        <v>1178</v>
      </c>
      <c r="I781" s="388"/>
      <c r="J781" s="386"/>
      <c r="K781" s="452">
        <f>SUM(K757:K780)</f>
        <v>6453302.36134042</v>
      </c>
      <c r="L781" s="923">
        <f>SUM(L9:L780)</f>
        <v>1.0000000000000004</v>
      </c>
      <c r="M781" s="453">
        <f>SUM(M757:M780)</f>
        <v>6453302.3613404175</v>
      </c>
      <c r="N781" s="415"/>
      <c r="P781" s="400"/>
      <c r="Z781" s="369" t="s">
        <v>2420</v>
      </c>
      <c r="AA781" s="924">
        <v>1.0000000000000007</v>
      </c>
    </row>
    <row r="782" spans="1:16" ht="18" customHeight="1" thickBot="1">
      <c r="A782" s="454"/>
      <c r="B782" s="389"/>
      <c r="C782" s="390"/>
      <c r="D782" s="391"/>
      <c r="E782" s="392"/>
      <c r="F782" s="391"/>
      <c r="G782" s="392"/>
      <c r="H782" s="391"/>
      <c r="I782" s="392"/>
      <c r="J782" s="391"/>
      <c r="K782" s="455"/>
      <c r="L782" s="391"/>
      <c r="M782" s="456"/>
      <c r="N782" s="415"/>
      <c r="P782" s="400"/>
    </row>
    <row r="783" spans="1:27" ht="14.25" customHeight="1" thickTop="1">
      <c r="A783" s="979" t="s">
        <v>2761</v>
      </c>
      <c r="B783" s="980"/>
      <c r="C783" s="980"/>
      <c r="D783" s="980"/>
      <c r="E783" s="980"/>
      <c r="F783" s="980"/>
      <c r="G783" s="980"/>
      <c r="H783" s="980"/>
      <c r="I783" s="980"/>
      <c r="J783" s="980"/>
      <c r="K783" s="980"/>
      <c r="L783" s="980"/>
      <c r="M783" s="981"/>
      <c r="N783" s="398"/>
      <c r="O783" s="918"/>
      <c r="P783" s="399"/>
      <c r="Q783" s="399"/>
      <c r="R783" s="399"/>
      <c r="S783" s="399"/>
      <c r="T783" s="399"/>
      <c r="AA783" s="927"/>
    </row>
    <row r="784" spans="1:27" s="802" customFormat="1" ht="12" customHeight="1">
      <c r="A784" s="1025" t="s">
        <v>2427</v>
      </c>
      <c r="B784" s="1026"/>
      <c r="C784" s="1026"/>
      <c r="D784" s="1026"/>
      <c r="E784" s="1026"/>
      <c r="F784" s="1026"/>
      <c r="G784" s="1026"/>
      <c r="H784" s="1026"/>
      <c r="I784" s="1026"/>
      <c r="J784" s="1026"/>
      <c r="K784" s="1026"/>
      <c r="L784" s="1026"/>
      <c r="M784" s="1027"/>
      <c r="N784" s="398"/>
      <c r="O784" s="918"/>
      <c r="P784" s="399"/>
      <c r="Q784" s="399"/>
      <c r="R784" s="399"/>
      <c r="S784" s="399"/>
      <c r="T784" s="399"/>
      <c r="AA784" s="928"/>
    </row>
    <row r="785" spans="1:27" s="802" customFormat="1" ht="12" customHeight="1">
      <c r="A785" s="1025" t="s">
        <v>2698</v>
      </c>
      <c r="B785" s="1026"/>
      <c r="C785" s="1026"/>
      <c r="D785" s="1026"/>
      <c r="E785" s="1026"/>
      <c r="F785" s="1026"/>
      <c r="G785" s="1026"/>
      <c r="H785" s="1026"/>
      <c r="I785" s="1026"/>
      <c r="J785" s="1026"/>
      <c r="K785" s="1026"/>
      <c r="L785" s="1026"/>
      <c r="M785" s="1027"/>
      <c r="N785" s="398"/>
      <c r="O785" s="918"/>
      <c r="P785" s="399"/>
      <c r="Q785" s="399"/>
      <c r="R785" s="399"/>
      <c r="S785" s="399"/>
      <c r="T785" s="399"/>
      <c r="AA785" s="928"/>
    </row>
    <row r="786" spans="1:27" s="802" customFormat="1" ht="12" customHeight="1">
      <c r="A786" s="1025" t="s">
        <v>2296</v>
      </c>
      <c r="B786" s="1026"/>
      <c r="C786" s="1026"/>
      <c r="D786" s="1026"/>
      <c r="E786" s="1026"/>
      <c r="F786" s="1026"/>
      <c r="G786" s="1026"/>
      <c r="H786" s="1026"/>
      <c r="I786" s="1026"/>
      <c r="J786" s="1026"/>
      <c r="K786" s="1026"/>
      <c r="L786" s="1026"/>
      <c r="M786" s="1027"/>
      <c r="N786" s="398"/>
      <c r="O786" s="918"/>
      <c r="P786" s="399"/>
      <c r="Q786" s="399"/>
      <c r="R786" s="399"/>
      <c r="S786" s="399"/>
      <c r="T786" s="399"/>
      <c r="AA786" s="928"/>
    </row>
    <row r="787" spans="1:27" s="802" customFormat="1" ht="12" customHeight="1" thickBot="1">
      <c r="A787" s="1022" t="s">
        <v>2428</v>
      </c>
      <c r="B787" s="1023"/>
      <c r="C787" s="1023"/>
      <c r="D787" s="1023"/>
      <c r="E787" s="1023"/>
      <c r="F787" s="1023"/>
      <c r="G787" s="1023"/>
      <c r="H787" s="1023"/>
      <c r="I787" s="1023"/>
      <c r="J787" s="1023"/>
      <c r="K787" s="1023"/>
      <c r="L787" s="1023"/>
      <c r="M787" s="1024"/>
      <c r="N787" s="398"/>
      <c r="O787" s="918"/>
      <c r="P787" s="399"/>
      <c r="Q787" s="399"/>
      <c r="R787" s="399"/>
      <c r="S787" s="399"/>
      <c r="T787" s="399"/>
      <c r="AA787" s="928"/>
    </row>
    <row r="788" spans="1:11" ht="13.5" thickTop="1">
      <c r="A788" s="398"/>
      <c r="K788" s="458">
        <f>K781*0.01</f>
        <v>64533.023613404206</v>
      </c>
    </row>
    <row r="789" ht="12.75">
      <c r="A789" s="398"/>
    </row>
    <row r="790" spans="1:2" ht="12.75">
      <c r="A790" s="398"/>
      <c r="B790" s="935"/>
    </row>
    <row r="791" ht="12.75">
      <c r="A791" s="398"/>
    </row>
    <row r="792" ht="12.75">
      <c r="A792" s="398"/>
    </row>
    <row r="793" ht="12.75">
      <c r="A793" s="398"/>
    </row>
    <row r="794" ht="12.75">
      <c r="A794" s="398"/>
    </row>
    <row r="795" ht="12.75">
      <c r="A795" s="398"/>
    </row>
    <row r="813" ht="12.75">
      <c r="A813" s="457"/>
    </row>
  </sheetData>
  <sheetProtection/>
  <autoFilter ref="AA9:AA781"/>
  <mergeCells count="657">
    <mergeCell ref="B709:E709"/>
    <mergeCell ref="L5:M5"/>
    <mergeCell ref="L4:M4"/>
    <mergeCell ref="B509:E509"/>
    <mergeCell ref="A785:M785"/>
    <mergeCell ref="A786:M786"/>
    <mergeCell ref="B640:E640"/>
    <mergeCell ref="B704:E704"/>
    <mergeCell ref="B780:E780"/>
    <mergeCell ref="B673:E673"/>
    <mergeCell ref="A787:M787"/>
    <mergeCell ref="B740:E740"/>
    <mergeCell ref="B741:E741"/>
    <mergeCell ref="B762:E762"/>
    <mergeCell ref="B763:E763"/>
    <mergeCell ref="B764:E764"/>
    <mergeCell ref="B776:E776"/>
    <mergeCell ref="B777:E777"/>
    <mergeCell ref="A784:M784"/>
    <mergeCell ref="B779:E779"/>
    <mergeCell ref="B694:E694"/>
    <mergeCell ref="B643:E643"/>
    <mergeCell ref="B690:E690"/>
    <mergeCell ref="B691:E691"/>
    <mergeCell ref="B628:E628"/>
    <mergeCell ref="B631:E631"/>
    <mergeCell ref="B632:E632"/>
    <mergeCell ref="B633:E633"/>
    <mergeCell ref="B680:E680"/>
    <mergeCell ref="B668:E668"/>
    <mergeCell ref="B746:E746"/>
    <mergeCell ref="B648:E648"/>
    <mergeCell ref="B652:E652"/>
    <mergeCell ref="B653:E653"/>
    <mergeCell ref="B629:E629"/>
    <mergeCell ref="B630:E630"/>
    <mergeCell ref="B676:E676"/>
    <mergeCell ref="B677:E677"/>
    <mergeCell ref="B678:E678"/>
    <mergeCell ref="B664:E664"/>
    <mergeCell ref="B620:E620"/>
    <mergeCell ref="B601:E601"/>
    <mergeCell ref="B602:E602"/>
    <mergeCell ref="B604:E604"/>
    <mergeCell ref="B650:E650"/>
    <mergeCell ref="B634:E634"/>
    <mergeCell ref="B635:E635"/>
    <mergeCell ref="B639:E639"/>
    <mergeCell ref="B641:E641"/>
    <mergeCell ref="B626:E626"/>
    <mergeCell ref="H518:K518"/>
    <mergeCell ref="H519:K519"/>
    <mergeCell ref="J523:K523"/>
    <mergeCell ref="L523:M523"/>
    <mergeCell ref="H399:K399"/>
    <mergeCell ref="J403:K403"/>
    <mergeCell ref="J475:K475"/>
    <mergeCell ref="L475:M475"/>
    <mergeCell ref="H436:K436"/>
    <mergeCell ref="H437:K437"/>
    <mergeCell ref="H364:K364"/>
    <mergeCell ref="J441:K441"/>
    <mergeCell ref="L441:M441"/>
    <mergeCell ref="H470:K470"/>
    <mergeCell ref="H471:K471"/>
    <mergeCell ref="H365:K365"/>
    <mergeCell ref="J369:K369"/>
    <mergeCell ref="L369:M369"/>
    <mergeCell ref="H398:K398"/>
    <mergeCell ref="H293:K293"/>
    <mergeCell ref="H238:K238"/>
    <mergeCell ref="H239:K239"/>
    <mergeCell ref="J243:K243"/>
    <mergeCell ref="L403:M403"/>
    <mergeCell ref="L298:M298"/>
    <mergeCell ref="H324:K324"/>
    <mergeCell ref="H325:K325"/>
    <mergeCell ref="J329:K329"/>
    <mergeCell ref="L329:M329"/>
    <mergeCell ref="L122:M122"/>
    <mergeCell ref="H152:K152"/>
    <mergeCell ref="L157:M157"/>
    <mergeCell ref="H183:K183"/>
    <mergeCell ref="H184:K184"/>
    <mergeCell ref="J188:K188"/>
    <mergeCell ref="L188:M188"/>
    <mergeCell ref="J157:K157"/>
    <mergeCell ref="H294:K294"/>
    <mergeCell ref="J298:K298"/>
    <mergeCell ref="L35:M35"/>
    <mergeCell ref="H61:K61"/>
    <mergeCell ref="H62:K62"/>
    <mergeCell ref="J66:K66"/>
    <mergeCell ref="L66:M66"/>
    <mergeCell ref="H89:K89"/>
    <mergeCell ref="L94:M94"/>
    <mergeCell ref="L243:M243"/>
    <mergeCell ref="H30:K30"/>
    <mergeCell ref="H31:K31"/>
    <mergeCell ref="J35:K35"/>
    <mergeCell ref="H90:K90"/>
    <mergeCell ref="J94:K94"/>
    <mergeCell ref="H153:K153"/>
    <mergeCell ref="H117:K117"/>
    <mergeCell ref="H118:K118"/>
    <mergeCell ref="J122:K122"/>
    <mergeCell ref="B488:E488"/>
    <mergeCell ref="B308:E308"/>
    <mergeCell ref="B311:E311"/>
    <mergeCell ref="B444:E444"/>
    <mergeCell ref="B411:E411"/>
    <mergeCell ref="B449:E449"/>
    <mergeCell ref="B429:E429"/>
    <mergeCell ref="B445:E445"/>
    <mergeCell ref="B482:E482"/>
    <mergeCell ref="B483:E483"/>
    <mergeCell ref="B479:E479"/>
    <mergeCell ref="B446:E446"/>
    <mergeCell ref="B460:E460"/>
    <mergeCell ref="B464:E464"/>
    <mergeCell ref="B140:E140"/>
    <mergeCell ref="B415:E415"/>
    <mergeCell ref="B413:E413"/>
    <mergeCell ref="B418:E418"/>
    <mergeCell ref="B421:E421"/>
    <mergeCell ref="B417:E417"/>
    <mergeCell ref="B81:E81"/>
    <mergeCell ref="B405:E405"/>
    <mergeCell ref="B419:E419"/>
    <mergeCell ref="B408:E408"/>
    <mergeCell ref="B409:E409"/>
    <mergeCell ref="B142:E142"/>
    <mergeCell ref="B143:E143"/>
    <mergeCell ref="B410:E410"/>
    <mergeCell ref="B164:E164"/>
    <mergeCell ref="B315:E315"/>
    <mergeCell ref="B450:E450"/>
    <mergeCell ref="B423:E423"/>
    <mergeCell ref="B432:E432"/>
    <mergeCell ref="B230:E230"/>
    <mergeCell ref="B108:E108"/>
    <mergeCell ref="B110:E110"/>
    <mergeCell ref="B225:E225"/>
    <mergeCell ref="B303:E303"/>
    <mergeCell ref="B168:E168"/>
    <mergeCell ref="B372:E372"/>
    <mergeCell ref="B454:E454"/>
    <mergeCell ref="B394:E394"/>
    <mergeCell ref="B228:E228"/>
    <mergeCell ref="B412:E412"/>
    <mergeCell ref="B414:E414"/>
    <mergeCell ref="B416:E416"/>
    <mergeCell ref="B231:E231"/>
    <mergeCell ref="B451:E451"/>
    <mergeCell ref="B452:E452"/>
    <mergeCell ref="B448:E448"/>
    <mergeCell ref="B491:E491"/>
    <mergeCell ref="B534:E534"/>
    <mergeCell ref="B533:E533"/>
    <mergeCell ref="B493:E493"/>
    <mergeCell ref="B494:E494"/>
    <mergeCell ref="B498:E498"/>
    <mergeCell ref="B512:E512"/>
    <mergeCell ref="B497:E497"/>
    <mergeCell ref="B492:E492"/>
    <mergeCell ref="B495:E495"/>
    <mergeCell ref="B496:E496"/>
    <mergeCell ref="B507:E507"/>
    <mergeCell ref="B536:E536"/>
    <mergeCell ref="B535:E535"/>
    <mergeCell ref="B514:E514"/>
    <mergeCell ref="B513:E513"/>
    <mergeCell ref="B511:E511"/>
    <mergeCell ref="B505:E505"/>
    <mergeCell ref="B527:E527"/>
    <mergeCell ref="B508:E508"/>
    <mergeCell ref="B539:E539"/>
    <mergeCell ref="B528:E528"/>
    <mergeCell ref="B510:E510"/>
    <mergeCell ref="B317:E317"/>
    <mergeCell ref="B318:E318"/>
    <mergeCell ref="B537:E537"/>
    <mergeCell ref="B538:E538"/>
    <mergeCell ref="B525:E525"/>
    <mergeCell ref="B526:E526"/>
    <mergeCell ref="B477:E477"/>
    <mergeCell ref="B426:E426"/>
    <mergeCell ref="B428:E428"/>
    <mergeCell ref="B313:E313"/>
    <mergeCell ref="B373:E373"/>
    <mergeCell ref="B420:E420"/>
    <mergeCell ref="B422:E422"/>
    <mergeCell ref="B334:E334"/>
    <mergeCell ref="B390:E390"/>
    <mergeCell ref="B388:E388"/>
    <mergeCell ref="B348:E348"/>
    <mergeCell ref="B163:E163"/>
    <mergeCell ref="B332:E332"/>
    <mergeCell ref="B194:E194"/>
    <mergeCell ref="B195:E195"/>
    <mergeCell ref="B233:E233"/>
    <mergeCell ref="B167:E167"/>
    <mergeCell ref="B169:E169"/>
    <mergeCell ref="B223:E223"/>
    <mergeCell ref="B193:E193"/>
    <mergeCell ref="B145:E145"/>
    <mergeCell ref="B213:E213"/>
    <mergeCell ref="B216:E216"/>
    <mergeCell ref="B148:E148"/>
    <mergeCell ref="B161:E161"/>
    <mergeCell ref="B190:E190"/>
    <mergeCell ref="B214:E214"/>
    <mergeCell ref="B160:E160"/>
    <mergeCell ref="B171:E171"/>
    <mergeCell ref="B197:E197"/>
    <mergeCell ref="B219:E219"/>
    <mergeCell ref="B218:E218"/>
    <mergeCell ref="B172:E172"/>
    <mergeCell ref="B220:E220"/>
    <mergeCell ref="B201:E201"/>
    <mergeCell ref="B200:E200"/>
    <mergeCell ref="B173:E173"/>
    <mergeCell ref="B165:E165"/>
    <mergeCell ref="B166:E166"/>
    <mergeCell ref="B304:E304"/>
    <mergeCell ref="B302:E302"/>
    <mergeCell ref="B199:E199"/>
    <mergeCell ref="B212:E212"/>
    <mergeCell ref="B198:E198"/>
    <mergeCell ref="B232:E232"/>
    <mergeCell ref="B170:E170"/>
    <mergeCell ref="B229:E229"/>
    <mergeCell ref="B531:E531"/>
    <mergeCell ref="B529:E529"/>
    <mergeCell ref="B530:E530"/>
    <mergeCell ref="B532:E532"/>
    <mergeCell ref="B461:E461"/>
    <mergeCell ref="B465:E465"/>
    <mergeCell ref="B487:E487"/>
    <mergeCell ref="B489:E489"/>
    <mergeCell ref="B484:E484"/>
    <mergeCell ref="B504:E504"/>
    <mergeCell ref="B141:E141"/>
    <mergeCell ref="B113:E113"/>
    <mergeCell ref="B130:E130"/>
    <mergeCell ref="B144:E144"/>
    <mergeCell ref="B136:E136"/>
    <mergeCell ref="B127:E127"/>
    <mergeCell ref="B135:E135"/>
    <mergeCell ref="L7:M7"/>
    <mergeCell ref="J7:K7"/>
    <mergeCell ref="B39:E39"/>
    <mergeCell ref="B106:E106"/>
    <mergeCell ref="B100:E100"/>
    <mergeCell ref="B103:E103"/>
    <mergeCell ref="B96:E96"/>
    <mergeCell ref="B16:E16"/>
    <mergeCell ref="B48:E48"/>
    <mergeCell ref="B45:E45"/>
    <mergeCell ref="B54:E54"/>
    <mergeCell ref="B80:E80"/>
    <mergeCell ref="B55:E55"/>
    <mergeCell ref="B73:E73"/>
    <mergeCell ref="B77:E77"/>
    <mergeCell ref="B75:E75"/>
    <mergeCell ref="B71:E71"/>
    <mergeCell ref="B70:E70"/>
    <mergeCell ref="B72:E72"/>
    <mergeCell ref="B78:E78"/>
    <mergeCell ref="H2:K2"/>
    <mergeCell ref="H3:K3"/>
    <mergeCell ref="B15:E15"/>
    <mergeCell ref="B9:E9"/>
    <mergeCell ref="B11:E11"/>
    <mergeCell ref="B13:E13"/>
    <mergeCell ref="B12:E12"/>
    <mergeCell ref="B10:E10"/>
    <mergeCell ref="B14:E14"/>
    <mergeCell ref="B25:E25"/>
    <mergeCell ref="B44:E44"/>
    <mergeCell ref="B24:E24"/>
    <mergeCell ref="B42:E42"/>
    <mergeCell ref="B41:E41"/>
    <mergeCell ref="B17:E17"/>
    <mergeCell ref="B18:E18"/>
    <mergeCell ref="B38:E38"/>
    <mergeCell ref="B40:E40"/>
    <mergeCell ref="B37:E37"/>
    <mergeCell ref="B159:E159"/>
    <mergeCell ref="B162:E162"/>
    <mergeCell ref="B138:E138"/>
    <mergeCell ref="B132:E132"/>
    <mergeCell ref="B83:E83"/>
    <mergeCell ref="B137:E137"/>
    <mergeCell ref="B128:E128"/>
    <mergeCell ref="B129:E129"/>
    <mergeCell ref="B147:E147"/>
    <mergeCell ref="B134:E134"/>
    <mergeCell ref="B102:E102"/>
    <mergeCell ref="B133:E133"/>
    <mergeCell ref="B97:E97"/>
    <mergeCell ref="B107:E107"/>
    <mergeCell ref="B112:E112"/>
    <mergeCell ref="B111:E111"/>
    <mergeCell ref="B68:E68"/>
    <mergeCell ref="B20:E20"/>
    <mergeCell ref="B21:E21"/>
    <mergeCell ref="B49:E49"/>
    <mergeCell ref="B19:E19"/>
    <mergeCell ref="B52:E52"/>
    <mergeCell ref="B22:E22"/>
    <mergeCell ref="B23:E23"/>
    <mergeCell ref="B26:E26"/>
    <mergeCell ref="B50:E50"/>
    <mergeCell ref="B300:E300"/>
    <mergeCell ref="B234:E234"/>
    <mergeCell ref="B176:E176"/>
    <mergeCell ref="B217:E217"/>
    <mergeCell ref="B226:E226"/>
    <mergeCell ref="B215:E215"/>
    <mergeCell ref="B245:E245"/>
    <mergeCell ref="B177:E177"/>
    <mergeCell ref="B191:E191"/>
    <mergeCell ref="B249:E249"/>
    <mergeCell ref="B312:E312"/>
    <mergeCell ref="B224:E224"/>
    <mergeCell ref="B221:E221"/>
    <mergeCell ref="B222:E222"/>
    <mergeCell ref="B301:E301"/>
    <mergeCell ref="B227:E227"/>
    <mergeCell ref="B247:E247"/>
    <mergeCell ref="B248:E248"/>
    <mergeCell ref="B305:E305"/>
    <mergeCell ref="B306:E306"/>
    <mergeCell ref="B462:E462"/>
    <mergeCell ref="B406:E406"/>
    <mergeCell ref="B407:E407"/>
    <mergeCell ref="B459:E459"/>
    <mergeCell ref="B358:E358"/>
    <mergeCell ref="B383:E383"/>
    <mergeCell ref="B431:E431"/>
    <mergeCell ref="B387:E387"/>
    <mergeCell ref="B443:E443"/>
    <mergeCell ref="B427:E427"/>
    <mergeCell ref="B246:E246"/>
    <mergeCell ref="B275:E275"/>
    <mergeCell ref="B276:E276"/>
    <mergeCell ref="B271:E271"/>
    <mergeCell ref="B345:E345"/>
    <mergeCell ref="B478:E478"/>
    <mergeCell ref="B335:E335"/>
    <mergeCell ref="B386:E386"/>
    <mergeCell ref="B430:E430"/>
    <mergeCell ref="B424:E424"/>
    <mergeCell ref="B250:E250"/>
    <mergeCell ref="B360:E360"/>
    <mergeCell ref="B307:E307"/>
    <mergeCell ref="B349:E349"/>
    <mergeCell ref="B350:E350"/>
    <mergeCell ref="B339:E339"/>
    <mergeCell ref="B352:E352"/>
    <mergeCell ref="B351:E351"/>
    <mergeCell ref="B357:E357"/>
    <mergeCell ref="B355:E355"/>
    <mergeCell ref="B500:E500"/>
    <mergeCell ref="B382:E382"/>
    <mergeCell ref="B384:E384"/>
    <mergeCell ref="B389:E389"/>
    <mergeCell ref="B319:E319"/>
    <mergeCell ref="B309:E309"/>
    <mergeCell ref="B342:E342"/>
    <mergeCell ref="B314:E314"/>
    <mergeCell ref="B356:E356"/>
    <mergeCell ref="B425:E425"/>
    <mergeCell ref="B486:E486"/>
    <mergeCell ref="B490:E490"/>
    <mergeCell ref="B485:E485"/>
    <mergeCell ref="B316:E316"/>
    <mergeCell ref="B333:E333"/>
    <mergeCell ref="B320:E320"/>
    <mergeCell ref="B331:E331"/>
    <mergeCell ref="B336:E336"/>
    <mergeCell ref="B378:E378"/>
    <mergeCell ref="B340:E340"/>
    <mergeCell ref="B481:E481"/>
    <mergeCell ref="B457:E457"/>
    <mergeCell ref="B385:E385"/>
    <mergeCell ref="B453:E453"/>
    <mergeCell ref="B501:E501"/>
    <mergeCell ref="B455:E455"/>
    <mergeCell ref="B458:E458"/>
    <mergeCell ref="B499:E499"/>
    <mergeCell ref="B391:E391"/>
    <mergeCell ref="B463:E463"/>
    <mergeCell ref="B99:E99"/>
    <mergeCell ref="B101:E101"/>
    <mergeCell ref="B79:E79"/>
    <mergeCell ref="B82:E82"/>
    <mergeCell ref="B506:E506"/>
    <mergeCell ref="B503:E503"/>
    <mergeCell ref="B376:E376"/>
    <mergeCell ref="B502:E502"/>
    <mergeCell ref="B480:E480"/>
    <mergeCell ref="B380:E380"/>
    <mergeCell ref="B131:E131"/>
    <mergeCell ref="B43:E43"/>
    <mergeCell ref="B47:E47"/>
    <mergeCell ref="L210:M210"/>
    <mergeCell ref="B196:E196"/>
    <mergeCell ref="B192:E192"/>
    <mergeCell ref="B175:E175"/>
    <mergeCell ref="B174:E174"/>
    <mergeCell ref="B69:E69"/>
    <mergeCell ref="B98:E98"/>
    <mergeCell ref="B51:E51"/>
    <mergeCell ref="B124:E124"/>
    <mergeCell ref="B104:E104"/>
    <mergeCell ref="B125:E125"/>
    <mergeCell ref="B126:E126"/>
    <mergeCell ref="B74:E74"/>
    <mergeCell ref="B84:E84"/>
    <mergeCell ref="B105:E105"/>
    <mergeCell ref="B76:E76"/>
    <mergeCell ref="B85:E85"/>
    <mergeCell ref="B53:E53"/>
    <mergeCell ref="H205:K205"/>
    <mergeCell ref="H206:K206"/>
    <mergeCell ref="J210:K210"/>
    <mergeCell ref="B178:E178"/>
    <mergeCell ref="B179:E179"/>
    <mergeCell ref="B109:E109"/>
    <mergeCell ref="B56:E56"/>
    <mergeCell ref="B57:E57"/>
    <mergeCell ref="B139:E139"/>
    <mergeCell ref="B251:E251"/>
    <mergeCell ref="B274:E274"/>
    <mergeCell ref="B261:E261"/>
    <mergeCell ref="B466:E466"/>
    <mergeCell ref="B310:E310"/>
    <mergeCell ref="B375:E375"/>
    <mergeCell ref="B371:E371"/>
    <mergeCell ref="B359:E359"/>
    <mergeCell ref="B392:E392"/>
    <mergeCell ref="B354:E354"/>
    <mergeCell ref="B264:E264"/>
    <mergeCell ref="B265:E265"/>
    <mergeCell ref="B266:E266"/>
    <mergeCell ref="B267:E267"/>
    <mergeCell ref="B284:E284"/>
    <mergeCell ref="B379:E379"/>
    <mergeCell ref="B346:E346"/>
    <mergeCell ref="B347:E347"/>
    <mergeCell ref="B341:E341"/>
    <mergeCell ref="B353:E353"/>
    <mergeCell ref="B279:E279"/>
    <mergeCell ref="B268:E268"/>
    <mergeCell ref="B269:E269"/>
    <mergeCell ref="B377:E377"/>
    <mergeCell ref="B381:E381"/>
    <mergeCell ref="B374:E374"/>
    <mergeCell ref="B337:E337"/>
    <mergeCell ref="B344:E344"/>
    <mergeCell ref="B338:E338"/>
    <mergeCell ref="B343:E343"/>
    <mergeCell ref="B262:E262"/>
    <mergeCell ref="B252:E252"/>
    <mergeCell ref="B253:E253"/>
    <mergeCell ref="B254:E254"/>
    <mergeCell ref="B255:E255"/>
    <mergeCell ref="B256:E256"/>
    <mergeCell ref="B258:E258"/>
    <mergeCell ref="B260:E260"/>
    <mergeCell ref="B263:E263"/>
    <mergeCell ref="B270:E270"/>
    <mergeCell ref="H544:K544"/>
    <mergeCell ref="B289:E289"/>
    <mergeCell ref="B280:E280"/>
    <mergeCell ref="B281:E281"/>
    <mergeCell ref="B282:E282"/>
    <mergeCell ref="B283:E283"/>
    <mergeCell ref="B288:E288"/>
    <mergeCell ref="B278:E278"/>
    <mergeCell ref="L549:M549"/>
    <mergeCell ref="B551:E551"/>
    <mergeCell ref="B46:E46"/>
    <mergeCell ref="B146:E146"/>
    <mergeCell ref="B272:E272"/>
    <mergeCell ref="B273:E273"/>
    <mergeCell ref="B286:E286"/>
    <mergeCell ref="B257:E257"/>
    <mergeCell ref="B277:E277"/>
    <mergeCell ref="B259:E259"/>
    <mergeCell ref="B552:E552"/>
    <mergeCell ref="B540:E540"/>
    <mergeCell ref="B555:E555"/>
    <mergeCell ref="B556:E556"/>
    <mergeCell ref="B557:E557"/>
    <mergeCell ref="B285:E285"/>
    <mergeCell ref="B447:E447"/>
    <mergeCell ref="B456:E456"/>
    <mergeCell ref="B287:E287"/>
    <mergeCell ref="B393:E393"/>
    <mergeCell ref="H545:K545"/>
    <mergeCell ref="J549:K549"/>
    <mergeCell ref="B566:E566"/>
    <mergeCell ref="B567:E567"/>
    <mergeCell ref="B568:E568"/>
    <mergeCell ref="B553:E553"/>
    <mergeCell ref="B554:E554"/>
    <mergeCell ref="B558:E558"/>
    <mergeCell ref="B559:E559"/>
    <mergeCell ref="B560:E560"/>
    <mergeCell ref="B581:E581"/>
    <mergeCell ref="L579:M579"/>
    <mergeCell ref="A783:M783"/>
    <mergeCell ref="B561:E561"/>
    <mergeCell ref="B562:E562"/>
    <mergeCell ref="B563:E563"/>
    <mergeCell ref="B564:E564"/>
    <mergeCell ref="B565:E565"/>
    <mergeCell ref="B569:E569"/>
    <mergeCell ref="B570:E570"/>
    <mergeCell ref="B598:E598"/>
    <mergeCell ref="B599:E599"/>
    <mergeCell ref="B584:E584"/>
    <mergeCell ref="B585:E585"/>
    <mergeCell ref="B597:E597"/>
    <mergeCell ref="B591:E591"/>
    <mergeCell ref="B592:E592"/>
    <mergeCell ref="B596:E596"/>
    <mergeCell ref="B582:E582"/>
    <mergeCell ref="B583:E583"/>
    <mergeCell ref="B594:E594"/>
    <mergeCell ref="B593:E593"/>
    <mergeCell ref="B587:E587"/>
    <mergeCell ref="B595:E595"/>
    <mergeCell ref="B588:E588"/>
    <mergeCell ref="B589:E589"/>
    <mergeCell ref="B590:E590"/>
    <mergeCell ref="B600:E600"/>
    <mergeCell ref="B627:E627"/>
    <mergeCell ref="B605:E605"/>
    <mergeCell ref="B606:E606"/>
    <mergeCell ref="B607:E607"/>
    <mergeCell ref="B618:E618"/>
    <mergeCell ref="B624:E624"/>
    <mergeCell ref="B625:E625"/>
    <mergeCell ref="B603:E603"/>
    <mergeCell ref="B619:E619"/>
    <mergeCell ref="B688:E688"/>
    <mergeCell ref="B665:E665"/>
    <mergeCell ref="B687:E687"/>
    <mergeCell ref="B685:E685"/>
    <mergeCell ref="B667:E667"/>
    <mergeCell ref="B675:E675"/>
    <mergeCell ref="B669:E669"/>
    <mergeCell ref="B681:E681"/>
    <mergeCell ref="B636:E636"/>
    <mergeCell ref="B695:E695"/>
    <mergeCell ref="B679:E679"/>
    <mergeCell ref="B686:E686"/>
    <mergeCell ref="B689:E689"/>
    <mergeCell ref="B684:E684"/>
    <mergeCell ref="B682:E682"/>
    <mergeCell ref="B683:E683"/>
    <mergeCell ref="B692:E692"/>
    <mergeCell ref="B693:E693"/>
    <mergeCell ref="B647:E647"/>
    <mergeCell ref="B698:E698"/>
    <mergeCell ref="B696:E696"/>
    <mergeCell ref="B621:E621"/>
    <mergeCell ref="B622:E622"/>
    <mergeCell ref="B623:E623"/>
    <mergeCell ref="B670:E670"/>
    <mergeCell ref="B672:E672"/>
    <mergeCell ref="B642:E642"/>
    <mergeCell ref="B671:E671"/>
    <mergeCell ref="B707:E707"/>
    <mergeCell ref="B637:E637"/>
    <mergeCell ref="B638:E638"/>
    <mergeCell ref="B674:E674"/>
    <mergeCell ref="B649:E649"/>
    <mergeCell ref="B651:E651"/>
    <mergeCell ref="B644:E644"/>
    <mergeCell ref="B666:E666"/>
    <mergeCell ref="B645:E645"/>
    <mergeCell ref="B646:E646"/>
    <mergeCell ref="B708:E708"/>
    <mergeCell ref="B705:E705"/>
    <mergeCell ref="B743:E743"/>
    <mergeCell ref="B702:E702"/>
    <mergeCell ref="B745:E745"/>
    <mergeCell ref="B738:E738"/>
    <mergeCell ref="B744:E744"/>
    <mergeCell ref="B742:E742"/>
    <mergeCell ref="B737:E737"/>
    <mergeCell ref="B733:E733"/>
    <mergeCell ref="B721:E721"/>
    <mergeCell ref="B722:E722"/>
    <mergeCell ref="B700:E700"/>
    <mergeCell ref="B701:E701"/>
    <mergeCell ref="B699:E699"/>
    <mergeCell ref="B731:E731"/>
    <mergeCell ref="B728:E728"/>
    <mergeCell ref="B723:E723"/>
    <mergeCell ref="B703:E703"/>
    <mergeCell ref="B706:E706"/>
    <mergeCell ref="B697:E697"/>
    <mergeCell ref="B769:E769"/>
    <mergeCell ref="B770:E770"/>
    <mergeCell ref="B750:E750"/>
    <mergeCell ref="B761:E761"/>
    <mergeCell ref="B766:E766"/>
    <mergeCell ref="B767:E767"/>
    <mergeCell ref="B747:E747"/>
    <mergeCell ref="B739:E739"/>
    <mergeCell ref="B748:E748"/>
    <mergeCell ref="B778:E778"/>
    <mergeCell ref="B775:E775"/>
    <mergeCell ref="B724:E724"/>
    <mergeCell ref="B725:E725"/>
    <mergeCell ref="B726:E726"/>
    <mergeCell ref="B749:E749"/>
    <mergeCell ref="B727:E727"/>
    <mergeCell ref="B732:E732"/>
    <mergeCell ref="B771:E771"/>
    <mergeCell ref="B772:E772"/>
    <mergeCell ref="B773:E773"/>
    <mergeCell ref="B774:E774"/>
    <mergeCell ref="B765:E765"/>
    <mergeCell ref="B768:E768"/>
    <mergeCell ref="B720:E720"/>
    <mergeCell ref="B730:E730"/>
    <mergeCell ref="B735:E735"/>
    <mergeCell ref="B736:E736"/>
    <mergeCell ref="B729:E729"/>
    <mergeCell ref="B734:E734"/>
    <mergeCell ref="J759:K759"/>
    <mergeCell ref="L759:M759"/>
    <mergeCell ref="H714:K714"/>
    <mergeCell ref="J718:K718"/>
    <mergeCell ref="H611:K611"/>
    <mergeCell ref="H612:K612"/>
    <mergeCell ref="J616:K616"/>
    <mergeCell ref="L616:M616"/>
    <mergeCell ref="H657:K657"/>
    <mergeCell ref="H658:K658"/>
    <mergeCell ref="L8:M8"/>
    <mergeCell ref="H754:K754"/>
    <mergeCell ref="H755:K755"/>
    <mergeCell ref="L718:M718"/>
    <mergeCell ref="J662:K662"/>
    <mergeCell ref="L662:M662"/>
    <mergeCell ref="H713:K713"/>
    <mergeCell ref="H575:K575"/>
    <mergeCell ref="J579:K579"/>
    <mergeCell ref="H574:K574"/>
  </mergeCells>
  <printOptions horizontalCentered="1" verticalCentered="1"/>
  <pageMargins left="0" right="0" top="0" bottom="0" header="0" footer="0"/>
  <pageSetup horizontalDpi="300" verticalDpi="300" orientation="landscape" paperSize="9" scale="66" r:id="rId1"/>
  <rowBreaks count="21" manualBreakCount="21">
    <brk id="28" max="12" man="1"/>
    <brk id="59" max="12" man="1"/>
    <brk id="87" max="12" man="1"/>
    <brk id="115" max="12" man="1"/>
    <brk id="150" max="12" man="1"/>
    <brk id="181" max="12" man="1"/>
    <brk id="203" max="12" man="1"/>
    <brk id="236" max="12" man="1"/>
    <brk id="291" max="12" man="1"/>
    <brk id="322" max="12" man="1"/>
    <brk id="362" max="12" man="1"/>
    <brk id="396" max="12" man="1"/>
    <brk id="434" max="12" man="1"/>
    <brk id="468" max="12" man="1"/>
    <brk id="516" max="12" man="1"/>
    <brk id="542" max="12" man="1"/>
    <brk id="572" max="12" man="1"/>
    <brk id="609" max="12" man="1"/>
    <brk id="655" max="12" man="1"/>
    <brk id="711" max="12" man="1"/>
    <brk id="752" max="1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Q711"/>
  <sheetViews>
    <sheetView view="pageBreakPreview" zoomScaleSheetLayoutView="100" zoomScalePageLayoutView="0" workbookViewId="0" topLeftCell="A700">
      <selection activeCell="E708" sqref="E708"/>
    </sheetView>
  </sheetViews>
  <sheetFormatPr defaultColWidth="9.140625" defaultRowHeight="12.75"/>
  <cols>
    <col min="1" max="1" width="19.28125" style="0" customWidth="1"/>
    <col min="2" max="2" width="19.421875" style="0" customWidth="1"/>
    <col min="3" max="3" width="13.140625" style="0" customWidth="1"/>
    <col min="4" max="4" width="11.140625" style="0" customWidth="1"/>
    <col min="5" max="5" width="30.8515625" style="0" customWidth="1"/>
    <col min="6" max="7" width="9.7109375" style="0" customWidth="1"/>
    <col min="8" max="8" width="10.421875" style="0" customWidth="1"/>
    <col min="9" max="9" width="11.140625" style="0" customWidth="1"/>
    <col min="10" max="10" width="7.7109375" style="0" customWidth="1"/>
    <col min="11" max="11" width="16.7109375" style="0" customWidth="1"/>
    <col min="12" max="12" width="11.00390625" style="0" customWidth="1"/>
    <col min="13" max="13" width="11.421875" style="0" customWidth="1"/>
  </cols>
  <sheetData>
    <row r="1" spans="1:7" ht="27" customHeight="1">
      <c r="A1" s="1039" t="s">
        <v>1721</v>
      </c>
      <c r="B1" s="1039"/>
      <c r="C1" s="1039"/>
      <c r="D1" s="1039"/>
      <c r="E1" s="1039"/>
      <c r="F1" s="1039"/>
      <c r="G1" s="1039"/>
    </row>
    <row r="2" spans="2:7" s="546" customFormat="1" ht="41.25" customHeight="1" thickBot="1">
      <c r="B2" s="1040" t="s">
        <v>1330</v>
      </c>
      <c r="C2" s="1040"/>
      <c r="D2" s="1040"/>
      <c r="E2" s="1040"/>
      <c r="F2" s="1040"/>
      <c r="G2" s="547" t="s">
        <v>1331</v>
      </c>
    </row>
    <row r="3" spans="2:9" s="546" customFormat="1" ht="12.75">
      <c r="B3" s="548" t="s">
        <v>1668</v>
      </c>
      <c r="C3" s="549" t="s">
        <v>1669</v>
      </c>
      <c r="D3" s="549" t="s">
        <v>1670</v>
      </c>
      <c r="E3" s="550" t="s">
        <v>1671</v>
      </c>
      <c r="F3" s="550" t="s">
        <v>1672</v>
      </c>
      <c r="G3" s="551" t="s">
        <v>1673</v>
      </c>
      <c r="I3"/>
    </row>
    <row r="4" spans="2:7" s="546" customFormat="1" ht="12.75" customHeight="1">
      <c r="B4" s="1032" t="s">
        <v>1674</v>
      </c>
      <c r="C4" s="1033"/>
      <c r="D4" s="1033"/>
      <c r="E4" s="1033"/>
      <c r="F4" s="1033"/>
      <c r="G4" s="1034"/>
    </row>
    <row r="5" spans="2:7" s="546" customFormat="1" ht="27.75" customHeight="1">
      <c r="B5" s="552" t="s">
        <v>1689</v>
      </c>
      <c r="C5" s="553" t="s">
        <v>1675</v>
      </c>
      <c r="D5" s="554"/>
      <c r="E5" s="555">
        <v>8</v>
      </c>
      <c r="F5" s="555">
        <v>4.64</v>
      </c>
      <c r="G5" s="556">
        <f>E5*F5</f>
        <v>37.12</v>
      </c>
    </row>
    <row r="6" spans="4:7" s="546" customFormat="1" ht="15" customHeight="1">
      <c r="D6" s="560" t="s">
        <v>1678</v>
      </c>
      <c r="F6" s="546">
        <v>128.33</v>
      </c>
      <c r="G6" s="561">
        <f>G5*1.2833</f>
        <v>47.636096</v>
      </c>
    </row>
    <row r="7" spans="2:7" s="546" customFormat="1" ht="15" customHeight="1">
      <c r="B7" s="562"/>
      <c r="D7" s="563" t="s">
        <v>1679</v>
      </c>
      <c r="G7" s="564">
        <f>SUM(G5:G6)</f>
        <v>84.756096</v>
      </c>
    </row>
    <row r="8" spans="2:7" s="546" customFormat="1" ht="15" customHeight="1">
      <c r="B8" s="1035" t="s">
        <v>1686</v>
      </c>
      <c r="C8" s="1036"/>
      <c r="D8" s="1036"/>
      <c r="E8" s="1036"/>
      <c r="F8" s="1036"/>
      <c r="G8" s="1037"/>
    </row>
    <row r="9" spans="2:7" s="546" customFormat="1" ht="54.75" customHeight="1">
      <c r="B9" s="552" t="s">
        <v>1687</v>
      </c>
      <c r="C9" s="553" t="s">
        <v>1688</v>
      </c>
      <c r="D9" s="554"/>
      <c r="E9" s="555">
        <v>0.25</v>
      </c>
      <c r="F9" s="565">
        <v>3463.54</v>
      </c>
      <c r="G9" s="556">
        <f>E9*F9</f>
        <v>865.885</v>
      </c>
    </row>
    <row r="10" spans="4:7" s="546" customFormat="1" ht="12.75">
      <c r="D10" s="563" t="s">
        <v>1679</v>
      </c>
      <c r="G10" s="564">
        <f>SUM(G9:G9)</f>
        <v>865.885</v>
      </c>
    </row>
    <row r="11" spans="4:7" s="546" customFormat="1" ht="13.5" thickBot="1">
      <c r="D11" s="560" t="s">
        <v>1682</v>
      </c>
      <c r="E11" s="566">
        <v>0.309</v>
      </c>
      <c r="G11" s="564">
        <f>(G10+G7)*E11</f>
        <v>293.748098664</v>
      </c>
    </row>
    <row r="12" spans="4:7" s="546" customFormat="1" ht="13.5" thickBot="1">
      <c r="D12" s="563" t="s">
        <v>1004</v>
      </c>
      <c r="G12" s="567">
        <f>G11+G10+G7</f>
        <v>1244.3891946640001</v>
      </c>
    </row>
    <row r="14" spans="1:7" ht="27" customHeight="1">
      <c r="A14" s="1038" t="s">
        <v>1722</v>
      </c>
      <c r="B14" s="1039"/>
      <c r="C14" s="1039"/>
      <c r="D14" s="1039"/>
      <c r="E14" s="1039"/>
      <c r="F14" s="1039"/>
      <c r="G14" s="1039"/>
    </row>
    <row r="15" spans="2:7" s="546" customFormat="1" ht="41.25" customHeight="1" thickBot="1">
      <c r="B15" s="1040" t="s">
        <v>1378</v>
      </c>
      <c r="C15" s="1040"/>
      <c r="D15" s="1040"/>
      <c r="E15" s="1040"/>
      <c r="F15" s="1040"/>
      <c r="G15" s="547" t="s">
        <v>1018</v>
      </c>
    </row>
    <row r="16" spans="2:9" s="546" customFormat="1" ht="12.75">
      <c r="B16" s="548" t="s">
        <v>1668</v>
      </c>
      <c r="C16" s="549" t="s">
        <v>1669</v>
      </c>
      <c r="D16" s="549" t="s">
        <v>1670</v>
      </c>
      <c r="E16" s="550" t="s">
        <v>1671</v>
      </c>
      <c r="F16" s="550" t="s">
        <v>1672</v>
      </c>
      <c r="G16" s="551" t="s">
        <v>1673</v>
      </c>
      <c r="I16"/>
    </row>
    <row r="17" spans="2:7" s="546" customFormat="1" ht="12.75" customHeight="1">
      <c r="B17" s="1032" t="s">
        <v>1674</v>
      </c>
      <c r="C17" s="1033"/>
      <c r="D17" s="1033"/>
      <c r="E17" s="1033"/>
      <c r="F17" s="1033"/>
      <c r="G17" s="1034"/>
    </row>
    <row r="18" spans="2:7" s="546" customFormat="1" ht="27.75" customHeight="1">
      <c r="B18" s="552" t="s">
        <v>1737</v>
      </c>
      <c r="C18" s="553" t="s">
        <v>1675</v>
      </c>
      <c r="D18" s="554" t="s">
        <v>2297</v>
      </c>
      <c r="E18" s="555">
        <v>1</v>
      </c>
      <c r="F18" s="555">
        <v>6.1</v>
      </c>
      <c r="G18" s="556">
        <f>E18*F18</f>
        <v>6.1</v>
      </c>
    </row>
    <row r="19" spans="2:7" s="546" customFormat="1" ht="15" customHeight="1" thickBot="1">
      <c r="B19" s="557" t="s">
        <v>1676</v>
      </c>
      <c r="C19" s="558" t="s">
        <v>1675</v>
      </c>
      <c r="D19" s="554" t="s">
        <v>1677</v>
      </c>
      <c r="E19" s="559">
        <v>0.5</v>
      </c>
      <c r="F19" s="559">
        <v>4.48</v>
      </c>
      <c r="G19" s="556">
        <f>E19*F19</f>
        <v>2.24</v>
      </c>
    </row>
    <row r="20" spans="4:7" s="546" customFormat="1" ht="15" customHeight="1">
      <c r="D20" s="560" t="s">
        <v>1678</v>
      </c>
      <c r="F20" s="546">
        <v>128.33</v>
      </c>
      <c r="G20" s="561">
        <f>(G18+G19)*1.2833</f>
        <v>10.702722000000001</v>
      </c>
    </row>
    <row r="21" spans="2:7" s="546" customFormat="1" ht="15" customHeight="1">
      <c r="B21" s="562"/>
      <c r="D21" s="563" t="s">
        <v>1679</v>
      </c>
      <c r="G21" s="564">
        <f>SUM(G18:G20)</f>
        <v>19.042722</v>
      </c>
    </row>
    <row r="22" spans="2:7" s="546" customFormat="1" ht="15" customHeight="1">
      <c r="B22" s="1035" t="s">
        <v>1680</v>
      </c>
      <c r="C22" s="1036"/>
      <c r="D22" s="1036"/>
      <c r="E22" s="1036"/>
      <c r="F22" s="1036"/>
      <c r="G22" s="1037"/>
    </row>
    <row r="23" spans="2:7" s="546" customFormat="1" ht="51" customHeight="1">
      <c r="B23" s="552" t="s">
        <v>1738</v>
      </c>
      <c r="C23" s="553" t="s">
        <v>1683</v>
      </c>
      <c r="D23" s="554"/>
      <c r="E23" s="555">
        <v>1</v>
      </c>
      <c r="F23" s="565">
        <v>371.07</v>
      </c>
      <c r="G23" s="556">
        <f>E23*F23</f>
        <v>371.07</v>
      </c>
    </row>
    <row r="24" spans="4:7" s="546" customFormat="1" ht="12.75">
      <c r="D24" s="563" t="s">
        <v>1679</v>
      </c>
      <c r="G24" s="564">
        <f>SUM(G23:G23)</f>
        <v>371.07</v>
      </c>
    </row>
    <row r="25" spans="4:7" s="546" customFormat="1" ht="13.5" thickBot="1">
      <c r="D25" s="560" t="s">
        <v>1682</v>
      </c>
      <c r="E25" s="566">
        <v>0.309</v>
      </c>
      <c r="G25" s="564">
        <f>(G24+G21)*E25</f>
        <v>120.544831098</v>
      </c>
    </row>
    <row r="26" spans="4:7" s="546" customFormat="1" ht="13.5" thickBot="1">
      <c r="D26" s="563" t="s">
        <v>1004</v>
      </c>
      <c r="G26" s="567">
        <f>G25+G24+G21</f>
        <v>510.657553098</v>
      </c>
    </row>
    <row r="27" s="546" customFormat="1" ht="12.75"/>
    <row r="28" spans="1:7" ht="27" customHeight="1">
      <c r="A28" s="1038" t="s">
        <v>1734</v>
      </c>
      <c r="B28" s="1039"/>
      <c r="C28" s="1039"/>
      <c r="D28" s="1039"/>
      <c r="E28" s="1039"/>
      <c r="F28" s="1039"/>
      <c r="G28" s="1039"/>
    </row>
    <row r="29" spans="2:7" s="546" customFormat="1" ht="41.25" customHeight="1" thickBot="1">
      <c r="B29" s="1040" t="s">
        <v>1244</v>
      </c>
      <c r="C29" s="1040"/>
      <c r="D29" s="1040"/>
      <c r="E29" s="1040"/>
      <c r="F29" s="1040"/>
      <c r="G29" s="547" t="s">
        <v>1020</v>
      </c>
    </row>
    <row r="30" spans="2:9" s="546" customFormat="1" ht="12.75">
      <c r="B30" s="548" t="s">
        <v>1668</v>
      </c>
      <c r="C30" s="549" t="s">
        <v>1669</v>
      </c>
      <c r="D30" s="549" t="s">
        <v>1670</v>
      </c>
      <c r="E30" s="550" t="s">
        <v>1671</v>
      </c>
      <c r="F30" s="550" t="s">
        <v>1672</v>
      </c>
      <c r="G30" s="551" t="s">
        <v>1673</v>
      </c>
      <c r="I30"/>
    </row>
    <row r="31" spans="2:7" s="546" customFormat="1" ht="12.75" customHeight="1">
      <c r="B31" s="1032" t="s">
        <v>1674</v>
      </c>
      <c r="C31" s="1033"/>
      <c r="D31" s="1033"/>
      <c r="E31" s="1033"/>
      <c r="F31" s="1033"/>
      <c r="G31" s="1034"/>
    </row>
    <row r="32" spans="2:7" s="546" customFormat="1" ht="27.75" customHeight="1">
      <c r="B32" s="552" t="s">
        <v>1740</v>
      </c>
      <c r="C32" s="553" t="s">
        <v>1675</v>
      </c>
      <c r="D32" s="554" t="s">
        <v>1831</v>
      </c>
      <c r="E32" s="555">
        <v>0.5</v>
      </c>
      <c r="F32" s="555">
        <v>6.1</v>
      </c>
      <c r="G32" s="556">
        <f>E32*F32</f>
        <v>3.05</v>
      </c>
    </row>
    <row r="33" spans="2:7" s="546" customFormat="1" ht="15" customHeight="1" thickBot="1">
      <c r="B33" s="557" t="s">
        <v>1676</v>
      </c>
      <c r="C33" s="558" t="s">
        <v>1675</v>
      </c>
      <c r="D33" s="554" t="s">
        <v>1677</v>
      </c>
      <c r="E33" s="559">
        <v>0.25</v>
      </c>
      <c r="F33" s="559">
        <v>4.48</v>
      </c>
      <c r="G33" s="556">
        <f>E33*F33</f>
        <v>1.12</v>
      </c>
    </row>
    <row r="34" spans="4:7" s="546" customFormat="1" ht="15" customHeight="1">
      <c r="D34" s="560" t="s">
        <v>1678</v>
      </c>
      <c r="F34" s="546">
        <v>128.33</v>
      </c>
      <c r="G34" s="561">
        <f>(G32+G33)*1.2833</f>
        <v>5.351361000000001</v>
      </c>
    </row>
    <row r="35" spans="2:7" s="546" customFormat="1" ht="15" customHeight="1">
      <c r="B35" s="562"/>
      <c r="D35" s="563" t="s">
        <v>1679</v>
      </c>
      <c r="G35" s="564">
        <f>SUM(G32:G34)</f>
        <v>9.521361</v>
      </c>
    </row>
    <row r="36" spans="2:7" s="546" customFormat="1" ht="15" customHeight="1">
      <c r="B36" s="1035" t="s">
        <v>1680</v>
      </c>
      <c r="C36" s="1036"/>
      <c r="D36" s="1036"/>
      <c r="E36" s="1036"/>
      <c r="F36" s="1036"/>
      <c r="G36" s="1037"/>
    </row>
    <row r="37" spans="2:7" s="546" customFormat="1" ht="19.5" customHeight="1">
      <c r="B37" s="552" t="s">
        <v>1741</v>
      </c>
      <c r="C37" s="553" t="s">
        <v>1742</v>
      </c>
      <c r="D37" s="554" t="s">
        <v>1743</v>
      </c>
      <c r="E37" s="555">
        <v>0.00708</v>
      </c>
      <c r="F37" s="565">
        <v>51.67</v>
      </c>
      <c r="G37" s="556">
        <f>E37*F37</f>
        <v>0.3658236</v>
      </c>
    </row>
    <row r="38" spans="2:7" s="546" customFormat="1" ht="28.5" customHeight="1">
      <c r="B38" s="552" t="s">
        <v>1744</v>
      </c>
      <c r="C38" s="553" t="s">
        <v>1745</v>
      </c>
      <c r="D38" s="554" t="s">
        <v>1746</v>
      </c>
      <c r="E38" s="555">
        <v>12</v>
      </c>
      <c r="F38" s="565">
        <v>0.61</v>
      </c>
      <c r="G38" s="556">
        <f>E38*F38</f>
        <v>7.32</v>
      </c>
    </row>
    <row r="39" spans="2:7" s="546" customFormat="1" ht="28.5" customHeight="1">
      <c r="B39" s="568" t="s">
        <v>1747</v>
      </c>
      <c r="C39" s="553" t="s">
        <v>1685</v>
      </c>
      <c r="D39" s="554" t="s">
        <v>1748</v>
      </c>
      <c r="E39" s="555">
        <v>0.264</v>
      </c>
      <c r="F39" s="565">
        <v>0.67</v>
      </c>
      <c r="G39" s="556">
        <f>E39*F39</f>
        <v>0.17688</v>
      </c>
    </row>
    <row r="40" spans="2:7" s="546" customFormat="1" ht="28.5" customHeight="1">
      <c r="B40" s="568" t="s">
        <v>1749</v>
      </c>
      <c r="C40" s="553" t="s">
        <v>1685</v>
      </c>
      <c r="D40" s="554" t="s">
        <v>1750</v>
      </c>
      <c r="E40" s="555">
        <v>1.02</v>
      </c>
      <c r="F40" s="565">
        <v>0.35</v>
      </c>
      <c r="G40" s="556">
        <f>E40*F40</f>
        <v>0.357</v>
      </c>
    </row>
    <row r="41" spans="4:7" s="546" customFormat="1" ht="12.75">
      <c r="D41" s="563" t="s">
        <v>1679</v>
      </c>
      <c r="G41" s="564">
        <f>SUM(G37:G40)</f>
        <v>8.219703599999999</v>
      </c>
    </row>
    <row r="42" spans="4:7" s="546" customFormat="1" ht="13.5" thickBot="1">
      <c r="D42" s="560" t="s">
        <v>1682</v>
      </c>
      <c r="E42" s="566">
        <v>0.309</v>
      </c>
      <c r="G42" s="564">
        <f>(G41+G35)*E42</f>
        <v>5.481988961400001</v>
      </c>
    </row>
    <row r="43" spans="4:7" s="546" customFormat="1" ht="13.5" thickBot="1">
      <c r="D43" s="563" t="s">
        <v>1004</v>
      </c>
      <c r="G43" s="567">
        <f>G42+G41+G35</f>
        <v>23.2230535614</v>
      </c>
    </row>
    <row r="45" spans="1:7" ht="27" customHeight="1">
      <c r="A45" s="1038" t="s">
        <v>1735</v>
      </c>
      <c r="B45" s="1039"/>
      <c r="C45" s="1039"/>
      <c r="D45" s="1039"/>
      <c r="E45" s="1039"/>
      <c r="F45" s="1039"/>
      <c r="G45" s="1039"/>
    </row>
    <row r="46" spans="2:7" s="546" customFormat="1" ht="41.25" customHeight="1" thickBot="1">
      <c r="B46" s="1040" t="s">
        <v>1628</v>
      </c>
      <c r="C46" s="1040"/>
      <c r="D46" s="1040"/>
      <c r="E46" s="1040"/>
      <c r="F46" s="1040"/>
      <c r="G46" s="547" t="s">
        <v>1336</v>
      </c>
    </row>
    <row r="47" spans="2:9" s="546" customFormat="1" ht="12.75">
      <c r="B47" s="570" t="s">
        <v>1668</v>
      </c>
      <c r="C47" s="549" t="s">
        <v>1669</v>
      </c>
      <c r="D47" s="549" t="s">
        <v>1670</v>
      </c>
      <c r="E47" s="550" t="s">
        <v>1671</v>
      </c>
      <c r="F47" s="550" t="s">
        <v>1672</v>
      </c>
      <c r="G47" s="551" t="s">
        <v>1673</v>
      </c>
      <c r="I47"/>
    </row>
    <row r="48" spans="2:7" s="546" customFormat="1" ht="12.75" customHeight="1">
      <c r="B48" s="1032" t="s">
        <v>1674</v>
      </c>
      <c r="C48" s="1033"/>
      <c r="D48" s="1033"/>
      <c r="E48" s="1033"/>
      <c r="F48" s="1033"/>
      <c r="G48" s="1034"/>
    </row>
    <row r="49" spans="2:7" s="546" customFormat="1" ht="27.75" customHeight="1">
      <c r="B49" s="552" t="s">
        <v>1754</v>
      </c>
      <c r="C49" s="553" t="s">
        <v>1675</v>
      </c>
      <c r="D49" s="554" t="s">
        <v>1755</v>
      </c>
      <c r="E49" s="555">
        <v>7.01</v>
      </c>
      <c r="F49" s="555">
        <v>6.1</v>
      </c>
      <c r="G49" s="556">
        <f>E49*F49</f>
        <v>42.760999999999996</v>
      </c>
    </row>
    <row r="50" spans="2:7" s="546" customFormat="1" ht="15" customHeight="1" thickBot="1">
      <c r="B50" s="557" t="s">
        <v>1752</v>
      </c>
      <c r="C50" s="558" t="s">
        <v>1675</v>
      </c>
      <c r="D50" s="554" t="s">
        <v>1753</v>
      </c>
      <c r="E50" s="559">
        <v>7.01</v>
      </c>
      <c r="F50" s="559">
        <v>5.14</v>
      </c>
      <c r="G50" s="556">
        <f>E50*F50</f>
        <v>36.0314</v>
      </c>
    </row>
    <row r="51" spans="4:7" s="546" customFormat="1" ht="15" customHeight="1">
      <c r="D51" s="560" t="s">
        <v>1678</v>
      </c>
      <c r="F51" s="546">
        <v>128.33</v>
      </c>
      <c r="G51" s="561">
        <f>(G49+G50)*1.2833</f>
        <v>101.11428692</v>
      </c>
    </row>
    <row r="52" spans="2:7" s="546" customFormat="1" ht="15" customHeight="1">
      <c r="B52" s="562"/>
      <c r="D52" s="563" t="s">
        <v>1679</v>
      </c>
      <c r="G52" s="564">
        <f>SUM(G49:G51)</f>
        <v>179.90668691999997</v>
      </c>
    </row>
    <row r="53" spans="2:7" s="546" customFormat="1" ht="15" customHeight="1">
      <c r="B53" s="1035" t="s">
        <v>1680</v>
      </c>
      <c r="C53" s="1036"/>
      <c r="D53" s="1036"/>
      <c r="E53" s="1036"/>
      <c r="F53" s="1036"/>
      <c r="G53" s="1037"/>
    </row>
    <row r="54" spans="2:7" s="546" customFormat="1" ht="24" customHeight="1">
      <c r="B54" s="552" t="s">
        <v>1756</v>
      </c>
      <c r="C54" s="553" t="s">
        <v>1684</v>
      </c>
      <c r="D54" s="554" t="s">
        <v>1761</v>
      </c>
      <c r="E54" s="555">
        <v>9</v>
      </c>
      <c r="F54" s="565">
        <v>2.11</v>
      </c>
      <c r="G54" s="556">
        <f>E54*F54</f>
        <v>18.99</v>
      </c>
    </row>
    <row r="55" spans="2:7" s="546" customFormat="1" ht="36" customHeight="1">
      <c r="B55" s="552" t="s">
        <v>1757</v>
      </c>
      <c r="C55" s="553" t="s">
        <v>1684</v>
      </c>
      <c r="D55" s="554" t="s">
        <v>1762</v>
      </c>
      <c r="E55" s="555">
        <v>32.5</v>
      </c>
      <c r="F55" s="565">
        <v>2</v>
      </c>
      <c r="G55" s="556">
        <f>E55*F55</f>
        <v>65</v>
      </c>
    </row>
    <row r="56" spans="2:7" s="546" customFormat="1" ht="28.5" customHeight="1">
      <c r="B56" s="568" t="s">
        <v>1758</v>
      </c>
      <c r="C56" s="553" t="s">
        <v>1745</v>
      </c>
      <c r="D56" s="554" t="s">
        <v>1763</v>
      </c>
      <c r="E56" s="555">
        <v>1</v>
      </c>
      <c r="F56" s="565">
        <v>1.87</v>
      </c>
      <c r="G56" s="556">
        <f>E56*F56</f>
        <v>1.87</v>
      </c>
    </row>
    <row r="57" spans="2:7" s="546" customFormat="1" ht="28.5" customHeight="1">
      <c r="B57" s="568" t="s">
        <v>1759</v>
      </c>
      <c r="C57" s="553" t="s">
        <v>1745</v>
      </c>
      <c r="D57" s="554" t="s">
        <v>1764</v>
      </c>
      <c r="E57" s="555">
        <v>2</v>
      </c>
      <c r="F57" s="565">
        <v>0.54</v>
      </c>
      <c r="G57" s="556">
        <f>E57*F57</f>
        <v>1.08</v>
      </c>
    </row>
    <row r="58" spans="2:7" s="546" customFormat="1" ht="36.75" customHeight="1">
      <c r="B58" s="568" t="s">
        <v>1760</v>
      </c>
      <c r="C58" s="553" t="s">
        <v>1745</v>
      </c>
      <c r="D58" s="554" t="s">
        <v>1765</v>
      </c>
      <c r="E58" s="555">
        <v>2</v>
      </c>
      <c r="F58" s="565">
        <v>0.32</v>
      </c>
      <c r="G58" s="572">
        <f>E58*F58</f>
        <v>0.64</v>
      </c>
    </row>
    <row r="59" spans="4:7" s="546" customFormat="1" ht="12.75">
      <c r="D59" s="563" t="s">
        <v>1679</v>
      </c>
      <c r="G59" s="564">
        <f>SUM(G54:G58)</f>
        <v>87.58</v>
      </c>
    </row>
    <row r="60" spans="4:7" s="546" customFormat="1" ht="13.5" thickBot="1">
      <c r="D60" s="560" t="s">
        <v>1682</v>
      </c>
      <c r="E60" s="566">
        <v>0.309</v>
      </c>
      <c r="G60" s="564">
        <f>(G59+G52)*E60</f>
        <v>82.65338625827998</v>
      </c>
    </row>
    <row r="61" spans="4:7" s="546" customFormat="1" ht="13.5" thickBot="1">
      <c r="D61" s="563" t="s">
        <v>1004</v>
      </c>
      <c r="G61" s="567">
        <f>G60+G59+G52</f>
        <v>350.14007317828</v>
      </c>
    </row>
    <row r="63" spans="1:7" ht="27" customHeight="1">
      <c r="A63" s="1038" t="s">
        <v>1736</v>
      </c>
      <c r="B63" s="1039"/>
      <c r="C63" s="1039"/>
      <c r="D63" s="1039"/>
      <c r="E63" s="1039"/>
      <c r="F63" s="1039"/>
      <c r="G63" s="1039"/>
    </row>
    <row r="64" spans="2:7" s="546" customFormat="1" ht="52.5" customHeight="1" thickBot="1">
      <c r="B64" s="1040" t="s">
        <v>1280</v>
      </c>
      <c r="C64" s="1040"/>
      <c r="D64" s="1040"/>
      <c r="E64" s="1040"/>
      <c r="F64" s="1040"/>
      <c r="G64" s="547" t="s">
        <v>1336</v>
      </c>
    </row>
    <row r="65" spans="2:9" s="546" customFormat="1" ht="12.75">
      <c r="B65" s="570" t="s">
        <v>1668</v>
      </c>
      <c r="C65" s="549" t="s">
        <v>1669</v>
      </c>
      <c r="D65" s="549" t="s">
        <v>1670</v>
      </c>
      <c r="E65" s="550" t="s">
        <v>1671</v>
      </c>
      <c r="F65" s="550" t="s">
        <v>1672</v>
      </c>
      <c r="G65" s="551" t="s">
        <v>1673</v>
      </c>
      <c r="I65"/>
    </row>
    <row r="66" spans="2:7" s="546" customFormat="1" ht="12.75" customHeight="1">
      <c r="B66" s="1032" t="s">
        <v>1674</v>
      </c>
      <c r="C66" s="1033"/>
      <c r="D66" s="1033"/>
      <c r="E66" s="1033"/>
      <c r="F66" s="1033"/>
      <c r="G66" s="1034"/>
    </row>
    <row r="67" spans="2:7" s="546" customFormat="1" ht="15" customHeight="1">
      <c r="B67" s="568" t="s">
        <v>1752</v>
      </c>
      <c r="C67" s="573" t="s">
        <v>1675</v>
      </c>
      <c r="D67" s="554" t="s">
        <v>1753</v>
      </c>
      <c r="E67" s="574">
        <v>181.62</v>
      </c>
      <c r="F67" s="574">
        <v>5.14</v>
      </c>
      <c r="G67" s="572">
        <f aca="true" t="shared" si="0" ref="G67:G73">E67*F67</f>
        <v>933.5268</v>
      </c>
    </row>
    <row r="68" spans="2:7" s="546" customFormat="1" ht="15" customHeight="1" thickBot="1">
      <c r="B68" s="557" t="s">
        <v>1769</v>
      </c>
      <c r="C68" s="558" t="s">
        <v>1675</v>
      </c>
      <c r="D68" s="554" t="s">
        <v>1828</v>
      </c>
      <c r="E68" s="559">
        <v>7.2</v>
      </c>
      <c r="F68" s="574">
        <v>6.1</v>
      </c>
      <c r="G68" s="556">
        <f t="shared" si="0"/>
        <v>43.92</v>
      </c>
    </row>
    <row r="69" spans="2:7" s="546" customFormat="1" ht="15" customHeight="1">
      <c r="B69" s="568" t="s">
        <v>1754</v>
      </c>
      <c r="C69" s="573" t="s">
        <v>1675</v>
      </c>
      <c r="D69" s="554" t="s">
        <v>1755</v>
      </c>
      <c r="E69" s="574">
        <v>141.4</v>
      </c>
      <c r="F69" s="574">
        <v>6.1</v>
      </c>
      <c r="G69" s="556">
        <f t="shared" si="0"/>
        <v>862.54</v>
      </c>
    </row>
    <row r="70" spans="2:7" s="546" customFormat="1" ht="15" customHeight="1" thickBot="1">
      <c r="B70" s="568" t="s">
        <v>1829</v>
      </c>
      <c r="C70" s="558" t="s">
        <v>1675</v>
      </c>
      <c r="D70" s="554" t="s">
        <v>1830</v>
      </c>
      <c r="E70" s="574">
        <v>0.59</v>
      </c>
      <c r="F70" s="574">
        <v>6.1</v>
      </c>
      <c r="G70" s="556">
        <f t="shared" si="0"/>
        <v>3.5989999999999998</v>
      </c>
    </row>
    <row r="71" spans="2:7" s="546" customFormat="1" ht="15" customHeight="1">
      <c r="B71" s="568" t="s">
        <v>1740</v>
      </c>
      <c r="C71" s="573" t="s">
        <v>1675</v>
      </c>
      <c r="D71" s="554" t="s">
        <v>1831</v>
      </c>
      <c r="E71" s="574">
        <v>31.01</v>
      </c>
      <c r="F71" s="574">
        <v>6.1</v>
      </c>
      <c r="G71" s="556">
        <f t="shared" si="0"/>
        <v>189.161</v>
      </c>
    </row>
    <row r="72" spans="2:7" s="546" customFormat="1" ht="15" customHeight="1" thickBot="1">
      <c r="B72" s="568" t="s">
        <v>1770</v>
      </c>
      <c r="C72" s="558" t="s">
        <v>1675</v>
      </c>
      <c r="D72" s="554" t="s">
        <v>1832</v>
      </c>
      <c r="E72" s="574">
        <v>9.01</v>
      </c>
      <c r="F72" s="574">
        <v>6.1</v>
      </c>
      <c r="G72" s="556">
        <f t="shared" si="0"/>
        <v>54.961</v>
      </c>
    </row>
    <row r="73" spans="2:7" s="546" customFormat="1" ht="15" customHeight="1">
      <c r="B73" s="568" t="s">
        <v>1676</v>
      </c>
      <c r="C73" s="573" t="s">
        <v>1675</v>
      </c>
      <c r="D73" s="554" t="s">
        <v>1677</v>
      </c>
      <c r="E73" s="574">
        <v>55.32</v>
      </c>
      <c r="F73" s="574">
        <v>4.48</v>
      </c>
      <c r="G73" s="556">
        <f t="shared" si="0"/>
        <v>247.83360000000002</v>
      </c>
    </row>
    <row r="74" spans="4:7" s="546" customFormat="1" ht="15" customHeight="1">
      <c r="D74" s="560" t="s">
        <v>1678</v>
      </c>
      <c r="F74" s="546">
        <v>128.33</v>
      </c>
      <c r="G74" s="561">
        <f>SUM(G67:G73)*1.2833</f>
        <v>2997.2002786199996</v>
      </c>
    </row>
    <row r="75" spans="2:7" s="546" customFormat="1" ht="15" customHeight="1">
      <c r="B75" s="562"/>
      <c r="D75" s="563" t="s">
        <v>1679</v>
      </c>
      <c r="G75" s="564">
        <f>SUM(G67:G74)</f>
        <v>5332.741678619999</v>
      </c>
    </row>
    <row r="76" spans="2:7" s="546" customFormat="1" ht="15" customHeight="1">
      <c r="B76" s="1035" t="s">
        <v>1680</v>
      </c>
      <c r="C76" s="1036"/>
      <c r="D76" s="1036"/>
      <c r="E76" s="1036"/>
      <c r="F76" s="1036"/>
      <c r="G76" s="1037"/>
    </row>
    <row r="77" spans="2:7" s="546" customFormat="1" ht="14.25" customHeight="1">
      <c r="B77" s="552" t="s">
        <v>1771</v>
      </c>
      <c r="C77" s="553" t="s">
        <v>1685</v>
      </c>
      <c r="D77" s="554" t="s">
        <v>2298</v>
      </c>
      <c r="E77" s="555">
        <v>12.75</v>
      </c>
      <c r="F77" s="565">
        <v>2.55</v>
      </c>
      <c r="G77" s="556">
        <f>E77*F77</f>
        <v>32.512499999999996</v>
      </c>
    </row>
    <row r="78" spans="2:7" s="546" customFormat="1" ht="36.75" customHeight="1">
      <c r="B78" s="552" t="s">
        <v>2299</v>
      </c>
      <c r="C78" s="553" t="s">
        <v>1681</v>
      </c>
      <c r="D78" s="554" t="s">
        <v>2300</v>
      </c>
      <c r="E78" s="555">
        <v>2</v>
      </c>
      <c r="F78" s="565">
        <v>1436.41</v>
      </c>
      <c r="G78" s="556">
        <f>E78*F78</f>
        <v>2872.82</v>
      </c>
    </row>
    <row r="79" spans="2:7" s="546" customFormat="1" ht="24.75" customHeight="1">
      <c r="B79" s="552" t="s">
        <v>1772</v>
      </c>
      <c r="C79" s="553" t="s">
        <v>1773</v>
      </c>
      <c r="D79" s="554" t="s">
        <v>2301</v>
      </c>
      <c r="E79" s="555">
        <v>9.6</v>
      </c>
      <c r="F79" s="565">
        <v>0.19</v>
      </c>
      <c r="G79" s="556">
        <f aca="true" t="shared" si="1" ref="G79:G137">E79*F79</f>
        <v>1.8239999999999998</v>
      </c>
    </row>
    <row r="80" spans="2:7" s="546" customFormat="1" ht="24.75" customHeight="1">
      <c r="B80" s="552" t="s">
        <v>1774</v>
      </c>
      <c r="C80" s="553" t="s">
        <v>1685</v>
      </c>
      <c r="D80" s="554" t="s">
        <v>2302</v>
      </c>
      <c r="E80" s="555">
        <v>0.09</v>
      </c>
      <c r="F80" s="565">
        <v>5.4</v>
      </c>
      <c r="G80" s="556">
        <f t="shared" si="1"/>
        <v>0.486</v>
      </c>
    </row>
    <row r="81" spans="2:7" s="546" customFormat="1" ht="14.25" customHeight="1">
      <c r="B81" s="552" t="s">
        <v>1741</v>
      </c>
      <c r="C81" s="553" t="s">
        <v>1742</v>
      </c>
      <c r="D81" s="554" t="s">
        <v>2303</v>
      </c>
      <c r="E81" s="555">
        <v>1.66</v>
      </c>
      <c r="F81" s="565">
        <v>51.67</v>
      </c>
      <c r="G81" s="556">
        <f t="shared" si="1"/>
        <v>85.7722</v>
      </c>
    </row>
    <row r="82" spans="2:7" s="546" customFormat="1" ht="24.75" customHeight="1">
      <c r="B82" s="552" t="s">
        <v>1775</v>
      </c>
      <c r="C82" s="553" t="s">
        <v>1681</v>
      </c>
      <c r="D82" s="554"/>
      <c r="E82" s="555">
        <v>1</v>
      </c>
      <c r="F82" s="565">
        <v>13.62</v>
      </c>
      <c r="G82" s="556">
        <f t="shared" si="1"/>
        <v>13.62</v>
      </c>
    </row>
    <row r="83" spans="2:7" s="546" customFormat="1" ht="24.75" customHeight="1">
      <c r="B83" s="552" t="s">
        <v>1776</v>
      </c>
      <c r="C83" s="553" t="s">
        <v>1681</v>
      </c>
      <c r="D83" s="554" t="s">
        <v>2304</v>
      </c>
      <c r="E83" s="555">
        <v>6</v>
      </c>
      <c r="F83" s="565">
        <v>1.09</v>
      </c>
      <c r="G83" s="556">
        <f t="shared" si="1"/>
        <v>6.540000000000001</v>
      </c>
    </row>
    <row r="84" spans="2:7" s="546" customFormat="1" ht="24.75" customHeight="1">
      <c r="B84" s="552" t="s">
        <v>1777</v>
      </c>
      <c r="C84" s="553" t="s">
        <v>1681</v>
      </c>
      <c r="D84" s="554" t="s">
        <v>2305</v>
      </c>
      <c r="E84" s="555">
        <v>2</v>
      </c>
      <c r="F84" s="565">
        <v>3.49</v>
      </c>
      <c r="G84" s="556">
        <f t="shared" si="1"/>
        <v>6.98</v>
      </c>
    </row>
    <row r="85" spans="2:7" s="546" customFormat="1" ht="24.75" customHeight="1">
      <c r="B85" s="552" t="s">
        <v>1778</v>
      </c>
      <c r="C85" s="553" t="s">
        <v>1681</v>
      </c>
      <c r="D85" s="554" t="s">
        <v>2306</v>
      </c>
      <c r="E85" s="555">
        <v>4</v>
      </c>
      <c r="F85" s="565">
        <v>20.33</v>
      </c>
      <c r="G85" s="556">
        <f t="shared" si="1"/>
        <v>81.32</v>
      </c>
    </row>
    <row r="86" spans="2:7" s="546" customFormat="1" ht="24.75" customHeight="1">
      <c r="B86" s="552" t="s">
        <v>2307</v>
      </c>
      <c r="C86" s="553" t="s">
        <v>1681</v>
      </c>
      <c r="D86" s="554" t="s">
        <v>2308</v>
      </c>
      <c r="E86" s="555">
        <v>26</v>
      </c>
      <c r="F86" s="565">
        <v>1.62</v>
      </c>
      <c r="G86" s="556">
        <f t="shared" si="1"/>
        <v>42.120000000000005</v>
      </c>
    </row>
    <row r="87" spans="2:7" s="546" customFormat="1" ht="24.75" customHeight="1">
      <c r="B87" s="552" t="s">
        <v>1744</v>
      </c>
      <c r="C87" s="553" t="s">
        <v>1768</v>
      </c>
      <c r="D87" s="554" t="s">
        <v>1746</v>
      </c>
      <c r="E87" s="555">
        <v>634</v>
      </c>
      <c r="F87" s="565">
        <v>0.61</v>
      </c>
      <c r="G87" s="556">
        <f t="shared" si="1"/>
        <v>386.74</v>
      </c>
    </row>
    <row r="88" spans="2:7" s="546" customFormat="1" ht="14.25" customHeight="1">
      <c r="B88" s="552" t="s">
        <v>1779</v>
      </c>
      <c r="C88" s="553" t="s">
        <v>1742</v>
      </c>
      <c r="D88" s="554" t="s">
        <v>2309</v>
      </c>
      <c r="E88" s="555">
        <v>0.24</v>
      </c>
      <c r="F88" s="565">
        <v>63.24</v>
      </c>
      <c r="G88" s="556">
        <f t="shared" si="1"/>
        <v>15.1776</v>
      </c>
    </row>
    <row r="89" spans="2:7" s="546" customFormat="1" ht="14.25" customHeight="1">
      <c r="B89" s="552" t="s">
        <v>1780</v>
      </c>
      <c r="C89" s="553" t="s">
        <v>1742</v>
      </c>
      <c r="D89" s="554" t="s">
        <v>2310</v>
      </c>
      <c r="E89" s="555">
        <v>0.55</v>
      </c>
      <c r="F89" s="565">
        <v>63.24</v>
      </c>
      <c r="G89" s="556">
        <f t="shared" si="1"/>
        <v>34.782000000000004</v>
      </c>
    </row>
    <row r="90" spans="2:7" s="546" customFormat="1" ht="14.25" customHeight="1">
      <c r="B90" s="552" t="s">
        <v>1781</v>
      </c>
      <c r="C90" s="553" t="s">
        <v>1742</v>
      </c>
      <c r="D90" s="554" t="s">
        <v>2311</v>
      </c>
      <c r="E90" s="555">
        <v>0.04</v>
      </c>
      <c r="F90" s="565">
        <v>63.24</v>
      </c>
      <c r="G90" s="556">
        <f t="shared" si="1"/>
        <v>2.5296000000000003</v>
      </c>
    </row>
    <row r="91" spans="2:7" s="546" customFormat="1" ht="24.75" customHeight="1">
      <c r="B91" s="552" t="s">
        <v>1782</v>
      </c>
      <c r="C91" s="553" t="s">
        <v>1681</v>
      </c>
      <c r="D91" s="554" t="s">
        <v>2312</v>
      </c>
      <c r="E91" s="555">
        <v>6</v>
      </c>
      <c r="F91" s="565">
        <v>1.29</v>
      </c>
      <c r="G91" s="556">
        <f t="shared" si="1"/>
        <v>7.74</v>
      </c>
    </row>
    <row r="92" spans="2:7" s="546" customFormat="1" ht="24.75" customHeight="1">
      <c r="B92" s="552" t="s">
        <v>1783</v>
      </c>
      <c r="C92" s="553" t="s">
        <v>1681</v>
      </c>
      <c r="D92" s="554" t="s">
        <v>2313</v>
      </c>
      <c r="E92" s="555">
        <v>2</v>
      </c>
      <c r="F92" s="565">
        <v>4.16</v>
      </c>
      <c r="G92" s="556">
        <f t="shared" si="1"/>
        <v>8.32</v>
      </c>
    </row>
    <row r="93" spans="2:7" s="546" customFormat="1" ht="24.75" customHeight="1">
      <c r="B93" s="552" t="s">
        <v>1784</v>
      </c>
      <c r="C93" s="553" t="s">
        <v>1681</v>
      </c>
      <c r="D93" s="554" t="s">
        <v>2314</v>
      </c>
      <c r="E93" s="555">
        <v>4</v>
      </c>
      <c r="F93" s="565">
        <v>39.5</v>
      </c>
      <c r="G93" s="556">
        <f t="shared" si="1"/>
        <v>158</v>
      </c>
    </row>
    <row r="94" spans="2:7" s="546" customFormat="1" ht="14.25" customHeight="1">
      <c r="B94" s="552" t="s">
        <v>1747</v>
      </c>
      <c r="C94" s="553" t="s">
        <v>1685</v>
      </c>
      <c r="D94" s="554" t="s">
        <v>2315</v>
      </c>
      <c r="E94" s="555">
        <v>43.25</v>
      </c>
      <c r="F94" s="565">
        <v>0.67</v>
      </c>
      <c r="G94" s="556">
        <f t="shared" si="1"/>
        <v>28.977500000000003</v>
      </c>
    </row>
    <row r="95" spans="2:7" s="546" customFormat="1" ht="24.75" customHeight="1">
      <c r="B95" s="552" t="s">
        <v>1785</v>
      </c>
      <c r="C95" s="553" t="s">
        <v>1681</v>
      </c>
      <c r="D95" s="554" t="s">
        <v>2317</v>
      </c>
      <c r="E95" s="555">
        <v>1</v>
      </c>
      <c r="F95" s="565">
        <v>49.15</v>
      </c>
      <c r="G95" s="556">
        <f t="shared" si="1"/>
        <v>49.15</v>
      </c>
    </row>
    <row r="96" spans="2:7" s="546" customFormat="1" ht="24.75" customHeight="1">
      <c r="B96" s="552" t="s">
        <v>1786</v>
      </c>
      <c r="C96" s="553" t="s">
        <v>1773</v>
      </c>
      <c r="D96" s="554"/>
      <c r="E96" s="555">
        <v>2</v>
      </c>
      <c r="F96" s="565">
        <v>11.42</v>
      </c>
      <c r="G96" s="556">
        <f t="shared" si="1"/>
        <v>22.84</v>
      </c>
    </row>
    <row r="97" spans="2:7" s="546" customFormat="1" ht="24.75" customHeight="1">
      <c r="B97" s="552" t="s">
        <v>1787</v>
      </c>
      <c r="C97" s="553" t="s">
        <v>1773</v>
      </c>
      <c r="D97" s="554" t="s">
        <v>2316</v>
      </c>
      <c r="E97" s="555">
        <v>25</v>
      </c>
      <c r="F97" s="565">
        <v>63.99</v>
      </c>
      <c r="G97" s="556">
        <f t="shared" si="1"/>
        <v>1599.75</v>
      </c>
    </row>
    <row r="98" spans="2:7" s="546" customFormat="1" ht="24.75" customHeight="1">
      <c r="B98" s="552" t="s">
        <v>1788</v>
      </c>
      <c r="C98" s="553" t="s">
        <v>1681</v>
      </c>
      <c r="D98" s="554" t="s">
        <v>2316</v>
      </c>
      <c r="E98" s="555">
        <v>70</v>
      </c>
      <c r="F98" s="565">
        <v>63.99</v>
      </c>
      <c r="G98" s="556">
        <f t="shared" si="1"/>
        <v>4479.3</v>
      </c>
    </row>
    <row r="99" spans="2:7" s="546" customFormat="1" ht="35.25" customHeight="1">
      <c r="B99" s="552" t="s">
        <v>1789</v>
      </c>
      <c r="C99" s="553" t="s">
        <v>1681</v>
      </c>
      <c r="D99" s="554" t="s">
        <v>2318</v>
      </c>
      <c r="E99" s="555">
        <v>35</v>
      </c>
      <c r="F99" s="565">
        <v>9.85</v>
      </c>
      <c r="G99" s="556">
        <f t="shared" si="1"/>
        <v>344.75</v>
      </c>
    </row>
    <row r="100" spans="2:7" s="546" customFormat="1" ht="35.25" customHeight="1">
      <c r="B100" s="552" t="s">
        <v>1790</v>
      </c>
      <c r="C100" s="553" t="s">
        <v>1681</v>
      </c>
      <c r="D100" s="554"/>
      <c r="E100" s="555">
        <v>4</v>
      </c>
      <c r="F100" s="565">
        <v>64.77</v>
      </c>
      <c r="G100" s="556">
        <f t="shared" si="1"/>
        <v>259.08</v>
      </c>
    </row>
    <row r="101" spans="2:7" s="546" customFormat="1" ht="24.75" customHeight="1">
      <c r="B101" s="552" t="s">
        <v>1791</v>
      </c>
      <c r="C101" s="553" t="s">
        <v>1681</v>
      </c>
      <c r="D101" s="554" t="s">
        <v>2319</v>
      </c>
      <c r="E101" s="555">
        <v>1</v>
      </c>
      <c r="F101" s="565">
        <v>625.07</v>
      </c>
      <c r="G101" s="556">
        <f t="shared" si="1"/>
        <v>625.07</v>
      </c>
    </row>
    <row r="102" spans="2:7" s="546" customFormat="1" ht="24.75" customHeight="1">
      <c r="B102" s="552" t="s">
        <v>1792</v>
      </c>
      <c r="C102" s="553" t="s">
        <v>1681</v>
      </c>
      <c r="D102" s="554"/>
      <c r="E102" s="555">
        <v>2</v>
      </c>
      <c r="F102" s="565">
        <v>390.36</v>
      </c>
      <c r="G102" s="556">
        <f t="shared" si="1"/>
        <v>780.72</v>
      </c>
    </row>
    <row r="103" spans="2:7" s="546" customFormat="1" ht="24.75" customHeight="1">
      <c r="B103" s="552" t="s">
        <v>1793</v>
      </c>
      <c r="C103" s="553" t="s">
        <v>1683</v>
      </c>
      <c r="D103" s="554" t="s">
        <v>2320</v>
      </c>
      <c r="E103" s="555">
        <v>1</v>
      </c>
      <c r="F103" s="565">
        <v>15.42</v>
      </c>
      <c r="G103" s="556">
        <f t="shared" si="1"/>
        <v>15.42</v>
      </c>
    </row>
    <row r="104" spans="2:7" s="546" customFormat="1" ht="24.75" customHeight="1">
      <c r="B104" s="552" t="s">
        <v>1794</v>
      </c>
      <c r="C104" s="553" t="s">
        <v>1681</v>
      </c>
      <c r="D104" s="554" t="s">
        <v>2321</v>
      </c>
      <c r="E104" s="555">
        <v>1</v>
      </c>
      <c r="F104" s="565">
        <v>2765.75</v>
      </c>
      <c r="G104" s="556">
        <f t="shared" si="1"/>
        <v>2765.75</v>
      </c>
    </row>
    <row r="105" spans="2:7" s="546" customFormat="1" ht="14.25" customHeight="1">
      <c r="B105" s="552" t="s">
        <v>1795</v>
      </c>
      <c r="C105" s="553" t="s">
        <v>1685</v>
      </c>
      <c r="D105" s="554" t="s">
        <v>1750</v>
      </c>
      <c r="E105" s="555">
        <v>511.5</v>
      </c>
      <c r="F105" s="565">
        <v>0.35</v>
      </c>
      <c r="G105" s="556">
        <f t="shared" si="1"/>
        <v>179.02499999999998</v>
      </c>
    </row>
    <row r="106" spans="2:7" s="546" customFormat="1" ht="14.25" customHeight="1">
      <c r="B106" s="552" t="s">
        <v>1796</v>
      </c>
      <c r="C106" s="553" t="s">
        <v>1681</v>
      </c>
      <c r="D106" s="554" t="s">
        <v>2322</v>
      </c>
      <c r="E106" s="555">
        <v>1</v>
      </c>
      <c r="F106" s="565">
        <v>26.74</v>
      </c>
      <c r="G106" s="556">
        <f t="shared" si="1"/>
        <v>26.74</v>
      </c>
    </row>
    <row r="107" spans="2:7" s="546" customFormat="1" ht="24.75" customHeight="1">
      <c r="B107" s="552" t="s">
        <v>1797</v>
      </c>
      <c r="C107" s="553" t="s">
        <v>1685</v>
      </c>
      <c r="D107" s="554"/>
      <c r="E107" s="555">
        <v>2</v>
      </c>
      <c r="F107" s="565">
        <v>21.83</v>
      </c>
      <c r="G107" s="556">
        <f t="shared" si="1"/>
        <v>43.66</v>
      </c>
    </row>
    <row r="108" spans="2:7" s="546" customFormat="1" ht="24.75" customHeight="1">
      <c r="B108" s="552" t="s">
        <v>1798</v>
      </c>
      <c r="C108" s="553" t="s">
        <v>1681</v>
      </c>
      <c r="D108" s="554"/>
      <c r="E108" s="555">
        <v>4</v>
      </c>
      <c r="F108" s="565">
        <v>14.25</v>
      </c>
      <c r="G108" s="556">
        <f t="shared" si="1"/>
        <v>57</v>
      </c>
    </row>
    <row r="109" spans="2:7" s="546" customFormat="1" ht="36" customHeight="1">
      <c r="B109" s="552" t="s">
        <v>1799</v>
      </c>
      <c r="C109" s="553" t="s">
        <v>1681</v>
      </c>
      <c r="D109" s="554" t="s">
        <v>2323</v>
      </c>
      <c r="E109" s="555">
        <v>4</v>
      </c>
      <c r="F109" s="565">
        <v>185.5</v>
      </c>
      <c r="G109" s="556">
        <f t="shared" si="1"/>
        <v>742</v>
      </c>
    </row>
    <row r="110" spans="2:7" s="546" customFormat="1" ht="36" customHeight="1">
      <c r="B110" s="552" t="s">
        <v>1800</v>
      </c>
      <c r="C110" s="553" t="s">
        <v>1681</v>
      </c>
      <c r="D110" s="554" t="s">
        <v>2324</v>
      </c>
      <c r="E110" s="555">
        <v>2</v>
      </c>
      <c r="F110" s="565">
        <v>191.23</v>
      </c>
      <c r="G110" s="556">
        <f t="shared" si="1"/>
        <v>382.46</v>
      </c>
    </row>
    <row r="111" spans="2:7" s="546" customFormat="1" ht="36" customHeight="1">
      <c r="B111" s="552" t="s">
        <v>1801</v>
      </c>
      <c r="C111" s="553" t="s">
        <v>1681</v>
      </c>
      <c r="D111" s="554" t="s">
        <v>2325</v>
      </c>
      <c r="E111" s="555">
        <v>2</v>
      </c>
      <c r="F111" s="565">
        <v>318.5</v>
      </c>
      <c r="G111" s="556">
        <f t="shared" si="1"/>
        <v>637</v>
      </c>
    </row>
    <row r="112" spans="2:7" s="546" customFormat="1" ht="24.75" customHeight="1">
      <c r="B112" s="552" t="s">
        <v>1802</v>
      </c>
      <c r="C112" s="553" t="s">
        <v>1803</v>
      </c>
      <c r="D112" s="554" t="s">
        <v>2326</v>
      </c>
      <c r="E112" s="555">
        <v>2.59</v>
      </c>
      <c r="F112" s="565">
        <v>10.27</v>
      </c>
      <c r="G112" s="556">
        <f t="shared" si="1"/>
        <v>26.599299999999996</v>
      </c>
    </row>
    <row r="113" spans="2:7" s="546" customFormat="1" ht="24.75" customHeight="1">
      <c r="B113" s="552" t="s">
        <v>2328</v>
      </c>
      <c r="C113" s="553" t="s">
        <v>1684</v>
      </c>
      <c r="D113" s="554" t="s">
        <v>2327</v>
      </c>
      <c r="E113" s="555">
        <v>6</v>
      </c>
      <c r="F113" s="565">
        <v>72.6</v>
      </c>
      <c r="G113" s="556">
        <f t="shared" si="1"/>
        <v>435.59999999999997</v>
      </c>
    </row>
    <row r="114" spans="2:7" s="546" customFormat="1" ht="14.25" customHeight="1">
      <c r="B114" s="552" t="s">
        <v>1804</v>
      </c>
      <c r="C114" s="553" t="s">
        <v>1681</v>
      </c>
      <c r="D114" s="554"/>
      <c r="E114" s="555">
        <v>2</v>
      </c>
      <c r="F114" s="565">
        <v>33.68</v>
      </c>
      <c r="G114" s="556">
        <f t="shared" si="1"/>
        <v>67.36</v>
      </c>
    </row>
    <row r="115" spans="2:7" s="546" customFormat="1" ht="24.75" customHeight="1">
      <c r="B115" s="552" t="s">
        <v>1805</v>
      </c>
      <c r="C115" s="553" t="s">
        <v>1773</v>
      </c>
      <c r="D115" s="554" t="s">
        <v>2329</v>
      </c>
      <c r="E115" s="555">
        <v>15</v>
      </c>
      <c r="F115" s="565">
        <v>6.69</v>
      </c>
      <c r="G115" s="556">
        <f t="shared" si="1"/>
        <v>100.35000000000001</v>
      </c>
    </row>
    <row r="116" spans="2:7" s="546" customFormat="1" ht="24.75" customHeight="1">
      <c r="B116" s="552" t="s">
        <v>2330</v>
      </c>
      <c r="C116" s="553" t="s">
        <v>1681</v>
      </c>
      <c r="D116" s="554" t="s">
        <v>2331</v>
      </c>
      <c r="E116" s="555">
        <v>4</v>
      </c>
      <c r="F116" s="565">
        <v>75.29</v>
      </c>
      <c r="G116" s="556">
        <f t="shared" si="1"/>
        <v>301.16</v>
      </c>
    </row>
    <row r="117" spans="2:7" s="546" customFormat="1" ht="24.75" customHeight="1">
      <c r="B117" s="552" t="s">
        <v>1806</v>
      </c>
      <c r="C117" s="553" t="s">
        <v>1681</v>
      </c>
      <c r="D117" s="554" t="s">
        <v>2332</v>
      </c>
      <c r="E117" s="555">
        <v>1</v>
      </c>
      <c r="F117" s="565">
        <v>4.8</v>
      </c>
      <c r="G117" s="556">
        <f t="shared" si="1"/>
        <v>4.8</v>
      </c>
    </row>
    <row r="118" spans="2:7" s="546" customFormat="1" ht="24.75" customHeight="1">
      <c r="B118" s="552" t="s">
        <v>1807</v>
      </c>
      <c r="C118" s="553" t="s">
        <v>1768</v>
      </c>
      <c r="D118" s="554" t="s">
        <v>2333</v>
      </c>
      <c r="E118" s="555">
        <v>12</v>
      </c>
      <c r="F118" s="565">
        <v>0.54</v>
      </c>
      <c r="G118" s="556">
        <f t="shared" si="1"/>
        <v>6.48</v>
      </c>
    </row>
    <row r="119" spans="2:7" s="546" customFormat="1" ht="14.25" customHeight="1">
      <c r="B119" s="552" t="s">
        <v>1808</v>
      </c>
      <c r="C119" s="553" t="s">
        <v>1685</v>
      </c>
      <c r="D119" s="554" t="s">
        <v>2334</v>
      </c>
      <c r="E119" s="555">
        <v>11</v>
      </c>
      <c r="F119" s="565">
        <v>5.89</v>
      </c>
      <c r="G119" s="556">
        <f t="shared" si="1"/>
        <v>64.78999999999999</v>
      </c>
    </row>
    <row r="120" spans="2:7" s="546" customFormat="1" ht="14.25" customHeight="1">
      <c r="B120" s="552" t="s">
        <v>2339</v>
      </c>
      <c r="C120" s="553" t="s">
        <v>1681</v>
      </c>
      <c r="D120" s="554" t="s">
        <v>2335</v>
      </c>
      <c r="E120" s="555">
        <v>2</v>
      </c>
      <c r="F120" s="565">
        <v>5.23</v>
      </c>
      <c r="G120" s="556">
        <f t="shared" si="1"/>
        <v>10.46</v>
      </c>
    </row>
    <row r="121" spans="2:7" s="546" customFormat="1" ht="14.25" customHeight="1">
      <c r="B121" s="552" t="s">
        <v>2340</v>
      </c>
      <c r="C121" s="553" t="s">
        <v>1681</v>
      </c>
      <c r="D121" s="554" t="s">
        <v>2336</v>
      </c>
      <c r="E121" s="555">
        <v>1</v>
      </c>
      <c r="F121" s="565">
        <v>28.57</v>
      </c>
      <c r="G121" s="556">
        <f t="shared" si="1"/>
        <v>28.57</v>
      </c>
    </row>
    <row r="122" spans="2:7" s="546" customFormat="1" ht="14.25" customHeight="1">
      <c r="B122" s="552" t="s">
        <v>2341</v>
      </c>
      <c r="C122" s="553" t="s">
        <v>1681</v>
      </c>
      <c r="D122" s="554" t="s">
        <v>2337</v>
      </c>
      <c r="E122" s="555">
        <v>1</v>
      </c>
      <c r="F122" s="565">
        <v>53.33</v>
      </c>
      <c r="G122" s="556">
        <f t="shared" si="1"/>
        <v>53.33</v>
      </c>
    </row>
    <row r="123" spans="2:7" s="546" customFormat="1" ht="14.25" customHeight="1">
      <c r="B123" s="552" t="s">
        <v>1809</v>
      </c>
      <c r="C123" s="553" t="s">
        <v>1681</v>
      </c>
      <c r="D123" s="554" t="s">
        <v>2338</v>
      </c>
      <c r="E123" s="555">
        <v>2</v>
      </c>
      <c r="F123" s="565">
        <v>19.69</v>
      </c>
      <c r="G123" s="556">
        <f t="shared" si="1"/>
        <v>39.38</v>
      </c>
    </row>
    <row r="124" spans="2:7" s="546" customFormat="1" ht="24.75" customHeight="1">
      <c r="B124" s="552" t="s">
        <v>1810</v>
      </c>
      <c r="C124" s="553" t="s">
        <v>1681</v>
      </c>
      <c r="D124" s="554"/>
      <c r="E124" s="555">
        <v>3</v>
      </c>
      <c r="F124" s="565">
        <v>8.7</v>
      </c>
      <c r="G124" s="556">
        <f t="shared" si="1"/>
        <v>26.099999999999998</v>
      </c>
    </row>
    <row r="125" spans="2:7" s="546" customFormat="1" ht="24.75" customHeight="1">
      <c r="B125" s="552" t="s">
        <v>1811</v>
      </c>
      <c r="C125" s="553" t="s">
        <v>1681</v>
      </c>
      <c r="D125" s="554"/>
      <c r="E125" s="555">
        <v>3</v>
      </c>
      <c r="F125" s="565">
        <v>14.18</v>
      </c>
      <c r="G125" s="556">
        <f t="shared" si="1"/>
        <v>42.54</v>
      </c>
    </row>
    <row r="126" spans="2:7" s="546" customFormat="1" ht="24.75" customHeight="1">
      <c r="B126" s="552" t="s">
        <v>1812</v>
      </c>
      <c r="C126" s="553" t="s">
        <v>1681</v>
      </c>
      <c r="D126" s="554"/>
      <c r="E126" s="555">
        <v>3</v>
      </c>
      <c r="F126" s="565">
        <v>14.64</v>
      </c>
      <c r="G126" s="556">
        <f t="shared" si="1"/>
        <v>43.92</v>
      </c>
    </row>
    <row r="127" spans="2:7" s="546" customFormat="1" ht="24.75" customHeight="1">
      <c r="B127" s="552" t="s">
        <v>1813</v>
      </c>
      <c r="C127" s="553" t="s">
        <v>1681</v>
      </c>
      <c r="D127" s="554"/>
      <c r="E127" s="555">
        <v>2</v>
      </c>
      <c r="F127" s="565">
        <v>30.08</v>
      </c>
      <c r="G127" s="556">
        <f t="shared" si="1"/>
        <v>60.16</v>
      </c>
    </row>
    <row r="128" spans="2:7" s="546" customFormat="1" ht="35.25" customHeight="1">
      <c r="B128" s="552" t="s">
        <v>1814</v>
      </c>
      <c r="C128" s="553" t="s">
        <v>1681</v>
      </c>
      <c r="D128" s="554"/>
      <c r="E128" s="555">
        <v>6</v>
      </c>
      <c r="F128" s="565">
        <v>11.71</v>
      </c>
      <c r="G128" s="556">
        <f t="shared" si="1"/>
        <v>70.26</v>
      </c>
    </row>
    <row r="129" spans="2:7" s="546" customFormat="1" ht="24.75" customHeight="1">
      <c r="B129" s="552" t="s">
        <v>1815</v>
      </c>
      <c r="C129" s="553" t="s">
        <v>1685</v>
      </c>
      <c r="D129" s="554" t="s">
        <v>2342</v>
      </c>
      <c r="E129" s="555">
        <v>0.02</v>
      </c>
      <c r="F129" s="565">
        <v>6.07</v>
      </c>
      <c r="G129" s="556">
        <f t="shared" si="1"/>
        <v>0.12140000000000001</v>
      </c>
    </row>
    <row r="130" spans="2:7" s="546" customFormat="1" ht="14.25" customHeight="1">
      <c r="B130" s="552" t="s">
        <v>1816</v>
      </c>
      <c r="C130" s="553" t="s">
        <v>1685</v>
      </c>
      <c r="D130" s="554" t="s">
        <v>2343</v>
      </c>
      <c r="E130" s="555">
        <v>1.46</v>
      </c>
      <c r="F130" s="565">
        <v>5.41</v>
      </c>
      <c r="G130" s="556">
        <f t="shared" si="1"/>
        <v>7.8986</v>
      </c>
    </row>
    <row r="131" spans="2:7" s="546" customFormat="1" ht="35.25" customHeight="1">
      <c r="B131" s="552" t="s">
        <v>1817</v>
      </c>
      <c r="C131" s="553" t="s">
        <v>1684</v>
      </c>
      <c r="D131" s="554" t="s">
        <v>2344</v>
      </c>
      <c r="E131" s="555">
        <v>6.5</v>
      </c>
      <c r="F131" s="565">
        <v>5.62</v>
      </c>
      <c r="G131" s="556">
        <f t="shared" si="1"/>
        <v>36.53</v>
      </c>
    </row>
    <row r="132" spans="2:7" s="546" customFormat="1" ht="14.25" customHeight="1">
      <c r="B132" s="552" t="s">
        <v>1818</v>
      </c>
      <c r="C132" s="553" t="s">
        <v>1803</v>
      </c>
      <c r="D132" s="554" t="s">
        <v>2345</v>
      </c>
      <c r="E132" s="555">
        <v>1.91</v>
      </c>
      <c r="F132" s="565">
        <v>5.06</v>
      </c>
      <c r="G132" s="556">
        <f t="shared" si="1"/>
        <v>9.664599999999998</v>
      </c>
    </row>
    <row r="133" spans="2:7" s="546" customFormat="1" ht="35.25" customHeight="1">
      <c r="B133" s="552" t="s">
        <v>1819</v>
      </c>
      <c r="C133" s="553" t="s">
        <v>1684</v>
      </c>
      <c r="D133" s="554" t="s">
        <v>2346</v>
      </c>
      <c r="E133" s="555">
        <v>2.92</v>
      </c>
      <c r="F133" s="565">
        <v>99</v>
      </c>
      <c r="G133" s="556">
        <f t="shared" si="1"/>
        <v>289.08</v>
      </c>
    </row>
    <row r="134" spans="2:7" s="546" customFormat="1" ht="24" customHeight="1">
      <c r="B134" s="552" t="s">
        <v>1820</v>
      </c>
      <c r="C134" s="553" t="s">
        <v>1681</v>
      </c>
      <c r="D134" s="554"/>
      <c r="E134" s="555">
        <v>1</v>
      </c>
      <c r="F134" s="565">
        <v>723.45</v>
      </c>
      <c r="G134" s="556">
        <f t="shared" si="1"/>
        <v>723.45</v>
      </c>
    </row>
    <row r="135" spans="2:7" s="546" customFormat="1" ht="24.75" customHeight="1">
      <c r="B135" s="552" t="s">
        <v>1821</v>
      </c>
      <c r="C135" s="553" t="s">
        <v>1681</v>
      </c>
      <c r="D135" s="554" t="s">
        <v>2347</v>
      </c>
      <c r="E135" s="555">
        <v>3</v>
      </c>
      <c r="F135" s="565">
        <v>2.54</v>
      </c>
      <c r="G135" s="556">
        <f t="shared" si="1"/>
        <v>7.62</v>
      </c>
    </row>
    <row r="136" spans="2:7" s="546" customFormat="1" ht="35.25" customHeight="1">
      <c r="B136" s="552" t="s">
        <v>1822</v>
      </c>
      <c r="C136" s="553" t="s">
        <v>1681</v>
      </c>
      <c r="D136" s="554" t="s">
        <v>2348</v>
      </c>
      <c r="E136" s="555">
        <v>40</v>
      </c>
      <c r="F136" s="565">
        <v>10.29</v>
      </c>
      <c r="G136" s="556">
        <f t="shared" si="1"/>
        <v>411.59999999999997</v>
      </c>
    </row>
    <row r="137" spans="2:7" s="546" customFormat="1" ht="24.75" customHeight="1">
      <c r="B137" s="552" t="s">
        <v>1823</v>
      </c>
      <c r="C137" s="553" t="s">
        <v>1803</v>
      </c>
      <c r="D137" s="554" t="s">
        <v>2349</v>
      </c>
      <c r="E137" s="555">
        <v>3.82</v>
      </c>
      <c r="F137" s="565">
        <v>14.3</v>
      </c>
      <c r="G137" s="556">
        <f t="shared" si="1"/>
        <v>54.626</v>
      </c>
    </row>
    <row r="138" spans="2:7" s="546" customFormat="1" ht="14.25" customHeight="1">
      <c r="B138" s="552" t="s">
        <v>2351</v>
      </c>
      <c r="C138" s="553" t="s">
        <v>1803</v>
      </c>
      <c r="D138" s="554" t="s">
        <v>2350</v>
      </c>
      <c r="E138" s="555">
        <v>1</v>
      </c>
      <c r="F138" s="565">
        <v>26.35</v>
      </c>
      <c r="G138" s="556">
        <f>E138*F138</f>
        <v>26.35</v>
      </c>
    </row>
    <row r="139" spans="2:7" s="546" customFormat="1" ht="35.25" customHeight="1">
      <c r="B139" s="552" t="s">
        <v>1824</v>
      </c>
      <c r="C139" s="553" t="s">
        <v>1681</v>
      </c>
      <c r="D139" s="554"/>
      <c r="E139" s="555">
        <v>1</v>
      </c>
      <c r="F139" s="565">
        <v>28140</v>
      </c>
      <c r="G139" s="556">
        <f>E139*F139</f>
        <v>28140</v>
      </c>
    </row>
    <row r="140" spans="2:7" s="546" customFormat="1" ht="24.75" customHeight="1">
      <c r="B140" s="552" t="s">
        <v>1825</v>
      </c>
      <c r="C140" s="553" t="s">
        <v>1681</v>
      </c>
      <c r="D140" s="554"/>
      <c r="E140" s="555">
        <v>1</v>
      </c>
      <c r="F140" s="565">
        <v>8013.5</v>
      </c>
      <c r="G140" s="556">
        <f>E140*F140</f>
        <v>8013.5</v>
      </c>
    </row>
    <row r="141" spans="2:7" s="546" customFormat="1" ht="12.75">
      <c r="B141" s="560"/>
      <c r="C141" s="560"/>
      <c r="D141" s="563" t="s">
        <v>1679</v>
      </c>
      <c r="E141" s="560"/>
      <c r="F141" s="560"/>
      <c r="G141" s="564">
        <f>SUM(G77:G140)</f>
        <v>55898.2763</v>
      </c>
    </row>
    <row r="142" spans="2:7" ht="12.75">
      <c r="B142" s="1035" t="s">
        <v>1686</v>
      </c>
      <c r="C142" s="1036"/>
      <c r="D142" s="1036"/>
      <c r="E142" s="1036"/>
      <c r="F142" s="1036"/>
      <c r="G142" s="1037"/>
    </row>
    <row r="143" spans="2:7" ht="24.75" customHeight="1">
      <c r="B143" s="552" t="s">
        <v>1826</v>
      </c>
      <c r="C143" s="553" t="s">
        <v>1675</v>
      </c>
      <c r="D143" s="554" t="s">
        <v>2352</v>
      </c>
      <c r="E143" s="555">
        <v>6</v>
      </c>
      <c r="F143" s="565">
        <v>16.97</v>
      </c>
      <c r="G143" s="556">
        <f>E143*F143</f>
        <v>101.82</v>
      </c>
    </row>
    <row r="144" spans="2:7" ht="45" customHeight="1">
      <c r="B144" s="552" t="s">
        <v>1827</v>
      </c>
      <c r="C144" s="553" t="s">
        <v>1675</v>
      </c>
      <c r="D144" s="554" t="s">
        <v>2353</v>
      </c>
      <c r="E144" s="555">
        <v>12</v>
      </c>
      <c r="F144" s="565">
        <v>100.83</v>
      </c>
      <c r="G144" s="556">
        <f>E144*F144</f>
        <v>1209.96</v>
      </c>
    </row>
    <row r="145" spans="4:7" s="546" customFormat="1" ht="12.75">
      <c r="D145" s="563" t="s">
        <v>1679</v>
      </c>
      <c r="G145" s="564">
        <f>SUM(G142:G144)</f>
        <v>1311.78</v>
      </c>
    </row>
    <row r="146" spans="4:7" s="546" customFormat="1" ht="13.5" thickBot="1">
      <c r="D146" s="560" t="s">
        <v>1682</v>
      </c>
      <c r="E146" s="566">
        <v>0.309</v>
      </c>
      <c r="G146" s="564">
        <f>(G145+G141+G75)*E146</f>
        <v>19325.72457539358</v>
      </c>
    </row>
    <row r="147" spans="4:7" s="546" customFormat="1" ht="13.5" thickBot="1">
      <c r="D147" s="563" t="s">
        <v>1004</v>
      </c>
      <c r="G147" s="567">
        <f>G146+G145+G141+G75</f>
        <v>81868.52255401357</v>
      </c>
    </row>
    <row r="149" spans="1:7" ht="27" customHeight="1">
      <c r="A149" s="1038" t="s">
        <v>1739</v>
      </c>
      <c r="B149" s="1039"/>
      <c r="C149" s="1039"/>
      <c r="D149" s="1039"/>
      <c r="E149" s="1039"/>
      <c r="F149" s="1039"/>
      <c r="G149" s="1039"/>
    </row>
    <row r="150" spans="2:7" s="546" customFormat="1" ht="30" customHeight="1" thickBot="1">
      <c r="B150" s="1040" t="s">
        <v>1533</v>
      </c>
      <c r="C150" s="1040"/>
      <c r="D150" s="1040"/>
      <c r="E150" s="1040"/>
      <c r="F150" s="1040"/>
      <c r="G150" s="547" t="s">
        <v>1020</v>
      </c>
    </row>
    <row r="151" spans="2:9" s="546" customFormat="1" ht="12.75">
      <c r="B151" s="571" t="s">
        <v>1668</v>
      </c>
      <c r="C151" s="549" t="s">
        <v>1669</v>
      </c>
      <c r="D151" s="549" t="s">
        <v>1670</v>
      </c>
      <c r="E151" s="550" t="s">
        <v>1671</v>
      </c>
      <c r="F151" s="550" t="s">
        <v>1672</v>
      </c>
      <c r="G151" s="551" t="s">
        <v>1673</v>
      </c>
      <c r="I151"/>
    </row>
    <row r="152" spans="2:7" s="546" customFormat="1" ht="12.75" customHeight="1">
      <c r="B152" s="1032" t="s">
        <v>1674</v>
      </c>
      <c r="C152" s="1033"/>
      <c r="D152" s="1033"/>
      <c r="E152" s="1033"/>
      <c r="F152" s="1033"/>
      <c r="G152" s="1034"/>
    </row>
    <row r="153" spans="2:7" s="546" customFormat="1" ht="27.75" customHeight="1">
      <c r="B153" s="552" t="s">
        <v>1754</v>
      </c>
      <c r="C153" s="553" t="s">
        <v>1675</v>
      </c>
      <c r="D153" s="554" t="s">
        <v>1755</v>
      </c>
      <c r="E153" s="555">
        <v>0.45</v>
      </c>
      <c r="F153" s="555">
        <v>6.1</v>
      </c>
      <c r="G153" s="556">
        <f>E153*F153</f>
        <v>2.745</v>
      </c>
    </row>
    <row r="154" spans="2:7" s="546" customFormat="1" ht="15" customHeight="1" thickBot="1">
      <c r="B154" s="557" t="s">
        <v>1752</v>
      </c>
      <c r="C154" s="558" t="s">
        <v>1675</v>
      </c>
      <c r="D154" s="554" t="s">
        <v>1753</v>
      </c>
      <c r="E154" s="559">
        <v>0.45</v>
      </c>
      <c r="F154" s="559">
        <v>5.14</v>
      </c>
      <c r="G154" s="556">
        <f>E154*F154</f>
        <v>2.3129999999999997</v>
      </c>
    </row>
    <row r="155" spans="4:7" s="546" customFormat="1" ht="15" customHeight="1">
      <c r="D155" s="560" t="s">
        <v>1678</v>
      </c>
      <c r="F155" s="546">
        <v>128.33</v>
      </c>
      <c r="G155" s="561">
        <f>(G153+G154)*1.2833</f>
        <v>6.4909314</v>
      </c>
    </row>
    <row r="156" spans="2:7" s="546" customFormat="1" ht="15" customHeight="1">
      <c r="B156" s="562"/>
      <c r="D156" s="563" t="s">
        <v>1679</v>
      </c>
      <c r="G156" s="564">
        <f>SUM(G153:G155)</f>
        <v>11.5489314</v>
      </c>
    </row>
    <row r="157" spans="2:7" s="546" customFormat="1" ht="15" customHeight="1">
      <c r="B157" s="1035" t="s">
        <v>1680</v>
      </c>
      <c r="C157" s="1036"/>
      <c r="D157" s="1036"/>
      <c r="E157" s="1036"/>
      <c r="F157" s="1036"/>
      <c r="G157" s="1037"/>
    </row>
    <row r="158" spans="2:7" s="546" customFormat="1" ht="55.5" customHeight="1">
      <c r="B158" s="552" t="s">
        <v>1834</v>
      </c>
      <c r="C158" s="553" t="s">
        <v>1684</v>
      </c>
      <c r="D158" s="554"/>
      <c r="E158" s="555">
        <v>1.05</v>
      </c>
      <c r="F158" s="565">
        <v>11.17</v>
      </c>
      <c r="G158" s="556">
        <f aca="true" t="shared" si="2" ref="G158:G164">E158*F158</f>
        <v>11.7285</v>
      </c>
    </row>
    <row r="159" spans="2:7" s="546" customFormat="1" ht="55.5" customHeight="1">
      <c r="B159" s="552" t="s">
        <v>1835</v>
      </c>
      <c r="C159" s="553" t="s">
        <v>1745</v>
      </c>
      <c r="D159" s="554"/>
      <c r="E159" s="555">
        <v>1</v>
      </c>
      <c r="F159" s="565">
        <v>2.34</v>
      </c>
      <c r="G159" s="556">
        <f t="shared" si="2"/>
        <v>2.34</v>
      </c>
    </row>
    <row r="160" spans="2:7" s="546" customFormat="1" ht="47.25" customHeight="1">
      <c r="B160" s="552" t="s">
        <v>1836</v>
      </c>
      <c r="C160" s="553" t="s">
        <v>1745</v>
      </c>
      <c r="D160" s="554"/>
      <c r="E160" s="555">
        <v>2</v>
      </c>
      <c r="F160" s="565">
        <v>0.16</v>
      </c>
      <c r="G160" s="556">
        <f t="shared" si="2"/>
        <v>0.32</v>
      </c>
    </row>
    <row r="161" spans="2:7" s="546" customFormat="1" ht="47.25" customHeight="1">
      <c r="B161" s="552" t="s">
        <v>1837</v>
      </c>
      <c r="C161" s="553" t="s">
        <v>1745</v>
      </c>
      <c r="D161" s="554"/>
      <c r="E161" s="555">
        <v>2</v>
      </c>
      <c r="F161" s="565">
        <v>0.08</v>
      </c>
      <c r="G161" s="556">
        <f t="shared" si="2"/>
        <v>0.16</v>
      </c>
    </row>
    <row r="162" spans="2:7" s="546" customFormat="1" ht="55.5" customHeight="1">
      <c r="B162" s="552" t="s">
        <v>1838</v>
      </c>
      <c r="C162" s="553" t="s">
        <v>1745</v>
      </c>
      <c r="D162" s="554"/>
      <c r="E162" s="555">
        <v>4</v>
      </c>
      <c r="F162" s="565">
        <v>0.27</v>
      </c>
      <c r="G162" s="556">
        <f t="shared" si="2"/>
        <v>1.08</v>
      </c>
    </row>
    <row r="163" spans="2:7" s="546" customFormat="1" ht="36.75" customHeight="1">
      <c r="B163" s="568" t="s">
        <v>1839</v>
      </c>
      <c r="C163" s="553" t="s">
        <v>1684</v>
      </c>
      <c r="D163" s="554"/>
      <c r="E163" s="555">
        <v>1</v>
      </c>
      <c r="F163" s="565">
        <v>2.61</v>
      </c>
      <c r="G163" s="572">
        <f t="shared" si="2"/>
        <v>2.61</v>
      </c>
    </row>
    <row r="164" spans="2:7" s="546" customFormat="1" ht="75.75" customHeight="1">
      <c r="B164" s="568" t="s">
        <v>1840</v>
      </c>
      <c r="C164" s="553" t="s">
        <v>1745</v>
      </c>
      <c r="D164" s="554"/>
      <c r="E164" s="555">
        <v>2</v>
      </c>
      <c r="F164" s="565">
        <v>0.4</v>
      </c>
      <c r="G164" s="572">
        <f t="shared" si="2"/>
        <v>0.8</v>
      </c>
    </row>
    <row r="165" spans="4:7" s="546" customFormat="1" ht="12.75">
      <c r="D165" s="563" t="s">
        <v>1679</v>
      </c>
      <c r="G165" s="564">
        <f>SUM(G158:G164)</f>
        <v>19.038500000000003</v>
      </c>
    </row>
    <row r="166" spans="4:7" s="546" customFormat="1" ht="13.5" thickBot="1">
      <c r="D166" s="560" t="s">
        <v>1682</v>
      </c>
      <c r="E166" s="566">
        <v>0.309</v>
      </c>
      <c r="G166" s="564">
        <f>(G165+G156)*E166</f>
        <v>9.451516302600002</v>
      </c>
    </row>
    <row r="167" spans="4:7" s="546" customFormat="1" ht="13.5" thickBot="1">
      <c r="D167" s="563" t="s">
        <v>1004</v>
      </c>
      <c r="G167" s="567">
        <f>G166+G165+G156</f>
        <v>40.038947702600005</v>
      </c>
    </row>
    <row r="169" spans="1:7" ht="27" customHeight="1">
      <c r="A169" s="1038" t="s">
        <v>1751</v>
      </c>
      <c r="B169" s="1039"/>
      <c r="C169" s="1039"/>
      <c r="D169" s="1039"/>
      <c r="E169" s="1039"/>
      <c r="F169" s="1039"/>
      <c r="G169" s="1039"/>
    </row>
    <row r="170" spans="2:7" s="546" customFormat="1" ht="41.25" customHeight="1" thickBot="1">
      <c r="B170" s="1040" t="s">
        <v>964</v>
      </c>
      <c r="C170" s="1040"/>
      <c r="D170" s="1040"/>
      <c r="E170" s="1040"/>
      <c r="F170" s="1040"/>
      <c r="G170" s="547" t="s">
        <v>1336</v>
      </c>
    </row>
    <row r="171" spans="2:9" s="546" customFormat="1" ht="12.75">
      <c r="B171" s="571" t="s">
        <v>1668</v>
      </c>
      <c r="C171" s="549" t="s">
        <v>1669</v>
      </c>
      <c r="D171" s="549" t="s">
        <v>1670</v>
      </c>
      <c r="E171" s="550" t="s">
        <v>1671</v>
      </c>
      <c r="F171" s="550" t="s">
        <v>1672</v>
      </c>
      <c r="G171" s="551" t="s">
        <v>1673</v>
      </c>
      <c r="I171"/>
    </row>
    <row r="172" spans="2:7" s="546" customFormat="1" ht="12.75" customHeight="1">
      <c r="B172" s="1032" t="s">
        <v>1674</v>
      </c>
      <c r="C172" s="1033"/>
      <c r="D172" s="1033"/>
      <c r="E172" s="1033"/>
      <c r="F172" s="1033"/>
      <c r="G172" s="1034"/>
    </row>
    <row r="173" spans="2:7" s="546" customFormat="1" ht="27.75" customHeight="1">
      <c r="B173" s="552" t="s">
        <v>1754</v>
      </c>
      <c r="C173" s="553" t="s">
        <v>1675</v>
      </c>
      <c r="D173" s="554" t="s">
        <v>1755</v>
      </c>
      <c r="E173" s="555">
        <v>3.052</v>
      </c>
      <c r="F173" s="555">
        <v>6.1</v>
      </c>
      <c r="G173" s="556">
        <f>E173*F173</f>
        <v>18.6172</v>
      </c>
    </row>
    <row r="174" spans="2:7" s="546" customFormat="1" ht="15" customHeight="1" thickBot="1">
      <c r="B174" s="557" t="s">
        <v>1752</v>
      </c>
      <c r="C174" s="558" t="s">
        <v>1675</v>
      </c>
      <c r="D174" s="554" t="s">
        <v>1753</v>
      </c>
      <c r="E174" s="559">
        <v>3.052</v>
      </c>
      <c r="F174" s="559">
        <v>5.14</v>
      </c>
      <c r="G174" s="556">
        <f>E174*F174</f>
        <v>15.68728</v>
      </c>
    </row>
    <row r="175" spans="4:7" s="546" customFormat="1" ht="15" customHeight="1">
      <c r="D175" s="560" t="s">
        <v>1678</v>
      </c>
      <c r="F175" s="546">
        <v>128.33</v>
      </c>
      <c r="G175" s="561">
        <f>(G173+G174)*1.2833</f>
        <v>44.022939184</v>
      </c>
    </row>
    <row r="176" spans="2:7" s="546" customFormat="1" ht="15" customHeight="1">
      <c r="B176" s="562"/>
      <c r="D176" s="563" t="s">
        <v>1679</v>
      </c>
      <c r="G176" s="564">
        <f>SUM(G173:G175)</f>
        <v>78.32741918400001</v>
      </c>
    </row>
    <row r="177" spans="2:7" s="546" customFormat="1" ht="15" customHeight="1">
      <c r="B177" s="1035" t="s">
        <v>1680</v>
      </c>
      <c r="C177" s="1036"/>
      <c r="D177" s="1036"/>
      <c r="E177" s="1036"/>
      <c r="F177" s="1036"/>
      <c r="G177" s="1037"/>
    </row>
    <row r="178" spans="2:7" s="546" customFormat="1" ht="34.5" customHeight="1">
      <c r="B178" s="552" t="s">
        <v>1842</v>
      </c>
      <c r="C178" s="553" t="s">
        <v>1745</v>
      </c>
      <c r="D178" s="554" t="s">
        <v>1765</v>
      </c>
      <c r="E178" s="555">
        <v>2</v>
      </c>
      <c r="F178" s="565">
        <v>0.32</v>
      </c>
      <c r="G178" s="556">
        <f>E178*F178</f>
        <v>0.64</v>
      </c>
    </row>
    <row r="179" spans="2:7" s="546" customFormat="1" ht="36" customHeight="1">
      <c r="B179" s="552" t="s">
        <v>1843</v>
      </c>
      <c r="C179" s="553" t="s">
        <v>1745</v>
      </c>
      <c r="D179" s="554" t="s">
        <v>1764</v>
      </c>
      <c r="E179" s="555">
        <v>2</v>
      </c>
      <c r="F179" s="565">
        <v>0.54</v>
      </c>
      <c r="G179" s="556">
        <f>E179*F179</f>
        <v>1.08</v>
      </c>
    </row>
    <row r="180" spans="2:7" s="546" customFormat="1" ht="33" customHeight="1">
      <c r="B180" s="568" t="s">
        <v>1844</v>
      </c>
      <c r="C180" s="553" t="s">
        <v>1684</v>
      </c>
      <c r="D180" s="554" t="s">
        <v>1845</v>
      </c>
      <c r="E180" s="555">
        <v>8.6</v>
      </c>
      <c r="F180" s="565">
        <v>0.83</v>
      </c>
      <c r="G180" s="556">
        <f>E180*F180</f>
        <v>7.137999999999999</v>
      </c>
    </row>
    <row r="181" spans="2:7" s="546" customFormat="1" ht="28.5" customHeight="1">
      <c r="B181" s="568" t="s">
        <v>1758</v>
      </c>
      <c r="C181" s="553" t="s">
        <v>1745</v>
      </c>
      <c r="D181" s="554" t="s">
        <v>1763</v>
      </c>
      <c r="E181" s="555">
        <v>1</v>
      </c>
      <c r="F181" s="565">
        <v>1.87</v>
      </c>
      <c r="G181" s="556">
        <f>E181*F181</f>
        <v>1.87</v>
      </c>
    </row>
    <row r="182" spans="2:7" s="546" customFormat="1" ht="36.75" customHeight="1">
      <c r="B182" s="568" t="s">
        <v>1846</v>
      </c>
      <c r="C182" s="553" t="s">
        <v>1684</v>
      </c>
      <c r="D182" s="554" t="s">
        <v>1761</v>
      </c>
      <c r="E182" s="555">
        <v>3.3</v>
      </c>
      <c r="F182" s="565">
        <v>2.11</v>
      </c>
      <c r="G182" s="572">
        <f>E182*F182</f>
        <v>6.962999999999999</v>
      </c>
    </row>
    <row r="183" spans="4:7" s="546" customFormat="1" ht="12.75">
      <c r="D183" s="563" t="s">
        <v>1679</v>
      </c>
      <c r="G183" s="564">
        <f>SUM(G178:G182)</f>
        <v>17.690999999999995</v>
      </c>
    </row>
    <row r="184" spans="4:7" s="546" customFormat="1" ht="13.5" thickBot="1">
      <c r="D184" s="560" t="s">
        <v>1682</v>
      </c>
      <c r="E184" s="566">
        <v>0.309</v>
      </c>
      <c r="G184" s="564">
        <f>(G183+G176)*E184</f>
        <v>29.669691527856003</v>
      </c>
    </row>
    <row r="185" spans="4:7" s="546" customFormat="1" ht="13.5" thickBot="1">
      <c r="D185" s="563" t="s">
        <v>1004</v>
      </c>
      <c r="G185" s="567">
        <f>G184+G183+G176</f>
        <v>125.68811071185601</v>
      </c>
    </row>
    <row r="187" spans="1:7" ht="27" customHeight="1">
      <c r="A187" s="1038" t="s">
        <v>1767</v>
      </c>
      <c r="B187" s="1039"/>
      <c r="C187" s="1039"/>
      <c r="D187" s="1039"/>
      <c r="E187" s="1039"/>
      <c r="F187" s="1039"/>
      <c r="G187" s="1039"/>
    </row>
    <row r="188" spans="2:7" s="546" customFormat="1" ht="41.25" customHeight="1" thickBot="1">
      <c r="B188" s="1040" t="s">
        <v>1847</v>
      </c>
      <c r="C188" s="1040"/>
      <c r="D188" s="1040"/>
      <c r="E188" s="1040"/>
      <c r="F188" s="1040"/>
      <c r="G188" s="547" t="s">
        <v>1336</v>
      </c>
    </row>
    <row r="189" spans="2:9" s="546" customFormat="1" ht="12.75">
      <c r="B189" s="571" t="s">
        <v>1668</v>
      </c>
      <c r="C189" s="549" t="s">
        <v>1669</v>
      </c>
      <c r="D189" s="549" t="s">
        <v>1670</v>
      </c>
      <c r="E189" s="550" t="s">
        <v>1671</v>
      </c>
      <c r="F189" s="550" t="s">
        <v>1672</v>
      </c>
      <c r="G189" s="551" t="s">
        <v>1673</v>
      </c>
      <c r="I189"/>
    </row>
    <row r="190" spans="2:7" s="546" customFormat="1" ht="12.75" customHeight="1">
      <c r="B190" s="1032" t="s">
        <v>1674</v>
      </c>
      <c r="C190" s="1033"/>
      <c r="D190" s="1033"/>
      <c r="E190" s="1033"/>
      <c r="F190" s="1033"/>
      <c r="G190" s="1034"/>
    </row>
    <row r="191" spans="2:7" s="546" customFormat="1" ht="27.75" customHeight="1">
      <c r="B191" s="552" t="s">
        <v>1754</v>
      </c>
      <c r="C191" s="553" t="s">
        <v>1675</v>
      </c>
      <c r="D191" s="554" t="s">
        <v>1755</v>
      </c>
      <c r="E191" s="555">
        <v>0.5</v>
      </c>
      <c r="F191" s="555">
        <v>6.1</v>
      </c>
      <c r="G191" s="556">
        <f>E191*F191</f>
        <v>3.05</v>
      </c>
    </row>
    <row r="192" spans="2:7" s="546" customFormat="1" ht="15" customHeight="1" thickBot="1">
      <c r="B192" s="557" t="s">
        <v>1752</v>
      </c>
      <c r="C192" s="558" t="s">
        <v>1675</v>
      </c>
      <c r="D192" s="554" t="s">
        <v>1753</v>
      </c>
      <c r="E192" s="559">
        <v>0.5</v>
      </c>
      <c r="F192" s="559">
        <v>5.14</v>
      </c>
      <c r="G192" s="556">
        <f>E192*F192</f>
        <v>2.57</v>
      </c>
    </row>
    <row r="193" spans="4:7" s="546" customFormat="1" ht="15" customHeight="1">
      <c r="D193" s="560" t="s">
        <v>1678</v>
      </c>
      <c r="F193" s="546">
        <v>128.33</v>
      </c>
      <c r="G193" s="561">
        <f>(G191+G192)*1.2833</f>
        <v>7.212146</v>
      </c>
    </row>
    <row r="194" spans="2:7" s="546" customFormat="1" ht="15" customHeight="1">
      <c r="B194" s="562"/>
      <c r="D194" s="563" t="s">
        <v>1679</v>
      </c>
      <c r="G194" s="564">
        <f>SUM(G191:G193)</f>
        <v>12.832145999999998</v>
      </c>
    </row>
    <row r="195" spans="2:7" s="546" customFormat="1" ht="15" customHeight="1">
      <c r="B195" s="1035" t="s">
        <v>1680</v>
      </c>
      <c r="C195" s="1036"/>
      <c r="D195" s="1036"/>
      <c r="E195" s="1036"/>
      <c r="F195" s="1036"/>
      <c r="G195" s="1037"/>
    </row>
    <row r="196" spans="2:7" s="546" customFormat="1" ht="33.75" customHeight="1">
      <c r="B196" s="552" t="s">
        <v>1849</v>
      </c>
      <c r="C196" s="553" t="s">
        <v>1745</v>
      </c>
      <c r="D196" s="554"/>
      <c r="E196" s="555">
        <v>1</v>
      </c>
      <c r="F196" s="565">
        <v>499.99</v>
      </c>
      <c r="G196" s="556">
        <f>E196*F196</f>
        <v>499.99</v>
      </c>
    </row>
    <row r="197" spans="4:7" s="546" customFormat="1" ht="12.75">
      <c r="D197" s="563" t="s">
        <v>1679</v>
      </c>
      <c r="G197" s="564">
        <f>SUM(G196:G196)</f>
        <v>499.99</v>
      </c>
    </row>
    <row r="198" spans="4:7" s="546" customFormat="1" ht="13.5" thickBot="1">
      <c r="D198" s="560" t="s">
        <v>1682</v>
      </c>
      <c r="E198" s="566">
        <v>0.309</v>
      </c>
      <c r="G198" s="564">
        <f>(G197+G194)*E198</f>
        <v>158.46204311399998</v>
      </c>
    </row>
    <row r="199" spans="4:7" s="546" customFormat="1" ht="13.5" thickBot="1">
      <c r="D199" s="563" t="s">
        <v>1004</v>
      </c>
      <c r="G199" s="567">
        <f>G198+G197+G194</f>
        <v>671.2841891139999</v>
      </c>
    </row>
    <row r="201" spans="1:7" ht="27" customHeight="1">
      <c r="A201" s="1038" t="s">
        <v>1833</v>
      </c>
      <c r="B201" s="1039"/>
      <c r="C201" s="1039"/>
      <c r="D201" s="1039"/>
      <c r="E201" s="1039"/>
      <c r="F201" s="1039"/>
      <c r="G201" s="1039"/>
    </row>
    <row r="202" spans="2:7" s="546" customFormat="1" ht="21.75" customHeight="1" thickBot="1">
      <c r="B202" s="1040" t="s">
        <v>1852</v>
      </c>
      <c r="C202" s="1040"/>
      <c r="D202" s="1040"/>
      <c r="E202" s="1040"/>
      <c r="F202" s="1040"/>
      <c r="G202" s="547" t="s">
        <v>1336</v>
      </c>
    </row>
    <row r="203" spans="2:9" s="546" customFormat="1" ht="12.75">
      <c r="B203" s="571" t="s">
        <v>1668</v>
      </c>
      <c r="C203" s="549" t="s">
        <v>1669</v>
      </c>
      <c r="D203" s="549" t="s">
        <v>1670</v>
      </c>
      <c r="E203" s="550" t="s">
        <v>1671</v>
      </c>
      <c r="F203" s="550" t="s">
        <v>1672</v>
      </c>
      <c r="G203" s="551" t="s">
        <v>1673</v>
      </c>
      <c r="I203"/>
    </row>
    <row r="204" spans="2:7" s="546" customFormat="1" ht="12.75" customHeight="1">
      <c r="B204" s="1032" t="s">
        <v>1674</v>
      </c>
      <c r="C204" s="1033"/>
      <c r="D204" s="1033"/>
      <c r="E204" s="1033"/>
      <c r="F204" s="1033"/>
      <c r="G204" s="1034"/>
    </row>
    <row r="205" spans="2:7" s="546" customFormat="1" ht="27.75" customHeight="1">
      <c r="B205" s="552" t="s">
        <v>1754</v>
      </c>
      <c r="C205" s="553" t="s">
        <v>1675</v>
      </c>
      <c r="D205" s="554" t="s">
        <v>1755</v>
      </c>
      <c r="E205" s="555">
        <v>0.25</v>
      </c>
      <c r="F205" s="555">
        <v>6.1</v>
      </c>
      <c r="G205" s="556">
        <f>E205*F205</f>
        <v>1.525</v>
      </c>
    </row>
    <row r="206" spans="2:7" s="546" customFormat="1" ht="15" customHeight="1" thickBot="1">
      <c r="B206" s="557" t="s">
        <v>1752</v>
      </c>
      <c r="C206" s="558" t="s">
        <v>1675</v>
      </c>
      <c r="D206" s="554" t="s">
        <v>1753</v>
      </c>
      <c r="E206" s="559">
        <v>0.25</v>
      </c>
      <c r="F206" s="559">
        <v>5.14</v>
      </c>
      <c r="G206" s="556">
        <f>E206*F206</f>
        <v>1.285</v>
      </c>
    </row>
    <row r="207" spans="4:7" s="546" customFormat="1" ht="15" customHeight="1">
      <c r="D207" s="560" t="s">
        <v>1678</v>
      </c>
      <c r="F207" s="546">
        <v>128.33</v>
      </c>
      <c r="G207" s="561">
        <f>(G205+G206)*1.2833</f>
        <v>3.606073</v>
      </c>
    </row>
    <row r="208" spans="2:7" s="546" customFormat="1" ht="15" customHeight="1">
      <c r="B208" s="562"/>
      <c r="D208" s="563" t="s">
        <v>1679</v>
      </c>
      <c r="G208" s="564">
        <f>SUM(G205:G207)</f>
        <v>6.416072999999999</v>
      </c>
    </row>
    <row r="209" spans="2:7" s="546" customFormat="1" ht="15" customHeight="1">
      <c r="B209" s="1035" t="s">
        <v>1680</v>
      </c>
      <c r="C209" s="1036"/>
      <c r="D209" s="1036"/>
      <c r="E209" s="1036"/>
      <c r="F209" s="1036"/>
      <c r="G209" s="1037"/>
    </row>
    <row r="210" spans="2:7" s="546" customFormat="1" ht="42.75" customHeight="1">
      <c r="B210" s="552" t="s">
        <v>1851</v>
      </c>
      <c r="C210" s="553" t="s">
        <v>1745</v>
      </c>
      <c r="D210" s="554"/>
      <c r="E210" s="555">
        <v>1</v>
      </c>
      <c r="F210" s="565">
        <v>103</v>
      </c>
      <c r="G210" s="556">
        <f>E210*F210</f>
        <v>103</v>
      </c>
    </row>
    <row r="211" spans="4:7" s="546" customFormat="1" ht="12.75">
      <c r="D211" s="563" t="s">
        <v>1679</v>
      </c>
      <c r="G211" s="564">
        <f>SUM(G210:G210)</f>
        <v>103</v>
      </c>
    </row>
    <row r="212" spans="4:7" s="546" customFormat="1" ht="13.5" thickBot="1">
      <c r="D212" s="560" t="s">
        <v>1682</v>
      </c>
      <c r="E212" s="566">
        <v>0.309</v>
      </c>
      <c r="G212" s="564">
        <f>(G211+G208)*E212</f>
        <v>33.809566557</v>
      </c>
    </row>
    <row r="213" spans="4:7" s="546" customFormat="1" ht="13.5" thickBot="1">
      <c r="D213" s="563" t="s">
        <v>1004</v>
      </c>
      <c r="G213" s="567">
        <f>G212+G211+G208</f>
        <v>143.225639557</v>
      </c>
    </row>
    <row r="215" spans="1:7" ht="27" customHeight="1">
      <c r="A215" s="1038" t="s">
        <v>1841</v>
      </c>
      <c r="B215" s="1039"/>
      <c r="C215" s="1039"/>
      <c r="D215" s="1039"/>
      <c r="E215" s="1039"/>
      <c r="F215" s="1039"/>
      <c r="G215" s="1039"/>
    </row>
    <row r="216" spans="2:7" s="546" customFormat="1" ht="21.75" customHeight="1" thickBot="1">
      <c r="B216" s="1040" t="s">
        <v>1238</v>
      </c>
      <c r="C216" s="1040"/>
      <c r="D216" s="1040"/>
      <c r="E216" s="1040"/>
      <c r="F216" s="1040"/>
      <c r="G216" s="547" t="s">
        <v>1336</v>
      </c>
    </row>
    <row r="217" spans="2:9" s="546" customFormat="1" ht="12.75">
      <c r="B217" s="571" t="s">
        <v>1668</v>
      </c>
      <c r="C217" s="549" t="s">
        <v>1669</v>
      </c>
      <c r="D217" s="549" t="s">
        <v>1670</v>
      </c>
      <c r="E217" s="550" t="s">
        <v>1671</v>
      </c>
      <c r="F217" s="550" t="s">
        <v>1672</v>
      </c>
      <c r="G217" s="551" t="s">
        <v>1673</v>
      </c>
      <c r="I217"/>
    </row>
    <row r="218" spans="2:7" s="546" customFormat="1" ht="12.75" customHeight="1">
      <c r="B218" s="1032" t="s">
        <v>1674</v>
      </c>
      <c r="C218" s="1033"/>
      <c r="D218" s="1033"/>
      <c r="E218" s="1033"/>
      <c r="F218" s="1033"/>
      <c r="G218" s="1034"/>
    </row>
    <row r="219" spans="2:7" s="546" customFormat="1" ht="27.75" customHeight="1">
      <c r="B219" s="552" t="s">
        <v>1752</v>
      </c>
      <c r="C219" s="553" t="s">
        <v>1675</v>
      </c>
      <c r="D219" s="554" t="s">
        <v>1753</v>
      </c>
      <c r="E219" s="555">
        <v>0.17</v>
      </c>
      <c r="F219" s="555">
        <v>5.14</v>
      </c>
      <c r="G219" s="556">
        <f>E219*F219</f>
        <v>0.8738</v>
      </c>
    </row>
    <row r="220" spans="4:7" s="546" customFormat="1" ht="15" customHeight="1">
      <c r="D220" s="560" t="s">
        <v>1678</v>
      </c>
      <c r="F220" s="546">
        <v>128.33</v>
      </c>
      <c r="G220" s="561">
        <f>(G219)*1.2833</f>
        <v>1.1213475400000001</v>
      </c>
    </row>
    <row r="221" spans="2:7" s="546" customFormat="1" ht="15" customHeight="1">
      <c r="B221" s="562"/>
      <c r="D221" s="563" t="s">
        <v>1679</v>
      </c>
      <c r="G221" s="564">
        <f>SUM(G219:G220)</f>
        <v>1.99514754</v>
      </c>
    </row>
    <row r="222" spans="2:7" s="546" customFormat="1" ht="15" customHeight="1">
      <c r="B222" s="1035" t="s">
        <v>1680</v>
      </c>
      <c r="C222" s="1036"/>
      <c r="D222" s="1036"/>
      <c r="E222" s="1036"/>
      <c r="F222" s="1036"/>
      <c r="G222" s="1037"/>
    </row>
    <row r="223" spans="2:7" s="546" customFormat="1" ht="42.75" customHeight="1">
      <c r="B223" s="552" t="s">
        <v>1238</v>
      </c>
      <c r="C223" s="553" t="s">
        <v>1745</v>
      </c>
      <c r="D223" s="554"/>
      <c r="E223" s="555">
        <v>1</v>
      </c>
      <c r="F223" s="565">
        <v>32</v>
      </c>
      <c r="G223" s="556">
        <f>E223*F223</f>
        <v>32</v>
      </c>
    </row>
    <row r="224" spans="4:7" s="546" customFormat="1" ht="12.75">
      <c r="D224" s="563" t="s">
        <v>1679</v>
      </c>
      <c r="G224" s="564">
        <f>SUM(G223:G223)</f>
        <v>32</v>
      </c>
    </row>
    <row r="225" spans="4:7" s="546" customFormat="1" ht="13.5" thickBot="1">
      <c r="D225" s="560" t="s">
        <v>1682</v>
      </c>
      <c r="E225" s="566">
        <v>0.309</v>
      </c>
      <c r="G225" s="564">
        <f>(G224+G221)*E225</f>
        <v>10.50450058986</v>
      </c>
    </row>
    <row r="226" spans="4:7" s="546" customFormat="1" ht="13.5" thickBot="1">
      <c r="D226" s="563" t="s">
        <v>1004</v>
      </c>
      <c r="G226" s="567">
        <f>G225+G224+G221</f>
        <v>44.49964812986</v>
      </c>
    </row>
    <row r="228" spans="1:7" ht="27" customHeight="1">
      <c r="A228" s="1038" t="s">
        <v>1848</v>
      </c>
      <c r="B228" s="1039"/>
      <c r="C228" s="1039"/>
      <c r="D228" s="1039"/>
      <c r="E228" s="1039"/>
      <c r="F228" s="1039"/>
      <c r="G228" s="1039"/>
    </row>
    <row r="229" spans="2:7" s="546" customFormat="1" ht="21.75" customHeight="1" thickBot="1">
      <c r="B229" s="1040" t="s">
        <v>1355</v>
      </c>
      <c r="C229" s="1040"/>
      <c r="D229" s="1040"/>
      <c r="E229" s="1040"/>
      <c r="F229" s="1040"/>
      <c r="G229" s="547" t="s">
        <v>1336</v>
      </c>
    </row>
    <row r="230" spans="2:9" s="546" customFormat="1" ht="12.75">
      <c r="B230" s="658" t="s">
        <v>1668</v>
      </c>
      <c r="C230" s="549" t="s">
        <v>1669</v>
      </c>
      <c r="D230" s="549" t="s">
        <v>1670</v>
      </c>
      <c r="E230" s="550" t="s">
        <v>1671</v>
      </c>
      <c r="F230" s="550" t="s">
        <v>1672</v>
      </c>
      <c r="G230" s="551" t="s">
        <v>1673</v>
      </c>
      <c r="I230"/>
    </row>
    <row r="231" spans="2:7" s="546" customFormat="1" ht="12.75" customHeight="1">
      <c r="B231" s="1032" t="s">
        <v>1674</v>
      </c>
      <c r="C231" s="1033"/>
      <c r="D231" s="1033"/>
      <c r="E231" s="1033"/>
      <c r="F231" s="1033"/>
      <c r="G231" s="1034"/>
    </row>
    <row r="232" spans="2:7" s="546" customFormat="1" ht="27.75" customHeight="1">
      <c r="B232" s="552" t="s">
        <v>1752</v>
      </c>
      <c r="C232" s="553" t="s">
        <v>1675</v>
      </c>
      <c r="D232" s="554" t="s">
        <v>1753</v>
      </c>
      <c r="E232" s="555">
        <v>0.167</v>
      </c>
      <c r="F232" s="555">
        <v>5.14</v>
      </c>
      <c r="G232" s="556">
        <f>E232*F232</f>
        <v>0.85838</v>
      </c>
    </row>
    <row r="233" spans="4:7" s="546" customFormat="1" ht="15" customHeight="1">
      <c r="D233" s="560" t="s">
        <v>1678</v>
      </c>
      <c r="F233" s="546">
        <v>128.33</v>
      </c>
      <c r="G233" s="561">
        <f>(G232)*1.2833</f>
        <v>1.1015590540000002</v>
      </c>
    </row>
    <row r="234" spans="2:7" s="546" customFormat="1" ht="15" customHeight="1">
      <c r="B234" s="562"/>
      <c r="D234" s="563" t="s">
        <v>1679</v>
      </c>
      <c r="G234" s="564">
        <f>SUM(G232:G233)</f>
        <v>1.9599390540000003</v>
      </c>
    </row>
    <row r="235" spans="2:7" s="546" customFormat="1" ht="15" customHeight="1">
      <c r="B235" s="1035" t="s">
        <v>1680</v>
      </c>
      <c r="C235" s="1036"/>
      <c r="D235" s="1036"/>
      <c r="E235" s="1036"/>
      <c r="F235" s="1036"/>
      <c r="G235" s="1037"/>
    </row>
    <row r="236" spans="2:7" s="546" customFormat="1" ht="24.75" customHeight="1">
      <c r="B236" s="552" t="s">
        <v>2355</v>
      </c>
      <c r="C236" s="553" t="s">
        <v>1745</v>
      </c>
      <c r="D236" s="554"/>
      <c r="E236" s="555">
        <v>1</v>
      </c>
      <c r="F236" s="565">
        <v>60</v>
      </c>
      <c r="G236" s="556">
        <f>E236*F236</f>
        <v>60</v>
      </c>
    </row>
    <row r="237" spans="4:7" s="546" customFormat="1" ht="12.75">
      <c r="D237" s="563" t="s">
        <v>1679</v>
      </c>
      <c r="G237" s="564">
        <f>SUM(G236:G236)</f>
        <v>60</v>
      </c>
    </row>
    <row r="238" spans="4:7" s="546" customFormat="1" ht="13.5" thickBot="1">
      <c r="D238" s="560" t="s">
        <v>1682</v>
      </c>
      <c r="E238" s="566">
        <v>0.309</v>
      </c>
      <c r="G238" s="564">
        <f>(G237+G234)*E238</f>
        <v>19.145621167686002</v>
      </c>
    </row>
    <row r="239" spans="4:7" s="546" customFormat="1" ht="13.5" thickBot="1">
      <c r="D239" s="563" t="s">
        <v>1004</v>
      </c>
      <c r="G239" s="567">
        <f>G238+G237+G234</f>
        <v>81.105560221686</v>
      </c>
    </row>
    <row r="241" spans="1:7" ht="27" customHeight="1">
      <c r="A241" s="1089" t="s">
        <v>1850</v>
      </c>
      <c r="B241" s="1090"/>
      <c r="C241" s="1090"/>
      <c r="D241" s="1090"/>
      <c r="E241" s="1090"/>
      <c r="F241" s="1090"/>
      <c r="G241" s="1090"/>
    </row>
    <row r="242" spans="1:7" s="546" customFormat="1" ht="21.75" customHeight="1" thickBot="1">
      <c r="A242" s="576"/>
      <c r="B242" s="1040" t="s">
        <v>1534</v>
      </c>
      <c r="C242" s="1040"/>
      <c r="D242" s="1040"/>
      <c r="E242" s="1040"/>
      <c r="F242" s="1040"/>
      <c r="G242" s="547" t="s">
        <v>1018</v>
      </c>
    </row>
    <row r="243" spans="2:9" s="546" customFormat="1" ht="12.75">
      <c r="B243" s="571" t="s">
        <v>1668</v>
      </c>
      <c r="C243" s="549" t="s">
        <v>1669</v>
      </c>
      <c r="D243" s="549" t="s">
        <v>1670</v>
      </c>
      <c r="E243" s="550" t="s">
        <v>1671</v>
      </c>
      <c r="F243" s="550" t="s">
        <v>1672</v>
      </c>
      <c r="G243" s="551" t="s">
        <v>1673</v>
      </c>
      <c r="I243"/>
    </row>
    <row r="244" spans="2:7" s="546" customFormat="1" ht="12.75" customHeight="1">
      <c r="B244" s="1032" t="s">
        <v>1674</v>
      </c>
      <c r="C244" s="1033"/>
      <c r="D244" s="1033"/>
      <c r="E244" s="1033"/>
      <c r="F244" s="1033"/>
      <c r="G244" s="1034"/>
    </row>
    <row r="245" spans="2:7" s="546" customFormat="1" ht="27.75" customHeight="1">
      <c r="B245" s="552" t="s">
        <v>1770</v>
      </c>
      <c r="C245" s="553" t="s">
        <v>1675</v>
      </c>
      <c r="D245" s="554" t="s">
        <v>1832</v>
      </c>
      <c r="E245" s="555">
        <v>1.5</v>
      </c>
      <c r="F245" s="555">
        <v>6.1</v>
      </c>
      <c r="G245" s="556">
        <f>E245*F245</f>
        <v>9.149999999999999</v>
      </c>
    </row>
    <row r="246" spans="2:7" s="546" customFormat="1" ht="27.75" customHeight="1">
      <c r="B246" s="552" t="s">
        <v>1752</v>
      </c>
      <c r="C246" s="553" t="s">
        <v>1675</v>
      </c>
      <c r="D246" s="554" t="s">
        <v>1753</v>
      </c>
      <c r="E246" s="555">
        <v>0.45</v>
      </c>
      <c r="F246" s="555">
        <v>5.14</v>
      </c>
      <c r="G246" s="556">
        <f>E246*F246</f>
        <v>2.3129999999999997</v>
      </c>
    </row>
    <row r="247" spans="4:7" s="546" customFormat="1" ht="15" customHeight="1">
      <c r="D247" s="560" t="s">
        <v>1678</v>
      </c>
      <c r="F247" s="546">
        <v>128.33</v>
      </c>
      <c r="G247" s="561">
        <f>SUM(G245:G246)*1.2833</f>
        <v>14.710467899999998</v>
      </c>
    </row>
    <row r="248" spans="2:7" s="546" customFormat="1" ht="15" customHeight="1">
      <c r="B248" s="562"/>
      <c r="D248" s="563" t="s">
        <v>1679</v>
      </c>
      <c r="G248" s="564">
        <f>SUM(G245:G247)</f>
        <v>26.173467899999995</v>
      </c>
    </row>
    <row r="249" spans="2:7" s="546" customFormat="1" ht="15" customHeight="1">
      <c r="B249" s="1035" t="s">
        <v>1680</v>
      </c>
      <c r="C249" s="1036"/>
      <c r="D249" s="1036"/>
      <c r="E249" s="1036"/>
      <c r="F249" s="1036"/>
      <c r="G249" s="1037"/>
    </row>
    <row r="250" spans="2:7" s="546" customFormat="1" ht="22.5" customHeight="1">
      <c r="B250" s="552" t="s">
        <v>1855</v>
      </c>
      <c r="C250" s="553" t="s">
        <v>1803</v>
      </c>
      <c r="D250" s="554"/>
      <c r="E250" s="555">
        <v>0.03</v>
      </c>
      <c r="F250" s="565">
        <v>35</v>
      </c>
      <c r="G250" s="556">
        <f>E250*F250</f>
        <v>1.05</v>
      </c>
    </row>
    <row r="251" spans="2:7" s="546" customFormat="1" ht="36" customHeight="1">
      <c r="B251" s="568" t="s">
        <v>1856</v>
      </c>
      <c r="C251" s="553" t="s">
        <v>1803</v>
      </c>
      <c r="D251" s="554"/>
      <c r="E251" s="555">
        <v>0.35</v>
      </c>
      <c r="F251" s="565">
        <v>50.03</v>
      </c>
      <c r="G251" s="556">
        <f aca="true" t="shared" si="3" ref="G251:G256">E251*F251</f>
        <v>17.5105</v>
      </c>
    </row>
    <row r="252" spans="2:7" s="546" customFormat="1" ht="36" customHeight="1">
      <c r="B252" s="568" t="s">
        <v>1857</v>
      </c>
      <c r="C252" s="553" t="s">
        <v>1803</v>
      </c>
      <c r="D252" s="554"/>
      <c r="E252" s="555">
        <v>0.02</v>
      </c>
      <c r="F252" s="565">
        <v>18.67</v>
      </c>
      <c r="G252" s="556">
        <f t="shared" si="3"/>
        <v>0.37340000000000007</v>
      </c>
    </row>
    <row r="253" spans="2:7" s="546" customFormat="1" ht="36" customHeight="1">
      <c r="B253" s="568" t="s">
        <v>1858</v>
      </c>
      <c r="C253" s="553" t="s">
        <v>1803</v>
      </c>
      <c r="D253" s="554"/>
      <c r="E253" s="555">
        <v>0.15</v>
      </c>
      <c r="F253" s="565">
        <v>40</v>
      </c>
      <c r="G253" s="556">
        <f t="shared" si="3"/>
        <v>6</v>
      </c>
    </row>
    <row r="254" spans="2:7" s="546" customFormat="1" ht="36" customHeight="1">
      <c r="B254" s="568" t="s">
        <v>1859</v>
      </c>
      <c r="C254" s="553" t="s">
        <v>1803</v>
      </c>
      <c r="D254" s="554"/>
      <c r="E254" s="555">
        <v>0.3</v>
      </c>
      <c r="F254" s="565">
        <v>300</v>
      </c>
      <c r="G254" s="556">
        <f t="shared" si="3"/>
        <v>90</v>
      </c>
    </row>
    <row r="255" spans="2:7" s="546" customFormat="1" ht="22.5" customHeight="1">
      <c r="B255" s="552" t="s">
        <v>1860</v>
      </c>
      <c r="C255" s="553" t="s">
        <v>1745</v>
      </c>
      <c r="D255" s="554"/>
      <c r="E255" s="555">
        <v>0.05</v>
      </c>
      <c r="F255" s="565">
        <v>50</v>
      </c>
      <c r="G255" s="556">
        <f t="shared" si="3"/>
        <v>2.5</v>
      </c>
    </row>
    <row r="256" spans="2:7" s="546" customFormat="1" ht="36" customHeight="1">
      <c r="B256" s="568" t="s">
        <v>1861</v>
      </c>
      <c r="C256" s="553" t="s">
        <v>1685</v>
      </c>
      <c r="D256" s="554"/>
      <c r="E256" s="555">
        <v>0.05</v>
      </c>
      <c r="F256" s="565">
        <v>30</v>
      </c>
      <c r="G256" s="556">
        <f t="shared" si="3"/>
        <v>1.5</v>
      </c>
    </row>
    <row r="257" spans="4:7" s="546" customFormat="1" ht="12.75">
      <c r="D257" s="563" t="s">
        <v>1679</v>
      </c>
      <c r="G257" s="564">
        <f>SUM(G250:G256)</f>
        <v>118.9339</v>
      </c>
    </row>
    <row r="258" spans="4:7" s="546" customFormat="1" ht="13.5" thickBot="1">
      <c r="D258" s="560" t="s">
        <v>1682</v>
      </c>
      <c r="E258" s="566">
        <v>0.309</v>
      </c>
      <c r="G258" s="564">
        <f>(G257+G248)*E258</f>
        <v>44.838176681099995</v>
      </c>
    </row>
    <row r="259" spans="4:7" s="546" customFormat="1" ht="13.5" thickBot="1">
      <c r="D259" s="563" t="s">
        <v>1004</v>
      </c>
      <c r="G259" s="567">
        <f>G258+G257+G248</f>
        <v>189.94554458109997</v>
      </c>
    </row>
    <row r="261" spans="1:7" ht="27" customHeight="1">
      <c r="A261" s="1038" t="s">
        <v>1853</v>
      </c>
      <c r="B261" s="1039"/>
      <c r="C261" s="1039"/>
      <c r="D261" s="1039"/>
      <c r="E261" s="1039"/>
      <c r="F261" s="1039"/>
      <c r="G261" s="1039"/>
    </row>
    <row r="262" spans="2:7" s="546" customFormat="1" ht="41.25" customHeight="1" thickBot="1">
      <c r="B262" s="1040" t="s">
        <v>1246</v>
      </c>
      <c r="C262" s="1040"/>
      <c r="D262" s="1040"/>
      <c r="E262" s="1040"/>
      <c r="F262" s="1040"/>
      <c r="G262" s="547" t="s">
        <v>1336</v>
      </c>
    </row>
    <row r="263" spans="2:9" s="546" customFormat="1" ht="12.75">
      <c r="B263" s="571" t="s">
        <v>1668</v>
      </c>
      <c r="C263" s="549" t="s">
        <v>1669</v>
      </c>
      <c r="D263" s="549" t="s">
        <v>1670</v>
      </c>
      <c r="E263" s="550" t="s">
        <v>1671</v>
      </c>
      <c r="F263" s="550" t="s">
        <v>1672</v>
      </c>
      <c r="G263" s="551" t="s">
        <v>1673</v>
      </c>
      <c r="I263"/>
    </row>
    <row r="264" spans="2:7" s="546" customFormat="1" ht="12.75" customHeight="1">
      <c r="B264" s="1032" t="s">
        <v>1674</v>
      </c>
      <c r="C264" s="1033"/>
      <c r="D264" s="1033"/>
      <c r="E264" s="1033"/>
      <c r="F264" s="1033"/>
      <c r="G264" s="1034"/>
    </row>
    <row r="265" spans="2:7" s="546" customFormat="1" ht="27.75" customHeight="1">
      <c r="B265" s="552" t="s">
        <v>1754</v>
      </c>
      <c r="C265" s="553" t="s">
        <v>1675</v>
      </c>
      <c r="D265" s="554" t="s">
        <v>1755</v>
      </c>
      <c r="E265" s="555">
        <v>0.5</v>
      </c>
      <c r="F265" s="555">
        <v>6.1</v>
      </c>
      <c r="G265" s="556">
        <f>E265*F265</f>
        <v>3.05</v>
      </c>
    </row>
    <row r="266" spans="2:7" s="546" customFormat="1" ht="15" customHeight="1" thickBot="1">
      <c r="B266" s="557" t="s">
        <v>1752</v>
      </c>
      <c r="C266" s="558" t="s">
        <v>1675</v>
      </c>
      <c r="D266" s="554" t="s">
        <v>1753</v>
      </c>
      <c r="E266" s="559">
        <v>0.5</v>
      </c>
      <c r="F266" s="559">
        <v>5.14</v>
      </c>
      <c r="G266" s="556">
        <f>E266*F266</f>
        <v>2.57</v>
      </c>
    </row>
    <row r="267" spans="4:7" s="546" customFormat="1" ht="15" customHeight="1">
      <c r="D267" s="560" t="s">
        <v>1678</v>
      </c>
      <c r="F267" s="546">
        <v>128.33</v>
      </c>
      <c r="G267" s="561">
        <f>(G265+G266)*1.2833</f>
        <v>7.212146</v>
      </c>
    </row>
    <row r="268" spans="2:7" s="546" customFormat="1" ht="15" customHeight="1">
      <c r="B268" s="562"/>
      <c r="D268" s="563" t="s">
        <v>1679</v>
      </c>
      <c r="G268" s="564">
        <f>SUM(G265:G267)</f>
        <v>12.832145999999998</v>
      </c>
    </row>
    <row r="269" spans="2:7" s="546" customFormat="1" ht="15" customHeight="1">
      <c r="B269" s="1035" t="s">
        <v>1680</v>
      </c>
      <c r="C269" s="1036"/>
      <c r="D269" s="1036"/>
      <c r="E269" s="1036"/>
      <c r="F269" s="1036"/>
      <c r="G269" s="1037"/>
    </row>
    <row r="270" spans="2:7" s="546" customFormat="1" ht="42.75" customHeight="1">
      <c r="B270" s="568" t="s">
        <v>1863</v>
      </c>
      <c r="C270" s="553" t="s">
        <v>1745</v>
      </c>
      <c r="D270" s="554"/>
      <c r="E270" s="555">
        <v>1</v>
      </c>
      <c r="F270" s="565">
        <v>335.9</v>
      </c>
      <c r="G270" s="556">
        <f>E270*F270</f>
        <v>335.9</v>
      </c>
    </row>
    <row r="271" spans="4:7" s="546" customFormat="1" ht="12.75">
      <c r="D271" s="563" t="s">
        <v>1679</v>
      </c>
      <c r="G271" s="564">
        <f>SUM(G270)</f>
        <v>335.9</v>
      </c>
    </row>
    <row r="272" spans="4:7" s="546" customFormat="1" ht="13.5" thickBot="1">
      <c r="D272" s="560" t="s">
        <v>1682</v>
      </c>
      <c r="E272" s="566">
        <v>0.309</v>
      </c>
      <c r="G272" s="564">
        <f>(G271+G268)*E272</f>
        <v>107.75823311399999</v>
      </c>
    </row>
    <row r="273" spans="4:7" s="546" customFormat="1" ht="13.5" thickBot="1">
      <c r="D273" s="563" t="s">
        <v>1004</v>
      </c>
      <c r="G273" s="567">
        <f>G272+G271+G268</f>
        <v>456.490379114</v>
      </c>
    </row>
    <row r="275" spans="1:7" ht="27" customHeight="1">
      <c r="A275" s="1038" t="s">
        <v>2354</v>
      </c>
      <c r="B275" s="1039"/>
      <c r="C275" s="1039"/>
      <c r="D275" s="1039"/>
      <c r="E275" s="1039"/>
      <c r="F275" s="1039"/>
      <c r="G275" s="1039"/>
    </row>
    <row r="276" spans="2:7" s="546" customFormat="1" ht="41.25" customHeight="1" thickBot="1">
      <c r="B276" s="1040" t="s">
        <v>1254</v>
      </c>
      <c r="C276" s="1040"/>
      <c r="D276" s="1040"/>
      <c r="E276" s="1040"/>
      <c r="F276" s="1040"/>
      <c r="G276" s="547" t="s">
        <v>1336</v>
      </c>
    </row>
    <row r="277" spans="2:9" s="546" customFormat="1" ht="12.75">
      <c r="B277" s="571" t="s">
        <v>1668</v>
      </c>
      <c r="C277" s="549" t="s">
        <v>1669</v>
      </c>
      <c r="D277" s="549" t="s">
        <v>1670</v>
      </c>
      <c r="E277" s="550" t="s">
        <v>1671</v>
      </c>
      <c r="F277" s="550" t="s">
        <v>1672</v>
      </c>
      <c r="G277" s="551" t="s">
        <v>1673</v>
      </c>
      <c r="I277"/>
    </row>
    <row r="278" spans="2:7" s="546" customFormat="1" ht="12.75" customHeight="1">
      <c r="B278" s="1032" t="s">
        <v>1674</v>
      </c>
      <c r="C278" s="1033"/>
      <c r="D278" s="1033"/>
      <c r="E278" s="1033"/>
      <c r="F278" s="1033"/>
      <c r="G278" s="1034"/>
    </row>
    <row r="279" spans="2:7" s="546" customFormat="1" ht="27.75" customHeight="1">
      <c r="B279" s="552" t="s">
        <v>1740</v>
      </c>
      <c r="C279" s="553" t="s">
        <v>1675</v>
      </c>
      <c r="D279" s="554" t="s">
        <v>1831</v>
      </c>
      <c r="E279" s="555">
        <v>2</v>
      </c>
      <c r="F279" s="555">
        <v>6.1</v>
      </c>
      <c r="G279" s="556">
        <f>E279*F279</f>
        <v>12.2</v>
      </c>
    </row>
    <row r="280" spans="2:7" s="546" customFormat="1" ht="27.75" customHeight="1">
      <c r="B280" s="552" t="s">
        <v>1754</v>
      </c>
      <c r="C280" s="553" t="s">
        <v>1675</v>
      </c>
      <c r="D280" s="554" t="s">
        <v>1755</v>
      </c>
      <c r="E280" s="555">
        <v>1.5</v>
      </c>
      <c r="F280" s="555">
        <v>6.1</v>
      </c>
      <c r="G280" s="556">
        <f>E280*F280</f>
        <v>9.149999999999999</v>
      </c>
    </row>
    <row r="281" spans="2:7" s="546" customFormat="1" ht="15" customHeight="1" thickBot="1">
      <c r="B281" s="557" t="s">
        <v>1752</v>
      </c>
      <c r="C281" s="558" t="s">
        <v>1675</v>
      </c>
      <c r="D281" s="554" t="s">
        <v>1753</v>
      </c>
      <c r="E281" s="559">
        <v>2</v>
      </c>
      <c r="F281" s="559">
        <v>5.14</v>
      </c>
      <c r="G281" s="556">
        <f>E281*F281</f>
        <v>10.28</v>
      </c>
    </row>
    <row r="282" spans="4:7" s="546" customFormat="1" ht="15" customHeight="1">
      <c r="D282" s="560" t="s">
        <v>1678</v>
      </c>
      <c r="F282" s="546">
        <v>128.33</v>
      </c>
      <c r="G282" s="561">
        <f>SUM(G279:G281)*1.2833</f>
        <v>40.590779</v>
      </c>
    </row>
    <row r="283" spans="2:7" s="546" customFormat="1" ht="15" customHeight="1">
      <c r="B283" s="562"/>
      <c r="D283" s="563" t="s">
        <v>1679</v>
      </c>
      <c r="G283" s="564">
        <f>SUM(G279:G282)</f>
        <v>72.220779</v>
      </c>
    </row>
    <row r="284" spans="2:7" s="546" customFormat="1" ht="15" customHeight="1">
      <c r="B284" s="1035" t="s">
        <v>1680</v>
      </c>
      <c r="C284" s="1036"/>
      <c r="D284" s="1036"/>
      <c r="E284" s="1036"/>
      <c r="F284" s="1036"/>
      <c r="G284" s="1037"/>
    </row>
    <row r="285" spans="2:7" s="546" customFormat="1" ht="42.75" customHeight="1">
      <c r="B285" s="568" t="s">
        <v>1865</v>
      </c>
      <c r="C285" s="553" t="s">
        <v>1745</v>
      </c>
      <c r="D285" s="554"/>
      <c r="E285" s="555">
        <v>1</v>
      </c>
      <c r="F285" s="565">
        <v>690</v>
      </c>
      <c r="G285" s="556">
        <f>E285*F285</f>
        <v>690</v>
      </c>
    </row>
    <row r="286" spans="4:7" s="546" customFormat="1" ht="12.75">
      <c r="D286" s="563" t="s">
        <v>1679</v>
      </c>
      <c r="G286" s="564">
        <f>SUM(G285)</f>
        <v>690</v>
      </c>
    </row>
    <row r="287" spans="4:7" s="546" customFormat="1" ht="13.5" thickBot="1">
      <c r="D287" s="560" t="s">
        <v>1682</v>
      </c>
      <c r="E287" s="566">
        <v>0.309</v>
      </c>
      <c r="G287" s="564">
        <f>(G286+G283)*E287</f>
        <v>235.526220711</v>
      </c>
    </row>
    <row r="288" spans="4:7" s="546" customFormat="1" ht="13.5" thickBot="1">
      <c r="D288" s="563" t="s">
        <v>1004</v>
      </c>
      <c r="G288" s="567">
        <f>G287+G286+G283</f>
        <v>997.746999711</v>
      </c>
    </row>
    <row r="290" spans="1:7" ht="27" customHeight="1">
      <c r="A290" s="1038" t="s">
        <v>1854</v>
      </c>
      <c r="B290" s="1039"/>
      <c r="C290" s="1039"/>
      <c r="D290" s="1039"/>
      <c r="E290" s="1039"/>
      <c r="F290" s="1039"/>
      <c r="G290" s="1039"/>
    </row>
    <row r="291" spans="2:7" s="546" customFormat="1" ht="41.25" customHeight="1" thickBot="1">
      <c r="B291" s="1040" t="s">
        <v>1528</v>
      </c>
      <c r="C291" s="1040"/>
      <c r="D291" s="1040"/>
      <c r="E291" s="1040"/>
      <c r="F291" s="1040"/>
      <c r="G291" s="547" t="s">
        <v>1336</v>
      </c>
    </row>
    <row r="292" spans="2:9" s="546" customFormat="1" ht="12.75">
      <c r="B292" s="575" t="s">
        <v>1668</v>
      </c>
      <c r="C292" s="549" t="s">
        <v>1669</v>
      </c>
      <c r="D292" s="549" t="s">
        <v>1670</v>
      </c>
      <c r="E292" s="550" t="s">
        <v>1671</v>
      </c>
      <c r="F292" s="550" t="s">
        <v>1672</v>
      </c>
      <c r="G292" s="551" t="s">
        <v>1673</v>
      </c>
      <c r="I292"/>
    </row>
    <row r="293" spans="2:7" s="546" customFormat="1" ht="12.75" customHeight="1">
      <c r="B293" s="1032" t="s">
        <v>1674</v>
      </c>
      <c r="C293" s="1033"/>
      <c r="D293" s="1033"/>
      <c r="E293" s="1033"/>
      <c r="F293" s="1033"/>
      <c r="G293" s="1034"/>
    </row>
    <row r="294" spans="2:7" s="546" customFormat="1" ht="27.75" customHeight="1">
      <c r="B294" s="552" t="s">
        <v>1740</v>
      </c>
      <c r="C294" s="553" t="s">
        <v>1675</v>
      </c>
      <c r="D294" s="554" t="s">
        <v>1831</v>
      </c>
      <c r="E294" s="555">
        <v>0.5</v>
      </c>
      <c r="F294" s="555">
        <v>6.1</v>
      </c>
      <c r="G294" s="556">
        <f>E294*F294</f>
        <v>3.05</v>
      </c>
    </row>
    <row r="295" spans="2:7" s="546" customFormat="1" ht="15" customHeight="1" thickBot="1">
      <c r="B295" s="557" t="s">
        <v>1752</v>
      </c>
      <c r="C295" s="558" t="s">
        <v>1675</v>
      </c>
      <c r="D295" s="554" t="s">
        <v>1753</v>
      </c>
      <c r="E295" s="559">
        <v>1</v>
      </c>
      <c r="F295" s="559">
        <v>5.14</v>
      </c>
      <c r="G295" s="556">
        <f>E295*F295</f>
        <v>5.14</v>
      </c>
    </row>
    <row r="296" spans="4:7" s="546" customFormat="1" ht="15" customHeight="1">
      <c r="D296" s="560" t="s">
        <v>1678</v>
      </c>
      <c r="F296" s="546">
        <v>128.33</v>
      </c>
      <c r="G296" s="561">
        <f>SUM(G294:G295)*1.2833</f>
        <v>10.510227</v>
      </c>
    </row>
    <row r="297" spans="2:7" s="546" customFormat="1" ht="15" customHeight="1">
      <c r="B297" s="562"/>
      <c r="D297" s="563" t="s">
        <v>1679</v>
      </c>
      <c r="G297" s="564">
        <f>SUM(G294:G296)</f>
        <v>18.700226999999998</v>
      </c>
    </row>
    <row r="298" spans="2:7" s="546" customFormat="1" ht="15" customHeight="1">
      <c r="B298" s="1035" t="s">
        <v>1680</v>
      </c>
      <c r="C298" s="1036"/>
      <c r="D298" s="1036"/>
      <c r="E298" s="1036"/>
      <c r="F298" s="1036"/>
      <c r="G298" s="1037"/>
    </row>
    <row r="299" spans="2:7" s="546" customFormat="1" ht="31.5" customHeight="1">
      <c r="B299" s="568" t="s">
        <v>1872</v>
      </c>
      <c r="C299" s="553" t="s">
        <v>1745</v>
      </c>
      <c r="D299" s="554"/>
      <c r="E299" s="555">
        <v>1</v>
      </c>
      <c r="F299" s="565">
        <v>285</v>
      </c>
      <c r="G299" s="556">
        <f>E299*F299</f>
        <v>285</v>
      </c>
    </row>
    <row r="300" spans="2:7" s="546" customFormat="1" ht="31.5" customHeight="1">
      <c r="B300" s="568" t="s">
        <v>1873</v>
      </c>
      <c r="C300" s="553" t="s">
        <v>1745</v>
      </c>
      <c r="D300" s="554"/>
      <c r="E300" s="555">
        <v>1</v>
      </c>
      <c r="F300" s="565">
        <v>59.9</v>
      </c>
      <c r="G300" s="556">
        <f>E300*F300</f>
        <v>59.9</v>
      </c>
    </row>
    <row r="301" spans="4:7" s="546" customFormat="1" ht="12.75">
      <c r="D301" s="563" t="s">
        <v>1679</v>
      </c>
      <c r="G301" s="564">
        <f>SUM(G299:G300)</f>
        <v>344.9</v>
      </c>
    </row>
    <row r="302" spans="4:7" s="546" customFormat="1" ht="13.5" thickBot="1">
      <c r="D302" s="560" t="s">
        <v>1682</v>
      </c>
      <c r="E302" s="566">
        <v>0.309</v>
      </c>
      <c r="G302" s="564">
        <f>(G301+G297)*E302</f>
        <v>112.35247014299999</v>
      </c>
    </row>
    <row r="303" spans="4:7" s="546" customFormat="1" ht="13.5" thickBot="1">
      <c r="D303" s="563" t="s">
        <v>1004</v>
      </c>
      <c r="G303" s="567">
        <f>G302+G301+G297</f>
        <v>475.95269714299997</v>
      </c>
    </row>
    <row r="305" spans="1:7" ht="27" customHeight="1">
      <c r="A305" s="1038" t="s">
        <v>1862</v>
      </c>
      <c r="B305" s="1039"/>
      <c r="C305" s="1039"/>
      <c r="D305" s="1039"/>
      <c r="E305" s="1039"/>
      <c r="F305" s="1039"/>
      <c r="G305" s="1039"/>
    </row>
    <row r="306" spans="2:7" s="546" customFormat="1" ht="41.25" customHeight="1" thickBot="1">
      <c r="B306" s="1040" t="s">
        <v>1369</v>
      </c>
      <c r="C306" s="1040"/>
      <c r="D306" s="1040"/>
      <c r="E306" s="1040"/>
      <c r="F306" s="1040"/>
      <c r="G306" s="547" t="s">
        <v>1336</v>
      </c>
    </row>
    <row r="307" spans="2:9" s="546" customFormat="1" ht="12.75">
      <c r="B307" s="575" t="s">
        <v>1668</v>
      </c>
      <c r="C307" s="549" t="s">
        <v>1669</v>
      </c>
      <c r="D307" s="549" t="s">
        <v>1670</v>
      </c>
      <c r="E307" s="550" t="s">
        <v>1671</v>
      </c>
      <c r="F307" s="550" t="s">
        <v>1672</v>
      </c>
      <c r="G307" s="551" t="s">
        <v>1673</v>
      </c>
      <c r="I307"/>
    </row>
    <row r="308" spans="2:7" s="546" customFormat="1" ht="12.75" customHeight="1">
      <c r="B308" s="1032" t="s">
        <v>1674</v>
      </c>
      <c r="C308" s="1033"/>
      <c r="D308" s="1033"/>
      <c r="E308" s="1033"/>
      <c r="F308" s="1033"/>
      <c r="G308" s="1034"/>
    </row>
    <row r="309" spans="2:7" s="546" customFormat="1" ht="27.75" customHeight="1">
      <c r="B309" s="552" t="s">
        <v>1740</v>
      </c>
      <c r="C309" s="553" t="s">
        <v>1675</v>
      </c>
      <c r="D309" s="554" t="s">
        <v>1831</v>
      </c>
      <c r="E309" s="555">
        <v>3</v>
      </c>
      <c r="F309" s="555">
        <v>6.1</v>
      </c>
      <c r="G309" s="556">
        <f>E309*F309</f>
        <v>18.299999999999997</v>
      </c>
    </row>
    <row r="310" spans="2:7" s="546" customFormat="1" ht="27.75" customHeight="1">
      <c r="B310" s="552" t="s">
        <v>1869</v>
      </c>
      <c r="C310" s="553" t="s">
        <v>1675</v>
      </c>
      <c r="D310" s="554"/>
      <c r="E310" s="555">
        <v>6</v>
      </c>
      <c r="F310" s="555">
        <v>6.1</v>
      </c>
      <c r="G310" s="556">
        <f>E310*F310</f>
        <v>36.599999999999994</v>
      </c>
    </row>
    <row r="311" spans="2:7" s="546" customFormat="1" ht="27.75" customHeight="1">
      <c r="B311" s="552" t="s">
        <v>1770</v>
      </c>
      <c r="C311" s="553" t="s">
        <v>1675</v>
      </c>
      <c r="D311" s="554" t="s">
        <v>1832</v>
      </c>
      <c r="E311" s="555">
        <v>2</v>
      </c>
      <c r="F311" s="555">
        <v>6.1</v>
      </c>
      <c r="G311" s="556">
        <f>E311*F311</f>
        <v>12.2</v>
      </c>
    </row>
    <row r="312" spans="2:7" s="546" customFormat="1" ht="15" customHeight="1" thickBot="1">
      <c r="B312" s="557" t="s">
        <v>1752</v>
      </c>
      <c r="C312" s="558" t="s">
        <v>1675</v>
      </c>
      <c r="D312" s="554" t="s">
        <v>1753</v>
      </c>
      <c r="E312" s="559">
        <v>6</v>
      </c>
      <c r="F312" s="559">
        <v>5.14</v>
      </c>
      <c r="G312" s="556">
        <f>E312*F312</f>
        <v>30.839999999999996</v>
      </c>
    </row>
    <row r="313" spans="4:7" s="546" customFormat="1" ht="15" customHeight="1">
      <c r="D313" s="560" t="s">
        <v>1678</v>
      </c>
      <c r="F313" s="546">
        <v>128.33</v>
      </c>
      <c r="G313" s="561">
        <f>SUM(G309:G312)*1.2833</f>
        <v>125.686402</v>
      </c>
    </row>
    <row r="314" spans="2:7" s="546" customFormat="1" ht="15" customHeight="1">
      <c r="B314" s="562"/>
      <c r="D314" s="563" t="s">
        <v>1679</v>
      </c>
      <c r="G314" s="564">
        <f>SUM(G309:G313)</f>
        <v>223.62640199999998</v>
      </c>
    </row>
    <row r="315" spans="2:7" s="546" customFormat="1" ht="15" customHeight="1">
      <c r="B315" s="1035" t="s">
        <v>1680</v>
      </c>
      <c r="C315" s="1036"/>
      <c r="D315" s="1036"/>
      <c r="E315" s="1036"/>
      <c r="F315" s="1036"/>
      <c r="G315" s="1037"/>
    </row>
    <row r="316" spans="2:7" s="546" customFormat="1" ht="31.5" customHeight="1">
      <c r="B316" s="568" t="s">
        <v>1875</v>
      </c>
      <c r="C316" s="553" t="s">
        <v>1745</v>
      </c>
      <c r="D316" s="554"/>
      <c r="E316" s="555">
        <v>4</v>
      </c>
      <c r="F316" s="565">
        <v>110</v>
      </c>
      <c r="G316" s="556">
        <f>E316*F316</f>
        <v>440</v>
      </c>
    </row>
    <row r="317" spans="2:7" s="546" customFormat="1" ht="31.5" customHeight="1">
      <c r="B317" s="568" t="s">
        <v>1876</v>
      </c>
      <c r="C317" s="553" t="s">
        <v>1684</v>
      </c>
      <c r="D317" s="554"/>
      <c r="E317" s="555">
        <v>64</v>
      </c>
      <c r="F317" s="565">
        <v>4</v>
      </c>
      <c r="G317" s="556">
        <f>E317*F317</f>
        <v>256</v>
      </c>
    </row>
    <row r="318" spans="2:7" s="546" customFormat="1" ht="31.5" customHeight="1">
      <c r="B318" s="568" t="s">
        <v>1877</v>
      </c>
      <c r="C318" s="553" t="s">
        <v>1684</v>
      </c>
      <c r="D318" s="554"/>
      <c r="E318" s="555">
        <v>300</v>
      </c>
      <c r="F318" s="565">
        <v>0.11</v>
      </c>
      <c r="G318" s="556">
        <f>E318*F318</f>
        <v>33</v>
      </c>
    </row>
    <row r="319" spans="2:7" s="546" customFormat="1" ht="27.75" customHeight="1">
      <c r="B319" s="552" t="s">
        <v>1870</v>
      </c>
      <c r="C319" s="553" t="s">
        <v>1685</v>
      </c>
      <c r="D319" s="554"/>
      <c r="E319" s="555">
        <v>15</v>
      </c>
      <c r="F319" s="555">
        <v>20</v>
      </c>
      <c r="G319" s="556">
        <f>E319*F319</f>
        <v>300</v>
      </c>
    </row>
    <row r="320" spans="4:7" s="546" customFormat="1" ht="12.75">
      <c r="D320" s="563" t="s">
        <v>1679</v>
      </c>
      <c r="G320" s="564">
        <f>SUM(G316:G319)</f>
        <v>1029</v>
      </c>
    </row>
    <row r="321" spans="4:7" s="546" customFormat="1" ht="13.5" thickBot="1">
      <c r="D321" s="560" t="s">
        <v>1682</v>
      </c>
      <c r="E321" s="566">
        <v>0.309</v>
      </c>
      <c r="G321" s="564">
        <f>(G320+G314)*E321</f>
        <v>387.06155821799996</v>
      </c>
    </row>
    <row r="322" spans="4:7" s="546" customFormat="1" ht="13.5" thickBot="1">
      <c r="D322" s="563" t="s">
        <v>1004</v>
      </c>
      <c r="G322" s="567">
        <f>G321+G320+G314</f>
        <v>1639.6879602179997</v>
      </c>
    </row>
    <row r="324" spans="1:7" ht="27" customHeight="1">
      <c r="A324" s="1038" t="s">
        <v>1864</v>
      </c>
      <c r="B324" s="1039"/>
      <c r="C324" s="1039"/>
      <c r="D324" s="1039"/>
      <c r="E324" s="1039"/>
      <c r="F324" s="1039"/>
      <c r="G324" s="1039"/>
    </row>
    <row r="325" spans="2:7" s="546" customFormat="1" ht="22.5" customHeight="1" thickBot="1">
      <c r="B325" s="1040" t="s">
        <v>1394</v>
      </c>
      <c r="C325" s="1040"/>
      <c r="D325" s="1040"/>
      <c r="E325" s="1040"/>
      <c r="F325" s="1040"/>
      <c r="G325" s="547" t="s">
        <v>1020</v>
      </c>
    </row>
    <row r="326" spans="2:9" s="546" customFormat="1" ht="12.75">
      <c r="B326" s="575" t="s">
        <v>1668</v>
      </c>
      <c r="C326" s="549" t="s">
        <v>1669</v>
      </c>
      <c r="D326" s="549" t="s">
        <v>1670</v>
      </c>
      <c r="E326" s="550" t="s">
        <v>1671</v>
      </c>
      <c r="F326" s="550" t="s">
        <v>1672</v>
      </c>
      <c r="G326" s="551" t="s">
        <v>1673</v>
      </c>
      <c r="I326"/>
    </row>
    <row r="327" spans="2:7" s="546" customFormat="1" ht="12.75" customHeight="1">
      <c r="B327" s="1032" t="s">
        <v>1674</v>
      </c>
      <c r="C327" s="1033"/>
      <c r="D327" s="1033"/>
      <c r="E327" s="1033"/>
      <c r="F327" s="1033"/>
      <c r="G327" s="1034"/>
    </row>
    <row r="328" spans="2:7" s="546" customFormat="1" ht="27.75" customHeight="1">
      <c r="B328" s="552" t="s">
        <v>1740</v>
      </c>
      <c r="C328" s="553" t="s">
        <v>1675</v>
      </c>
      <c r="D328" s="554" t="s">
        <v>1831</v>
      </c>
      <c r="E328" s="555">
        <v>0.5</v>
      </c>
      <c r="F328" s="555">
        <v>6.1</v>
      </c>
      <c r="G328" s="556">
        <f>E328*F328</f>
        <v>3.05</v>
      </c>
    </row>
    <row r="329" spans="2:7" s="546" customFormat="1" ht="15" customHeight="1" thickBot="1">
      <c r="B329" s="557" t="s">
        <v>1752</v>
      </c>
      <c r="C329" s="558" t="s">
        <v>1675</v>
      </c>
      <c r="D329" s="554" t="s">
        <v>1753</v>
      </c>
      <c r="E329" s="559">
        <v>1</v>
      </c>
      <c r="F329" s="559">
        <v>5.14</v>
      </c>
      <c r="G329" s="556">
        <f>E329*F329</f>
        <v>5.14</v>
      </c>
    </row>
    <row r="330" spans="4:7" s="546" customFormat="1" ht="15" customHeight="1">
      <c r="D330" s="560" t="s">
        <v>1678</v>
      </c>
      <c r="F330" s="546">
        <v>128.33</v>
      </c>
      <c r="G330" s="561">
        <f>SUM(G328:G329)*1.2833</f>
        <v>10.510227</v>
      </c>
    </row>
    <row r="331" spans="2:7" s="546" customFormat="1" ht="15" customHeight="1">
      <c r="B331" s="562"/>
      <c r="D331" s="563" t="s">
        <v>1679</v>
      </c>
      <c r="G331" s="564">
        <f>SUM(G328:G330)</f>
        <v>18.700226999999998</v>
      </c>
    </row>
    <row r="332" spans="2:7" s="546" customFormat="1" ht="15" customHeight="1">
      <c r="B332" s="1035" t="s">
        <v>1680</v>
      </c>
      <c r="C332" s="1036"/>
      <c r="D332" s="1036"/>
      <c r="E332" s="1036"/>
      <c r="F332" s="1036"/>
      <c r="G332" s="1037"/>
    </row>
    <row r="333" spans="2:7" s="546" customFormat="1" ht="31.5" customHeight="1">
      <c r="B333" s="568" t="s">
        <v>1879</v>
      </c>
      <c r="C333" s="553" t="s">
        <v>1745</v>
      </c>
      <c r="D333" s="554" t="s">
        <v>1880</v>
      </c>
      <c r="E333" s="555">
        <v>0.17</v>
      </c>
      <c r="F333" s="565">
        <v>37.66</v>
      </c>
      <c r="G333" s="556">
        <f>E333*F333</f>
        <v>6.4022</v>
      </c>
    </row>
    <row r="334" spans="2:7" s="546" customFormat="1" ht="31.5" customHeight="1">
      <c r="B334" s="568" t="s">
        <v>1881</v>
      </c>
      <c r="C334" s="553" t="s">
        <v>1742</v>
      </c>
      <c r="D334" s="554"/>
      <c r="E334" s="555">
        <v>0.0314</v>
      </c>
      <c r="F334" s="565">
        <v>2300</v>
      </c>
      <c r="G334" s="556">
        <f>E334*F334</f>
        <v>72.22</v>
      </c>
    </row>
    <row r="335" spans="4:7" s="546" customFormat="1" ht="12.75">
      <c r="D335" s="563" t="s">
        <v>1679</v>
      </c>
      <c r="G335" s="564">
        <f>SUM(G333:G334)</f>
        <v>78.62219999999999</v>
      </c>
    </row>
    <row r="336" spans="4:7" s="546" customFormat="1" ht="13.5" thickBot="1">
      <c r="D336" s="560" t="s">
        <v>1682</v>
      </c>
      <c r="E336" s="566">
        <v>0.309</v>
      </c>
      <c r="G336" s="564">
        <f>(G335+G331)*E336</f>
        <v>30.072629942999995</v>
      </c>
    </row>
    <row r="337" spans="4:7" s="546" customFormat="1" ht="13.5" thickBot="1">
      <c r="D337" s="563" t="s">
        <v>1004</v>
      </c>
      <c r="G337" s="567">
        <f>G336+G335+G331</f>
        <v>127.39505694299999</v>
      </c>
    </row>
    <row r="339" spans="1:7" ht="27" customHeight="1">
      <c r="A339" s="1038" t="s">
        <v>1867</v>
      </c>
      <c r="B339" s="1039"/>
      <c r="C339" s="1039"/>
      <c r="D339" s="1039"/>
      <c r="E339" s="1039"/>
      <c r="F339" s="1039"/>
      <c r="G339" s="1039"/>
    </row>
    <row r="340" spans="2:7" s="546" customFormat="1" ht="45" customHeight="1" thickBot="1">
      <c r="B340" s="1040" t="s">
        <v>1961</v>
      </c>
      <c r="C340" s="1040"/>
      <c r="D340" s="1040"/>
      <c r="E340" s="1040"/>
      <c r="F340" s="1040"/>
      <c r="G340" s="547" t="s">
        <v>1018</v>
      </c>
    </row>
    <row r="341" spans="2:9" s="546" customFormat="1" ht="12.75">
      <c r="B341" s="577" t="s">
        <v>1668</v>
      </c>
      <c r="C341" s="549" t="s">
        <v>1669</v>
      </c>
      <c r="D341" s="549" t="s">
        <v>1670</v>
      </c>
      <c r="E341" s="550" t="s">
        <v>1671</v>
      </c>
      <c r="F341" s="550" t="s">
        <v>1672</v>
      </c>
      <c r="G341" s="551" t="s">
        <v>1673</v>
      </c>
      <c r="I341"/>
    </row>
    <row r="342" spans="2:7" s="546" customFormat="1" ht="12.75" customHeight="1">
      <c r="B342" s="1032" t="s">
        <v>1674</v>
      </c>
      <c r="C342" s="1033"/>
      <c r="D342" s="1033"/>
      <c r="E342" s="1033"/>
      <c r="F342" s="1033"/>
      <c r="G342" s="1034"/>
    </row>
    <row r="343" spans="2:7" s="546" customFormat="1" ht="27.75" customHeight="1">
      <c r="B343" s="552" t="s">
        <v>1962</v>
      </c>
      <c r="C343" s="553" t="s">
        <v>1675</v>
      </c>
      <c r="D343" s="554" t="s">
        <v>1963</v>
      </c>
      <c r="E343" s="555">
        <v>0.23</v>
      </c>
      <c r="F343" s="555">
        <v>6.1</v>
      </c>
      <c r="G343" s="556">
        <f>E343*F343</f>
        <v>1.403</v>
      </c>
    </row>
    <row r="344" spans="2:7" s="546" customFormat="1" ht="15" customHeight="1" thickBot="1">
      <c r="B344" s="557" t="s">
        <v>1676</v>
      </c>
      <c r="C344" s="558" t="s">
        <v>1675</v>
      </c>
      <c r="D344" s="554" t="s">
        <v>1677</v>
      </c>
      <c r="E344" s="559">
        <v>0.46</v>
      </c>
      <c r="F344" s="559">
        <v>5.14</v>
      </c>
      <c r="G344" s="556">
        <f>E344*F344</f>
        <v>2.3644</v>
      </c>
    </row>
    <row r="345" spans="4:7" s="546" customFormat="1" ht="15" customHeight="1">
      <c r="D345" s="560" t="s">
        <v>1678</v>
      </c>
      <c r="F345" s="546">
        <v>128.33</v>
      </c>
      <c r="G345" s="561">
        <f>SUM(G343:G344)*1.2833</f>
        <v>4.8347044200000004</v>
      </c>
    </row>
    <row r="346" spans="2:7" s="546" customFormat="1" ht="15" customHeight="1">
      <c r="B346" s="562"/>
      <c r="D346" s="563" t="s">
        <v>1679</v>
      </c>
      <c r="G346" s="564">
        <f>SUM(G343:G345)</f>
        <v>8.60210442</v>
      </c>
    </row>
    <row r="347" spans="2:7" s="546" customFormat="1" ht="15" customHeight="1">
      <c r="B347" s="1035" t="s">
        <v>1680</v>
      </c>
      <c r="C347" s="1036"/>
      <c r="D347" s="1036"/>
      <c r="E347" s="1036"/>
      <c r="F347" s="1036"/>
      <c r="G347" s="1037"/>
    </row>
    <row r="348" spans="2:7" s="546" customFormat="1" ht="87" customHeight="1">
      <c r="B348" s="568" t="s">
        <v>1964</v>
      </c>
      <c r="C348" s="553" t="s">
        <v>1683</v>
      </c>
      <c r="D348" s="554"/>
      <c r="E348" s="555">
        <v>48</v>
      </c>
      <c r="F348" s="565">
        <v>5.29</v>
      </c>
      <c r="G348" s="556">
        <f>E348*F348</f>
        <v>253.92000000000002</v>
      </c>
    </row>
    <row r="349" spans="2:7" s="546" customFormat="1" ht="31.5" customHeight="1">
      <c r="B349" s="568" t="s">
        <v>1965</v>
      </c>
      <c r="C349" s="553" t="s">
        <v>1742</v>
      </c>
      <c r="D349" s="554" t="s">
        <v>2356</v>
      </c>
      <c r="E349" s="555">
        <v>0.05</v>
      </c>
      <c r="F349" s="565">
        <v>46.6</v>
      </c>
      <c r="G349" s="556">
        <f>E349*F349</f>
        <v>2.33</v>
      </c>
    </row>
    <row r="350" spans="4:7" s="546" customFormat="1" ht="12.75">
      <c r="D350" s="563" t="s">
        <v>1679</v>
      </c>
      <c r="G350" s="564">
        <f>SUM(G348:G349)</f>
        <v>256.25</v>
      </c>
    </row>
    <row r="351" spans="4:7" s="546" customFormat="1" ht="13.5" thickBot="1">
      <c r="D351" s="560" t="s">
        <v>1682</v>
      </c>
      <c r="E351" s="566">
        <v>0.309</v>
      </c>
      <c r="G351" s="564">
        <f>(G350+G346)*E351</f>
        <v>81.83930026578</v>
      </c>
    </row>
    <row r="352" spans="4:7" s="546" customFormat="1" ht="13.5" thickBot="1">
      <c r="D352" s="563" t="s">
        <v>1004</v>
      </c>
      <c r="G352" s="567">
        <f>G351+G350+G346</f>
        <v>346.69140468578</v>
      </c>
    </row>
    <row r="354" spans="1:7" ht="27" customHeight="1">
      <c r="A354" s="1038" t="s">
        <v>1871</v>
      </c>
      <c r="B354" s="1039"/>
      <c r="C354" s="1039"/>
      <c r="D354" s="1039"/>
      <c r="E354" s="1039"/>
      <c r="F354" s="1039"/>
      <c r="G354" s="1039"/>
    </row>
    <row r="355" spans="2:7" s="546" customFormat="1" ht="19.5" customHeight="1" thickBot="1">
      <c r="B355" s="1040" t="s">
        <v>1983</v>
      </c>
      <c r="C355" s="1040"/>
      <c r="D355" s="1040"/>
      <c r="E355" s="1040"/>
      <c r="F355" s="1040"/>
      <c r="G355" s="547" t="s">
        <v>1020</v>
      </c>
    </row>
    <row r="356" spans="2:9" s="546" customFormat="1" ht="12.75">
      <c r="B356" s="577" t="s">
        <v>1668</v>
      </c>
      <c r="C356" s="549" t="s">
        <v>1669</v>
      </c>
      <c r="D356" s="549" t="s">
        <v>1670</v>
      </c>
      <c r="E356" s="550" t="s">
        <v>1671</v>
      </c>
      <c r="F356" s="550" t="s">
        <v>1672</v>
      </c>
      <c r="G356" s="551" t="s">
        <v>1673</v>
      </c>
      <c r="I356"/>
    </row>
    <row r="357" spans="2:7" s="546" customFormat="1" ht="12.75" customHeight="1">
      <c r="B357" s="1032" t="s">
        <v>1674</v>
      </c>
      <c r="C357" s="1033"/>
      <c r="D357" s="1033"/>
      <c r="E357" s="1033"/>
      <c r="F357" s="1033"/>
      <c r="G357" s="1034"/>
    </row>
    <row r="358" spans="2:7" s="546" customFormat="1" ht="27.75" customHeight="1">
      <c r="B358" s="552" t="s">
        <v>1740</v>
      </c>
      <c r="C358" s="553" t="s">
        <v>1675</v>
      </c>
      <c r="D358" s="554" t="s">
        <v>1831</v>
      </c>
      <c r="E358" s="555">
        <v>0.5</v>
      </c>
      <c r="F358" s="555">
        <v>6.1</v>
      </c>
      <c r="G358" s="556">
        <f>E358*F358</f>
        <v>3.05</v>
      </c>
    </row>
    <row r="359" spans="2:7" s="546" customFormat="1" ht="15" customHeight="1" thickBot="1">
      <c r="B359" s="557" t="s">
        <v>1752</v>
      </c>
      <c r="C359" s="558" t="s">
        <v>1675</v>
      </c>
      <c r="D359" s="554" t="s">
        <v>1753</v>
      </c>
      <c r="E359" s="559">
        <v>0.8</v>
      </c>
      <c r="F359" s="559">
        <v>5.14</v>
      </c>
      <c r="G359" s="556">
        <f>E359*F359</f>
        <v>4.112</v>
      </c>
    </row>
    <row r="360" spans="4:7" s="546" customFormat="1" ht="15" customHeight="1">
      <c r="D360" s="560" t="s">
        <v>1678</v>
      </c>
      <c r="F360" s="546">
        <v>128.33</v>
      </c>
      <c r="G360" s="561">
        <f>SUM(G358:G359)*1.2833</f>
        <v>9.1909946</v>
      </c>
    </row>
    <row r="361" spans="2:7" s="546" customFormat="1" ht="15" customHeight="1">
      <c r="B361" s="562"/>
      <c r="D361" s="563" t="s">
        <v>1679</v>
      </c>
      <c r="G361" s="564">
        <f>SUM(G358:G360)</f>
        <v>16.3529946</v>
      </c>
    </row>
    <row r="362" spans="2:7" s="546" customFormat="1" ht="15" customHeight="1">
      <c r="B362" s="1035" t="s">
        <v>1680</v>
      </c>
      <c r="C362" s="1036"/>
      <c r="D362" s="1036"/>
      <c r="E362" s="1036"/>
      <c r="F362" s="1036"/>
      <c r="G362" s="1037"/>
    </row>
    <row r="363" spans="2:7" s="546" customFormat="1" ht="87" customHeight="1">
      <c r="B363" s="568" t="s">
        <v>1986</v>
      </c>
      <c r="C363" s="553" t="s">
        <v>1684</v>
      </c>
      <c r="D363" s="554"/>
      <c r="E363" s="555">
        <v>3</v>
      </c>
      <c r="F363" s="565">
        <v>185</v>
      </c>
      <c r="G363" s="556">
        <f>E363*F363</f>
        <v>555</v>
      </c>
    </row>
    <row r="364" spans="4:7" s="546" customFormat="1" ht="12.75">
      <c r="D364" s="563" t="s">
        <v>1679</v>
      </c>
      <c r="G364" s="564">
        <f>SUM(G363:G363)</f>
        <v>555</v>
      </c>
    </row>
    <row r="365" spans="4:7" s="546" customFormat="1" ht="13.5" thickBot="1">
      <c r="D365" s="560" t="s">
        <v>1682</v>
      </c>
      <c r="E365" s="566">
        <v>0.309</v>
      </c>
      <c r="G365" s="564">
        <f>(G364+G361)*E365</f>
        <v>176.54807533139999</v>
      </c>
    </row>
    <row r="366" spans="4:7" s="546" customFormat="1" ht="13.5" thickBot="1">
      <c r="D366" s="563" t="s">
        <v>1004</v>
      </c>
      <c r="G366" s="567">
        <f>G365+G364+G361</f>
        <v>747.9010699314</v>
      </c>
    </row>
    <row r="368" spans="1:7" ht="27" customHeight="1">
      <c r="A368" s="1038" t="s">
        <v>1874</v>
      </c>
      <c r="B368" s="1039"/>
      <c r="C368" s="1039"/>
      <c r="D368" s="1039"/>
      <c r="E368" s="1039"/>
      <c r="F368" s="1039"/>
      <c r="G368" s="1039"/>
    </row>
    <row r="369" spans="2:7" s="546" customFormat="1" ht="22.5" customHeight="1" thickBot="1">
      <c r="B369" s="1040" t="s">
        <v>1897</v>
      </c>
      <c r="C369" s="1040"/>
      <c r="D369" s="1040"/>
      <c r="E369" s="1040"/>
      <c r="F369" s="1040"/>
      <c r="G369" s="547" t="s">
        <v>1336</v>
      </c>
    </row>
    <row r="370" spans="2:9" s="546" customFormat="1" ht="12.75">
      <c r="B370" s="575" t="s">
        <v>1668</v>
      </c>
      <c r="C370" s="549" t="s">
        <v>1669</v>
      </c>
      <c r="D370" s="549" t="s">
        <v>1670</v>
      </c>
      <c r="E370" s="550" t="s">
        <v>1671</v>
      </c>
      <c r="F370" s="550" t="s">
        <v>1672</v>
      </c>
      <c r="G370" s="551" t="s">
        <v>1673</v>
      </c>
      <c r="I370"/>
    </row>
    <row r="371" spans="2:7" s="546" customFormat="1" ht="12.75" customHeight="1">
      <c r="B371" s="1032" t="s">
        <v>1674</v>
      </c>
      <c r="C371" s="1033"/>
      <c r="D371" s="1033"/>
      <c r="E371" s="1033"/>
      <c r="F371" s="1033"/>
      <c r="G371" s="1034"/>
    </row>
    <row r="372" spans="2:7" s="546" customFormat="1" ht="27.75" customHeight="1">
      <c r="B372" s="552" t="s">
        <v>1887</v>
      </c>
      <c r="C372" s="553" t="s">
        <v>1675</v>
      </c>
      <c r="D372" s="554"/>
      <c r="E372" s="555">
        <v>0.5</v>
      </c>
      <c r="F372" s="555">
        <v>6.1</v>
      </c>
      <c r="G372" s="556">
        <f>E372*F372</f>
        <v>3.05</v>
      </c>
    </row>
    <row r="373" spans="2:7" s="546" customFormat="1" ht="27.75" customHeight="1">
      <c r="B373" s="552" t="s">
        <v>1676</v>
      </c>
      <c r="C373" s="553" t="s">
        <v>1675</v>
      </c>
      <c r="D373" s="554" t="s">
        <v>1677</v>
      </c>
      <c r="E373" s="555">
        <v>1</v>
      </c>
      <c r="F373" s="555">
        <v>4.48</v>
      </c>
      <c r="G373" s="556">
        <f>E373*F373</f>
        <v>4.48</v>
      </c>
    </row>
    <row r="374" spans="2:7" s="546" customFormat="1" ht="15" customHeight="1" thickBot="1">
      <c r="B374" s="557" t="s">
        <v>1752</v>
      </c>
      <c r="C374" s="553" t="s">
        <v>1675</v>
      </c>
      <c r="D374" s="554" t="s">
        <v>1753</v>
      </c>
      <c r="E374" s="559">
        <v>1.5</v>
      </c>
      <c r="F374" s="559">
        <v>5.14</v>
      </c>
      <c r="G374" s="556">
        <f>E374*F374</f>
        <v>7.709999999999999</v>
      </c>
    </row>
    <row r="375" spans="4:7" s="546" customFormat="1" ht="15" customHeight="1">
      <c r="D375" s="560" t="s">
        <v>1678</v>
      </c>
      <c r="F375" s="546">
        <v>128.33</v>
      </c>
      <c r="G375" s="561">
        <f>SUM(G372:G374)*1.2833</f>
        <v>19.557492</v>
      </c>
    </row>
    <row r="376" spans="2:7" s="546" customFormat="1" ht="15" customHeight="1">
      <c r="B376" s="562"/>
      <c r="D376" s="563" t="s">
        <v>1679</v>
      </c>
      <c r="G376" s="564">
        <f>SUM(G372:G375)</f>
        <v>34.797492</v>
      </c>
    </row>
    <row r="377" spans="2:7" s="546" customFormat="1" ht="15" customHeight="1">
      <c r="B377" s="1035" t="s">
        <v>1680</v>
      </c>
      <c r="C377" s="1036"/>
      <c r="D377" s="1036"/>
      <c r="E377" s="1036"/>
      <c r="F377" s="1036"/>
      <c r="G377" s="1037"/>
    </row>
    <row r="378" spans="2:7" s="546" customFormat="1" ht="26.25" customHeight="1">
      <c r="B378" s="568" t="s">
        <v>1899</v>
      </c>
      <c r="C378" s="553" t="s">
        <v>1745</v>
      </c>
      <c r="D378" s="554"/>
      <c r="E378" s="555">
        <v>1</v>
      </c>
      <c r="F378" s="565">
        <v>230</v>
      </c>
      <c r="G378" s="556">
        <f aca="true" t="shared" si="4" ref="G378:G384">E378*F378</f>
        <v>230</v>
      </c>
    </row>
    <row r="379" spans="2:7" s="546" customFormat="1" ht="25.5" customHeight="1">
      <c r="B379" s="568" t="s">
        <v>1889</v>
      </c>
      <c r="C379" s="553" t="s">
        <v>1685</v>
      </c>
      <c r="D379" s="554"/>
      <c r="E379" s="555">
        <v>0.192</v>
      </c>
      <c r="F379" s="565">
        <v>0.23</v>
      </c>
      <c r="G379" s="556">
        <f t="shared" si="4"/>
        <v>0.044160000000000005</v>
      </c>
    </row>
    <row r="380" spans="2:7" s="546" customFormat="1" ht="15.75" customHeight="1">
      <c r="B380" s="568" t="s">
        <v>1890</v>
      </c>
      <c r="C380" s="553" t="s">
        <v>1742</v>
      </c>
      <c r="D380" s="554"/>
      <c r="E380" s="555">
        <v>0.1</v>
      </c>
      <c r="F380" s="565">
        <v>4.2</v>
      </c>
      <c r="G380" s="556">
        <f t="shared" si="4"/>
        <v>0.42000000000000004</v>
      </c>
    </row>
    <row r="381" spans="2:7" s="546" customFormat="1" ht="15.75" customHeight="1">
      <c r="B381" s="568" t="s">
        <v>1891</v>
      </c>
      <c r="C381" s="553" t="s">
        <v>1742</v>
      </c>
      <c r="D381" s="554"/>
      <c r="E381" s="555">
        <v>0.3</v>
      </c>
      <c r="F381" s="565">
        <v>42.46</v>
      </c>
      <c r="G381" s="556">
        <f t="shared" si="4"/>
        <v>12.738</v>
      </c>
    </row>
    <row r="382" spans="2:7" s="546" customFormat="1" ht="15.75" customHeight="1">
      <c r="B382" s="568" t="s">
        <v>1892</v>
      </c>
      <c r="C382" s="553" t="s">
        <v>1745</v>
      </c>
      <c r="D382" s="554"/>
      <c r="E382" s="555">
        <v>1</v>
      </c>
      <c r="F382" s="565">
        <v>0.13</v>
      </c>
      <c r="G382" s="556">
        <f t="shared" si="4"/>
        <v>0.13</v>
      </c>
    </row>
    <row r="383" spans="2:7" s="546" customFormat="1" ht="25.5" customHeight="1">
      <c r="B383" s="568" t="s">
        <v>1893</v>
      </c>
      <c r="C383" s="553" t="s">
        <v>1742</v>
      </c>
      <c r="D383" s="554"/>
      <c r="E383" s="555">
        <v>0.03</v>
      </c>
      <c r="F383" s="565">
        <v>142</v>
      </c>
      <c r="G383" s="556">
        <f t="shared" si="4"/>
        <v>4.26</v>
      </c>
    </row>
    <row r="384" spans="2:7" s="546" customFormat="1" ht="25.5" customHeight="1">
      <c r="B384" s="568" t="s">
        <v>1894</v>
      </c>
      <c r="C384" s="553" t="s">
        <v>1685</v>
      </c>
      <c r="D384" s="554"/>
      <c r="E384" s="555">
        <v>0.32</v>
      </c>
      <c r="F384" s="565">
        <v>3</v>
      </c>
      <c r="G384" s="556">
        <f t="shared" si="4"/>
        <v>0.96</v>
      </c>
    </row>
    <row r="385" spans="4:7" s="546" customFormat="1" ht="12.75">
      <c r="D385" s="563" t="s">
        <v>1679</v>
      </c>
      <c r="G385" s="564">
        <f>SUM(G378:G384)</f>
        <v>248.55216</v>
      </c>
    </row>
    <row r="386" spans="2:7" s="546" customFormat="1" ht="15" customHeight="1">
      <c r="B386" s="1035" t="s">
        <v>1686</v>
      </c>
      <c r="C386" s="1036"/>
      <c r="D386" s="1036"/>
      <c r="E386" s="1036"/>
      <c r="F386" s="1036"/>
      <c r="G386" s="1037"/>
    </row>
    <row r="387" spans="2:7" s="546" customFormat="1" ht="35.25" customHeight="1">
      <c r="B387" s="568" t="s">
        <v>1895</v>
      </c>
      <c r="C387" s="553" t="s">
        <v>1675</v>
      </c>
      <c r="D387" s="554" t="s">
        <v>2358</v>
      </c>
      <c r="E387" s="568">
        <v>0.15</v>
      </c>
      <c r="F387" s="568">
        <v>125.91</v>
      </c>
      <c r="G387" s="556">
        <f>E387*F387</f>
        <v>18.886499999999998</v>
      </c>
    </row>
    <row r="388" spans="2:7" s="546" customFormat="1" ht="45.75" customHeight="1">
      <c r="B388" s="568" t="s">
        <v>1827</v>
      </c>
      <c r="C388" s="553" t="s">
        <v>1675</v>
      </c>
      <c r="D388" s="554" t="s">
        <v>2353</v>
      </c>
      <c r="E388" s="568">
        <v>0.5</v>
      </c>
      <c r="F388" s="568">
        <v>100.83</v>
      </c>
      <c r="G388" s="556">
        <f>E388*F388</f>
        <v>50.415</v>
      </c>
    </row>
    <row r="389" spans="2:7" s="546" customFormat="1" ht="26.25" customHeight="1">
      <c r="B389" s="568" t="s">
        <v>1896</v>
      </c>
      <c r="C389" s="553" t="s">
        <v>1675</v>
      </c>
      <c r="D389" s="554" t="s">
        <v>2357</v>
      </c>
      <c r="E389" s="568">
        <v>0.4</v>
      </c>
      <c r="F389" s="568">
        <v>105.7</v>
      </c>
      <c r="G389" s="556">
        <f>E389*F389</f>
        <v>42.28</v>
      </c>
    </row>
    <row r="390" spans="4:7" s="546" customFormat="1" ht="12.75">
      <c r="D390" s="563" t="s">
        <v>1679</v>
      </c>
      <c r="G390" s="564">
        <f>SUM(G387:G389)</f>
        <v>111.5815</v>
      </c>
    </row>
    <row r="391" spans="4:7" s="546" customFormat="1" ht="13.5" thickBot="1">
      <c r="D391" s="560" t="s">
        <v>1682</v>
      </c>
      <c r="E391" s="566">
        <v>0.309</v>
      </c>
      <c r="G391" s="564">
        <f>(G385+G376+G390)*E391</f>
        <v>122.033725968</v>
      </c>
    </row>
    <row r="392" spans="4:7" s="546" customFormat="1" ht="13.5" thickBot="1">
      <c r="D392" s="563" t="s">
        <v>1004</v>
      </c>
      <c r="G392" s="567">
        <f>G391+G390+G385+G376</f>
        <v>516.964877968</v>
      </c>
    </row>
    <row r="394" spans="1:7" ht="27" customHeight="1">
      <c r="A394" s="1038" t="s">
        <v>1878</v>
      </c>
      <c r="B394" s="1039"/>
      <c r="C394" s="1039"/>
      <c r="D394" s="1039"/>
      <c r="E394" s="1039"/>
      <c r="F394" s="1039"/>
      <c r="G394" s="1039"/>
    </row>
    <row r="395" spans="2:7" s="546" customFormat="1" ht="22.5" customHeight="1" thickBot="1">
      <c r="B395" s="1040" t="s">
        <v>1234</v>
      </c>
      <c r="C395" s="1040"/>
      <c r="D395" s="1040"/>
      <c r="E395" s="1040"/>
      <c r="F395" s="1040"/>
      <c r="G395" s="547" t="s">
        <v>1336</v>
      </c>
    </row>
    <row r="396" spans="2:9" s="546" customFormat="1" ht="12.75">
      <c r="B396" s="575" t="s">
        <v>1668</v>
      </c>
      <c r="C396" s="549" t="s">
        <v>1669</v>
      </c>
      <c r="D396" s="549" t="s">
        <v>1670</v>
      </c>
      <c r="E396" s="550" t="s">
        <v>1671</v>
      </c>
      <c r="F396" s="550" t="s">
        <v>1672</v>
      </c>
      <c r="G396" s="551" t="s">
        <v>1673</v>
      </c>
      <c r="I396"/>
    </row>
    <row r="397" spans="2:7" s="546" customFormat="1" ht="12.75" customHeight="1">
      <c r="B397" s="1032" t="s">
        <v>1674</v>
      </c>
      <c r="C397" s="1033"/>
      <c r="D397" s="1033"/>
      <c r="E397" s="1033"/>
      <c r="F397" s="1033"/>
      <c r="G397" s="1034"/>
    </row>
    <row r="398" spans="2:7" s="546" customFormat="1" ht="27.75" customHeight="1">
      <c r="B398" s="552" t="s">
        <v>1887</v>
      </c>
      <c r="C398" s="553" t="s">
        <v>1675</v>
      </c>
      <c r="D398" s="554"/>
      <c r="E398" s="555">
        <v>0.5</v>
      </c>
      <c r="F398" s="555">
        <v>6.1</v>
      </c>
      <c r="G398" s="556">
        <f>E398*F398</f>
        <v>3.05</v>
      </c>
    </row>
    <row r="399" spans="2:7" s="546" customFormat="1" ht="27.75" customHeight="1">
      <c r="B399" s="552" t="s">
        <v>1676</v>
      </c>
      <c r="C399" s="553" t="s">
        <v>1675</v>
      </c>
      <c r="D399" s="554"/>
      <c r="E399" s="555">
        <v>1</v>
      </c>
      <c r="F399" s="555">
        <v>4.48</v>
      </c>
      <c r="G399" s="556">
        <f>E399*F399</f>
        <v>4.48</v>
      </c>
    </row>
    <row r="400" spans="2:7" s="546" customFormat="1" ht="15" customHeight="1" thickBot="1">
      <c r="B400" s="557" t="s">
        <v>1752</v>
      </c>
      <c r="C400" s="553" t="s">
        <v>1675</v>
      </c>
      <c r="D400" s="554" t="s">
        <v>1753</v>
      </c>
      <c r="E400" s="559">
        <v>1.5</v>
      </c>
      <c r="F400" s="559">
        <v>5.14</v>
      </c>
      <c r="G400" s="556">
        <f>E400*F400</f>
        <v>7.709999999999999</v>
      </c>
    </row>
    <row r="401" spans="4:7" s="546" customFormat="1" ht="15" customHeight="1">
      <c r="D401" s="560" t="s">
        <v>1678</v>
      </c>
      <c r="F401" s="546">
        <v>128.33</v>
      </c>
      <c r="G401" s="561">
        <f>SUM(G398:G400)*1.2833</f>
        <v>19.557492</v>
      </c>
    </row>
    <row r="402" spans="2:7" s="546" customFormat="1" ht="15" customHeight="1">
      <c r="B402" s="562"/>
      <c r="D402" s="563" t="s">
        <v>1679</v>
      </c>
      <c r="G402" s="564">
        <f>SUM(G398:G401)</f>
        <v>34.797492</v>
      </c>
    </row>
    <row r="403" spans="2:7" s="546" customFormat="1" ht="15" customHeight="1">
      <c r="B403" s="1035" t="s">
        <v>1680</v>
      </c>
      <c r="C403" s="1036"/>
      <c r="D403" s="1036"/>
      <c r="E403" s="1036"/>
      <c r="F403" s="1036"/>
      <c r="G403" s="1037"/>
    </row>
    <row r="404" spans="2:7" s="546" customFormat="1" ht="26.25" customHeight="1">
      <c r="B404" s="568" t="s">
        <v>1888</v>
      </c>
      <c r="C404" s="553" t="s">
        <v>1745</v>
      </c>
      <c r="D404" s="554"/>
      <c r="E404" s="555">
        <v>1</v>
      </c>
      <c r="F404" s="565">
        <v>950</v>
      </c>
      <c r="G404" s="556">
        <f aca="true" t="shared" si="5" ref="G404:G410">E404*F404</f>
        <v>950</v>
      </c>
    </row>
    <row r="405" spans="2:7" s="546" customFormat="1" ht="25.5" customHeight="1">
      <c r="B405" s="568" t="s">
        <v>1889</v>
      </c>
      <c r="C405" s="553" t="s">
        <v>1685</v>
      </c>
      <c r="D405" s="554"/>
      <c r="E405" s="555">
        <v>0.192</v>
      </c>
      <c r="F405" s="565">
        <v>0.23</v>
      </c>
      <c r="G405" s="556">
        <f t="shared" si="5"/>
        <v>0.044160000000000005</v>
      </c>
    </row>
    <row r="406" spans="2:7" s="546" customFormat="1" ht="15.75" customHeight="1">
      <c r="B406" s="568" t="s">
        <v>1890</v>
      </c>
      <c r="C406" s="553" t="s">
        <v>1742</v>
      </c>
      <c r="D406" s="554"/>
      <c r="E406" s="555">
        <v>0.1</v>
      </c>
      <c r="F406" s="565">
        <v>4.2</v>
      </c>
      <c r="G406" s="556">
        <f t="shared" si="5"/>
        <v>0.42000000000000004</v>
      </c>
    </row>
    <row r="407" spans="2:7" s="546" customFormat="1" ht="15.75" customHeight="1">
      <c r="B407" s="568" t="s">
        <v>1891</v>
      </c>
      <c r="C407" s="553" t="s">
        <v>1742</v>
      </c>
      <c r="D407" s="554"/>
      <c r="E407" s="555">
        <v>0.3</v>
      </c>
      <c r="F407" s="565">
        <v>42.46</v>
      </c>
      <c r="G407" s="556">
        <f t="shared" si="5"/>
        <v>12.738</v>
      </c>
    </row>
    <row r="408" spans="2:7" s="546" customFormat="1" ht="15.75" customHeight="1">
      <c r="B408" s="568" t="s">
        <v>1892</v>
      </c>
      <c r="C408" s="553" t="s">
        <v>1745</v>
      </c>
      <c r="D408" s="554"/>
      <c r="E408" s="555">
        <v>1</v>
      </c>
      <c r="F408" s="565">
        <v>0.13</v>
      </c>
      <c r="G408" s="556">
        <f t="shared" si="5"/>
        <v>0.13</v>
      </c>
    </row>
    <row r="409" spans="2:7" s="546" customFormat="1" ht="25.5" customHeight="1">
      <c r="B409" s="568" t="s">
        <v>1893</v>
      </c>
      <c r="C409" s="553" t="s">
        <v>1742</v>
      </c>
      <c r="D409" s="554"/>
      <c r="E409" s="555">
        <v>0.03</v>
      </c>
      <c r="F409" s="565">
        <v>142</v>
      </c>
      <c r="G409" s="556">
        <f t="shared" si="5"/>
        <v>4.26</v>
      </c>
    </row>
    <row r="410" spans="2:7" s="546" customFormat="1" ht="25.5" customHeight="1">
      <c r="B410" s="568" t="s">
        <v>1894</v>
      </c>
      <c r="C410" s="553" t="s">
        <v>1685</v>
      </c>
      <c r="D410" s="554"/>
      <c r="E410" s="555">
        <v>0.32</v>
      </c>
      <c r="F410" s="565">
        <v>3</v>
      </c>
      <c r="G410" s="556">
        <f t="shared" si="5"/>
        <v>0.96</v>
      </c>
    </row>
    <row r="411" spans="4:7" s="546" customFormat="1" ht="12.75">
      <c r="D411" s="563" t="s">
        <v>1679</v>
      </c>
      <c r="G411" s="564">
        <f>SUM(G404:G410)</f>
        <v>968.5521600000001</v>
      </c>
    </row>
    <row r="412" spans="2:7" s="546" customFormat="1" ht="15" customHeight="1">
      <c r="B412" s="1035" t="s">
        <v>1686</v>
      </c>
      <c r="C412" s="1036"/>
      <c r="D412" s="1036"/>
      <c r="E412" s="1036"/>
      <c r="F412" s="1036"/>
      <c r="G412" s="1037"/>
    </row>
    <row r="413" spans="2:7" s="546" customFormat="1" ht="35.25" customHeight="1">
      <c r="B413" s="568" t="s">
        <v>1895</v>
      </c>
      <c r="C413" s="553" t="s">
        <v>1675</v>
      </c>
      <c r="D413" s="554" t="s">
        <v>2358</v>
      </c>
      <c r="E413" s="568">
        <v>0.15</v>
      </c>
      <c r="F413" s="568">
        <v>125.91</v>
      </c>
      <c r="G413" s="556">
        <f>E413*F413</f>
        <v>18.886499999999998</v>
      </c>
    </row>
    <row r="414" spans="2:7" s="546" customFormat="1" ht="45.75" customHeight="1">
      <c r="B414" s="568" t="s">
        <v>1827</v>
      </c>
      <c r="C414" s="553" t="s">
        <v>1675</v>
      </c>
      <c r="D414" s="554" t="s">
        <v>2353</v>
      </c>
      <c r="E414" s="568">
        <v>0.5</v>
      </c>
      <c r="F414" s="568">
        <v>100.83</v>
      </c>
      <c r="G414" s="556">
        <f>E414*F414</f>
        <v>50.415</v>
      </c>
    </row>
    <row r="415" spans="2:7" s="546" customFormat="1" ht="26.25" customHeight="1">
      <c r="B415" s="568" t="s">
        <v>1896</v>
      </c>
      <c r="C415" s="553" t="s">
        <v>1675</v>
      </c>
      <c r="D415" s="554" t="s">
        <v>2357</v>
      </c>
      <c r="E415" s="568">
        <v>0.4</v>
      </c>
      <c r="F415" s="568">
        <v>105.7</v>
      </c>
      <c r="G415" s="556">
        <f>E415*F415</f>
        <v>42.28</v>
      </c>
    </row>
    <row r="416" spans="4:7" s="546" customFormat="1" ht="12.75">
      <c r="D416" s="563" t="s">
        <v>1679</v>
      </c>
      <c r="G416" s="564">
        <f>SUM(G413:G415)</f>
        <v>111.5815</v>
      </c>
    </row>
    <row r="417" spans="4:7" s="546" customFormat="1" ht="13.5" thickBot="1">
      <c r="D417" s="560" t="s">
        <v>1682</v>
      </c>
      <c r="E417" s="566">
        <v>0.309</v>
      </c>
      <c r="G417" s="564">
        <f>(G411+G402+G416)*E417</f>
        <v>344.513725968</v>
      </c>
    </row>
    <row r="418" spans="4:7" s="546" customFormat="1" ht="13.5" thickBot="1">
      <c r="D418" s="563" t="s">
        <v>1004</v>
      </c>
      <c r="G418" s="567">
        <f>G417+G416+G411+G402</f>
        <v>1459.444877968</v>
      </c>
    </row>
    <row r="420" spans="1:7" ht="27" customHeight="1">
      <c r="A420" s="1038" t="s">
        <v>1882</v>
      </c>
      <c r="B420" s="1039"/>
      <c r="C420" s="1039"/>
      <c r="D420" s="1039"/>
      <c r="E420" s="1039"/>
      <c r="F420" s="1039"/>
      <c r="G420" s="1039"/>
    </row>
    <row r="421" spans="2:7" s="546" customFormat="1" ht="22.5" customHeight="1" thickBot="1">
      <c r="B421" s="1040" t="s">
        <v>1400</v>
      </c>
      <c r="C421" s="1040"/>
      <c r="D421" s="1040"/>
      <c r="E421" s="1040"/>
      <c r="F421" s="1040"/>
      <c r="G421" s="547" t="s">
        <v>1336</v>
      </c>
    </row>
    <row r="422" spans="2:9" s="546" customFormat="1" ht="12.75">
      <c r="B422" s="575" t="s">
        <v>1668</v>
      </c>
      <c r="C422" s="549" t="s">
        <v>1669</v>
      </c>
      <c r="D422" s="549" t="s">
        <v>1670</v>
      </c>
      <c r="E422" s="550" t="s">
        <v>1671</v>
      </c>
      <c r="F422" s="550" t="s">
        <v>1672</v>
      </c>
      <c r="G422" s="551" t="s">
        <v>1673</v>
      </c>
      <c r="I422"/>
    </row>
    <row r="423" spans="2:7" s="546" customFormat="1" ht="12.75" customHeight="1">
      <c r="B423" s="1032" t="s">
        <v>1674</v>
      </c>
      <c r="C423" s="1033"/>
      <c r="D423" s="1033"/>
      <c r="E423" s="1033"/>
      <c r="F423" s="1033"/>
      <c r="G423" s="1034"/>
    </row>
    <row r="424" spans="2:7" s="546" customFormat="1" ht="27.75" customHeight="1">
      <c r="B424" s="552" t="s">
        <v>1887</v>
      </c>
      <c r="C424" s="553" t="s">
        <v>1675</v>
      </c>
      <c r="D424" s="554"/>
      <c r="E424" s="555">
        <v>0.5</v>
      </c>
      <c r="F424" s="555">
        <v>6.1</v>
      </c>
      <c r="G424" s="556">
        <f>E424*F424</f>
        <v>3.05</v>
      </c>
    </row>
    <row r="425" spans="2:7" s="546" customFormat="1" ht="27.75" customHeight="1">
      <c r="B425" s="552" t="s">
        <v>1676</v>
      </c>
      <c r="C425" s="553" t="s">
        <v>1675</v>
      </c>
      <c r="D425" s="554"/>
      <c r="E425" s="555">
        <v>1</v>
      </c>
      <c r="F425" s="555">
        <v>4.48</v>
      </c>
      <c r="G425" s="556">
        <f>E425*F425</f>
        <v>4.48</v>
      </c>
    </row>
    <row r="426" spans="2:7" s="546" customFormat="1" ht="15" customHeight="1" thickBot="1">
      <c r="B426" s="557" t="s">
        <v>1752</v>
      </c>
      <c r="C426" s="553" t="s">
        <v>1675</v>
      </c>
      <c r="D426" s="554" t="s">
        <v>1753</v>
      </c>
      <c r="E426" s="559">
        <v>1.5</v>
      </c>
      <c r="F426" s="559">
        <v>5.14</v>
      </c>
      <c r="G426" s="556">
        <f>E426*F426</f>
        <v>7.709999999999999</v>
      </c>
    </row>
    <row r="427" spans="4:7" s="546" customFormat="1" ht="15" customHeight="1">
      <c r="D427" s="560" t="s">
        <v>1678</v>
      </c>
      <c r="F427" s="546">
        <v>128.33</v>
      </c>
      <c r="G427" s="561">
        <f>SUM(G424:G426)*1.2833</f>
        <v>19.557492</v>
      </c>
    </row>
    <row r="428" spans="2:7" s="546" customFormat="1" ht="15" customHeight="1">
      <c r="B428" s="562"/>
      <c r="D428" s="563" t="s">
        <v>1679</v>
      </c>
      <c r="G428" s="564">
        <f>SUM(G424:G427)</f>
        <v>34.797492</v>
      </c>
    </row>
    <row r="429" spans="2:7" s="546" customFormat="1" ht="15" customHeight="1">
      <c r="B429" s="1035" t="s">
        <v>1680</v>
      </c>
      <c r="C429" s="1036"/>
      <c r="D429" s="1036"/>
      <c r="E429" s="1036"/>
      <c r="F429" s="1036"/>
      <c r="G429" s="1037"/>
    </row>
    <row r="430" spans="2:7" s="546" customFormat="1" ht="33" customHeight="1">
      <c r="B430" s="568" t="s">
        <v>1904</v>
      </c>
      <c r="C430" s="553" t="s">
        <v>1745</v>
      </c>
      <c r="D430" s="554"/>
      <c r="E430" s="555">
        <v>1</v>
      </c>
      <c r="F430" s="565">
        <v>450</v>
      </c>
      <c r="G430" s="556">
        <f aca="true" t="shared" si="6" ref="G430:G436">E430*F430</f>
        <v>450</v>
      </c>
    </row>
    <row r="431" spans="2:7" s="546" customFormat="1" ht="25.5" customHeight="1">
      <c r="B431" s="568" t="s">
        <v>1889</v>
      </c>
      <c r="C431" s="553" t="s">
        <v>1685</v>
      </c>
      <c r="D431" s="554"/>
      <c r="E431" s="555">
        <v>0.192</v>
      </c>
      <c r="F431" s="565">
        <v>0.23</v>
      </c>
      <c r="G431" s="556">
        <f t="shared" si="6"/>
        <v>0.044160000000000005</v>
      </c>
    </row>
    <row r="432" spans="2:7" s="546" customFormat="1" ht="15.75" customHeight="1">
      <c r="B432" s="568" t="s">
        <v>1890</v>
      </c>
      <c r="C432" s="553" t="s">
        <v>1742</v>
      </c>
      <c r="D432" s="554"/>
      <c r="E432" s="555">
        <v>0.1</v>
      </c>
      <c r="F432" s="565">
        <v>4.2</v>
      </c>
      <c r="G432" s="556">
        <f t="shared" si="6"/>
        <v>0.42000000000000004</v>
      </c>
    </row>
    <row r="433" spans="2:7" s="546" customFormat="1" ht="15.75" customHeight="1">
      <c r="B433" s="568" t="s">
        <v>1891</v>
      </c>
      <c r="C433" s="553" t="s">
        <v>1742</v>
      </c>
      <c r="D433" s="554"/>
      <c r="E433" s="555">
        <v>0.3</v>
      </c>
      <c r="F433" s="565">
        <v>42.46</v>
      </c>
      <c r="G433" s="556">
        <f t="shared" si="6"/>
        <v>12.738</v>
      </c>
    </row>
    <row r="434" spans="2:7" s="546" customFormat="1" ht="15.75" customHeight="1">
      <c r="B434" s="568" t="s">
        <v>1892</v>
      </c>
      <c r="C434" s="553" t="s">
        <v>1745</v>
      </c>
      <c r="D434" s="554"/>
      <c r="E434" s="555">
        <v>1</v>
      </c>
      <c r="F434" s="565">
        <v>0.13</v>
      </c>
      <c r="G434" s="556">
        <f t="shared" si="6"/>
        <v>0.13</v>
      </c>
    </row>
    <row r="435" spans="2:7" s="546" customFormat="1" ht="25.5" customHeight="1">
      <c r="B435" s="568" t="s">
        <v>1893</v>
      </c>
      <c r="C435" s="553" t="s">
        <v>1742</v>
      </c>
      <c r="D435" s="554"/>
      <c r="E435" s="555">
        <v>0.03</v>
      </c>
      <c r="F435" s="565">
        <v>142</v>
      </c>
      <c r="G435" s="556">
        <f t="shared" si="6"/>
        <v>4.26</v>
      </c>
    </row>
    <row r="436" spans="2:7" s="546" customFormat="1" ht="25.5" customHeight="1">
      <c r="B436" s="568" t="s">
        <v>1894</v>
      </c>
      <c r="C436" s="553" t="s">
        <v>1685</v>
      </c>
      <c r="D436" s="554"/>
      <c r="E436" s="555">
        <v>0.32</v>
      </c>
      <c r="F436" s="565">
        <v>3</v>
      </c>
      <c r="G436" s="556">
        <f t="shared" si="6"/>
        <v>0.96</v>
      </c>
    </row>
    <row r="437" spans="4:7" s="546" customFormat="1" ht="12.75">
      <c r="D437" s="563" t="s">
        <v>1679</v>
      </c>
      <c r="G437" s="564">
        <f>SUM(G430:G436)</f>
        <v>468.55215999999996</v>
      </c>
    </row>
    <row r="438" spans="2:7" s="546" customFormat="1" ht="15" customHeight="1">
      <c r="B438" s="1035" t="s">
        <v>1686</v>
      </c>
      <c r="C438" s="1036"/>
      <c r="D438" s="1036"/>
      <c r="E438" s="1036"/>
      <c r="F438" s="1036"/>
      <c r="G438" s="1037"/>
    </row>
    <row r="439" spans="2:7" s="546" customFormat="1" ht="35.25" customHeight="1">
      <c r="B439" s="568" t="s">
        <v>1895</v>
      </c>
      <c r="C439" s="553" t="s">
        <v>1675</v>
      </c>
      <c r="D439" s="554" t="s">
        <v>2358</v>
      </c>
      <c r="E439" s="568">
        <v>0.15</v>
      </c>
      <c r="F439" s="568">
        <v>125.91</v>
      </c>
      <c r="G439" s="556">
        <f>E439*F439</f>
        <v>18.886499999999998</v>
      </c>
    </row>
    <row r="440" spans="2:7" s="546" customFormat="1" ht="45.75" customHeight="1">
      <c r="B440" s="568" t="s">
        <v>1827</v>
      </c>
      <c r="C440" s="553" t="s">
        <v>1675</v>
      </c>
      <c r="D440" s="554" t="s">
        <v>2353</v>
      </c>
      <c r="E440" s="568">
        <v>0.5</v>
      </c>
      <c r="F440" s="568">
        <v>100.83</v>
      </c>
      <c r="G440" s="556">
        <f>E440*F440</f>
        <v>50.415</v>
      </c>
    </row>
    <row r="441" spans="2:7" s="546" customFormat="1" ht="26.25" customHeight="1">
      <c r="B441" s="568" t="s">
        <v>1896</v>
      </c>
      <c r="C441" s="553" t="s">
        <v>1675</v>
      </c>
      <c r="D441" s="554" t="s">
        <v>2357</v>
      </c>
      <c r="E441" s="568">
        <v>0.4</v>
      </c>
      <c r="F441" s="568">
        <v>105.7</v>
      </c>
      <c r="G441" s="556">
        <f>E441*F441</f>
        <v>42.28</v>
      </c>
    </row>
    <row r="442" spans="4:7" s="546" customFormat="1" ht="12.75">
      <c r="D442" s="563" t="s">
        <v>1679</v>
      </c>
      <c r="G442" s="564">
        <f>SUM(G439:G441)</f>
        <v>111.5815</v>
      </c>
    </row>
    <row r="443" spans="4:7" s="546" customFormat="1" ht="13.5" thickBot="1">
      <c r="D443" s="560" t="s">
        <v>1682</v>
      </c>
      <c r="E443" s="566">
        <v>0.309</v>
      </c>
      <c r="G443" s="564">
        <f>(G437+G428+G442)*E443</f>
        <v>190.01372596799996</v>
      </c>
    </row>
    <row r="444" spans="4:7" s="546" customFormat="1" ht="13.5" thickBot="1">
      <c r="D444" s="563" t="s">
        <v>1004</v>
      </c>
      <c r="G444" s="567">
        <f>G443+G442+G437+G428</f>
        <v>804.944877968</v>
      </c>
    </row>
    <row r="446" spans="1:7" ht="27" customHeight="1">
      <c r="A446" s="1038" t="s">
        <v>1898</v>
      </c>
      <c r="B446" s="1039"/>
      <c r="C446" s="1039"/>
      <c r="D446" s="1039"/>
      <c r="E446" s="1039"/>
      <c r="F446" s="1039"/>
      <c r="G446" s="1039"/>
    </row>
    <row r="447" spans="2:7" s="546" customFormat="1" ht="22.5" customHeight="1" thickBot="1">
      <c r="B447" s="1040" t="s">
        <v>1401</v>
      </c>
      <c r="C447" s="1040"/>
      <c r="D447" s="1040"/>
      <c r="E447" s="1040"/>
      <c r="F447" s="1040"/>
      <c r="G447" s="547" t="s">
        <v>1336</v>
      </c>
    </row>
    <row r="448" spans="2:9" s="546" customFormat="1" ht="12.75">
      <c r="B448" s="575" t="s">
        <v>1668</v>
      </c>
      <c r="C448" s="549" t="s">
        <v>1669</v>
      </c>
      <c r="D448" s="549" t="s">
        <v>1670</v>
      </c>
      <c r="E448" s="550" t="s">
        <v>1671</v>
      </c>
      <c r="F448" s="550" t="s">
        <v>1672</v>
      </c>
      <c r="G448" s="551" t="s">
        <v>1673</v>
      </c>
      <c r="I448"/>
    </row>
    <row r="449" spans="2:7" s="546" customFormat="1" ht="12.75" customHeight="1">
      <c r="B449" s="1032" t="s">
        <v>1674</v>
      </c>
      <c r="C449" s="1033"/>
      <c r="D449" s="1033"/>
      <c r="E449" s="1033"/>
      <c r="F449" s="1033"/>
      <c r="G449" s="1034"/>
    </row>
    <row r="450" spans="2:7" s="546" customFormat="1" ht="27.75" customHeight="1">
      <c r="B450" s="552" t="s">
        <v>1887</v>
      </c>
      <c r="C450" s="553" t="s">
        <v>1675</v>
      </c>
      <c r="D450" s="554"/>
      <c r="E450" s="555">
        <v>0.2</v>
      </c>
      <c r="F450" s="555">
        <v>6.1</v>
      </c>
      <c r="G450" s="556">
        <f>E450*F450</f>
        <v>1.22</v>
      </c>
    </row>
    <row r="451" spans="2:7" s="546" customFormat="1" ht="27.75" customHeight="1">
      <c r="B451" s="552" t="s">
        <v>1676</v>
      </c>
      <c r="C451" s="553" t="s">
        <v>1675</v>
      </c>
      <c r="D451" s="554"/>
      <c r="E451" s="555">
        <v>0.4</v>
      </c>
      <c r="F451" s="555">
        <v>4.48</v>
      </c>
      <c r="G451" s="556">
        <f>E451*F451</f>
        <v>1.7920000000000003</v>
      </c>
    </row>
    <row r="452" spans="2:7" s="546" customFormat="1" ht="15" customHeight="1" thickBot="1">
      <c r="B452" s="557" t="s">
        <v>1752</v>
      </c>
      <c r="C452" s="553" t="s">
        <v>1675</v>
      </c>
      <c r="D452" s="554" t="s">
        <v>1753</v>
      </c>
      <c r="E452" s="559">
        <v>0.02</v>
      </c>
      <c r="F452" s="559">
        <v>5.14</v>
      </c>
      <c r="G452" s="556">
        <f>E452*F452</f>
        <v>0.1028</v>
      </c>
    </row>
    <row r="453" spans="4:7" s="546" customFormat="1" ht="15" customHeight="1">
      <c r="D453" s="560" t="s">
        <v>1678</v>
      </c>
      <c r="F453" s="546">
        <v>128.33</v>
      </c>
      <c r="G453" s="561">
        <f>SUM(G450:G452)*1.2833</f>
        <v>3.9972228400000014</v>
      </c>
    </row>
    <row r="454" spans="2:7" s="546" customFormat="1" ht="15" customHeight="1">
      <c r="B454" s="562"/>
      <c r="D454" s="563" t="s">
        <v>1679</v>
      </c>
      <c r="G454" s="564">
        <f>SUM(G450:G453)</f>
        <v>7.112022840000002</v>
      </c>
    </row>
    <row r="455" spans="2:7" s="546" customFormat="1" ht="15" customHeight="1">
      <c r="B455" s="1035" t="s">
        <v>1680</v>
      </c>
      <c r="C455" s="1036"/>
      <c r="D455" s="1036"/>
      <c r="E455" s="1036"/>
      <c r="F455" s="1036"/>
      <c r="G455" s="1037"/>
    </row>
    <row r="456" spans="2:7" s="546" customFormat="1" ht="33" customHeight="1">
      <c r="B456" s="568" t="s">
        <v>1906</v>
      </c>
      <c r="C456" s="553" t="s">
        <v>1745</v>
      </c>
      <c r="D456" s="554"/>
      <c r="E456" s="555">
        <v>1</v>
      </c>
      <c r="F456" s="565">
        <v>12</v>
      </c>
      <c r="G456" s="556">
        <f aca="true" t="shared" si="7" ref="G456:G462">E456*F456</f>
        <v>12</v>
      </c>
    </row>
    <row r="457" spans="2:7" s="546" customFormat="1" ht="25.5" customHeight="1">
      <c r="B457" s="568" t="s">
        <v>1889</v>
      </c>
      <c r="C457" s="553" t="s">
        <v>1685</v>
      </c>
      <c r="D457" s="554"/>
      <c r="E457" s="555">
        <v>0.064</v>
      </c>
      <c r="F457" s="565">
        <v>0.23</v>
      </c>
      <c r="G457" s="556">
        <f t="shared" si="7"/>
        <v>0.01472</v>
      </c>
    </row>
    <row r="458" spans="2:7" s="546" customFormat="1" ht="15.75" customHeight="1">
      <c r="B458" s="568" t="s">
        <v>1890</v>
      </c>
      <c r="C458" s="553" t="s">
        <v>1742</v>
      </c>
      <c r="D458" s="554"/>
      <c r="E458" s="555">
        <v>0.021</v>
      </c>
      <c r="F458" s="565">
        <v>4.2</v>
      </c>
      <c r="G458" s="556">
        <f t="shared" si="7"/>
        <v>0.08820000000000001</v>
      </c>
    </row>
    <row r="459" spans="2:7" s="546" customFormat="1" ht="15.75" customHeight="1">
      <c r="B459" s="568" t="s">
        <v>1891</v>
      </c>
      <c r="C459" s="553" t="s">
        <v>1742</v>
      </c>
      <c r="D459" s="554"/>
      <c r="E459" s="555">
        <v>0.0576</v>
      </c>
      <c r="F459" s="565">
        <v>42.46</v>
      </c>
      <c r="G459" s="556">
        <f t="shared" si="7"/>
        <v>2.445696</v>
      </c>
    </row>
    <row r="460" spans="2:7" s="546" customFormat="1" ht="15.75" customHeight="1">
      <c r="B460" s="568" t="s">
        <v>1892</v>
      </c>
      <c r="C460" s="553" t="s">
        <v>1745</v>
      </c>
      <c r="D460" s="554"/>
      <c r="E460" s="555">
        <v>1</v>
      </c>
      <c r="F460" s="565">
        <v>0.13</v>
      </c>
      <c r="G460" s="556">
        <f t="shared" si="7"/>
        <v>0.13</v>
      </c>
    </row>
    <row r="461" spans="2:7" s="546" customFormat="1" ht="25.5" customHeight="1">
      <c r="B461" s="568" t="s">
        <v>1893</v>
      </c>
      <c r="C461" s="553" t="s">
        <v>1742</v>
      </c>
      <c r="D461" s="554"/>
      <c r="E461" s="555">
        <v>0.03</v>
      </c>
      <c r="F461" s="565">
        <v>142</v>
      </c>
      <c r="G461" s="556">
        <f t="shared" si="7"/>
        <v>4.26</v>
      </c>
    </row>
    <row r="462" spans="2:7" s="546" customFormat="1" ht="25.5" customHeight="1">
      <c r="B462" s="568" t="s">
        <v>1894</v>
      </c>
      <c r="C462" s="553" t="s">
        <v>1685</v>
      </c>
      <c r="D462" s="554"/>
      <c r="E462" s="555">
        <v>0.07</v>
      </c>
      <c r="F462" s="565">
        <v>3</v>
      </c>
      <c r="G462" s="556">
        <f t="shared" si="7"/>
        <v>0.21000000000000002</v>
      </c>
    </row>
    <row r="463" spans="4:7" s="546" customFormat="1" ht="12.75">
      <c r="D463" s="563" t="s">
        <v>1679</v>
      </c>
      <c r="G463" s="564">
        <f>SUM(G456:G462)</f>
        <v>19.148616000000004</v>
      </c>
    </row>
    <row r="464" spans="2:7" s="546" customFormat="1" ht="15" customHeight="1">
      <c r="B464" s="1035" t="s">
        <v>1686</v>
      </c>
      <c r="C464" s="1036"/>
      <c r="D464" s="1036"/>
      <c r="E464" s="1036"/>
      <c r="F464" s="1036"/>
      <c r="G464" s="1037"/>
    </row>
    <row r="465" spans="2:7" s="546" customFormat="1" ht="35.25" customHeight="1">
      <c r="B465" s="568" t="s">
        <v>1895</v>
      </c>
      <c r="C465" s="553" t="s">
        <v>1675</v>
      </c>
      <c r="D465" s="554" t="s">
        <v>2358</v>
      </c>
      <c r="E465" s="568">
        <v>0.03</v>
      </c>
      <c r="F465" s="568">
        <v>125.91</v>
      </c>
      <c r="G465" s="556">
        <f>E465*F465</f>
        <v>3.7773</v>
      </c>
    </row>
    <row r="466" spans="2:7" s="546" customFormat="1" ht="45.75" customHeight="1">
      <c r="B466" s="568" t="s">
        <v>1827</v>
      </c>
      <c r="C466" s="553" t="s">
        <v>1675</v>
      </c>
      <c r="D466" s="554" t="s">
        <v>2353</v>
      </c>
      <c r="E466" s="568">
        <v>0.002</v>
      </c>
      <c r="F466" s="568">
        <v>100.83</v>
      </c>
      <c r="G466" s="556">
        <f>E466*F466</f>
        <v>0.20166</v>
      </c>
    </row>
    <row r="467" spans="2:7" s="546" customFormat="1" ht="26.25" customHeight="1">
      <c r="B467" s="568" t="s">
        <v>1896</v>
      </c>
      <c r="C467" s="553" t="s">
        <v>1675</v>
      </c>
      <c r="D467" s="554" t="s">
        <v>2357</v>
      </c>
      <c r="E467" s="568">
        <v>0.003</v>
      </c>
      <c r="F467" s="568">
        <v>105.7</v>
      </c>
      <c r="G467" s="556">
        <f>E467*F467</f>
        <v>0.3171</v>
      </c>
    </row>
    <row r="468" spans="4:7" s="546" customFormat="1" ht="12.75">
      <c r="D468" s="563" t="s">
        <v>1679</v>
      </c>
      <c r="G468" s="564">
        <f>SUM(G465:G467)</f>
        <v>4.29606</v>
      </c>
    </row>
    <row r="469" spans="4:7" s="546" customFormat="1" ht="13.5" thickBot="1">
      <c r="D469" s="560" t="s">
        <v>1682</v>
      </c>
      <c r="E469" s="566">
        <v>0.309</v>
      </c>
      <c r="G469" s="564">
        <f>(G463+G454+G468)*E469</f>
        <v>9.442019941560002</v>
      </c>
    </row>
    <row r="470" spans="4:7" s="546" customFormat="1" ht="13.5" thickBot="1">
      <c r="D470" s="563" t="s">
        <v>1004</v>
      </c>
      <c r="G470" s="567">
        <f>G469+G468+G463+G454</f>
        <v>39.99871878156001</v>
      </c>
    </row>
    <row r="472" spans="1:7" ht="27" customHeight="1">
      <c r="A472" s="1038" t="s">
        <v>1903</v>
      </c>
      <c r="B472" s="1039"/>
      <c r="C472" s="1039"/>
      <c r="D472" s="1039"/>
      <c r="E472" s="1039"/>
      <c r="F472" s="1039"/>
      <c r="G472" s="1039"/>
    </row>
    <row r="473" spans="2:7" s="546" customFormat="1" ht="22.5" customHeight="1" thickBot="1">
      <c r="B473" s="1040" t="s">
        <v>1402</v>
      </c>
      <c r="C473" s="1040"/>
      <c r="D473" s="1040"/>
      <c r="E473" s="1040"/>
      <c r="F473" s="1040"/>
      <c r="G473" s="547" t="s">
        <v>1336</v>
      </c>
    </row>
    <row r="474" spans="2:9" s="546" customFormat="1" ht="12.75">
      <c r="B474" s="575" t="s">
        <v>1668</v>
      </c>
      <c r="C474" s="549" t="s">
        <v>1669</v>
      </c>
      <c r="D474" s="549" t="s">
        <v>1670</v>
      </c>
      <c r="E474" s="550" t="s">
        <v>1671</v>
      </c>
      <c r="F474" s="550" t="s">
        <v>1672</v>
      </c>
      <c r="G474" s="551" t="s">
        <v>1673</v>
      </c>
      <c r="I474"/>
    </row>
    <row r="475" spans="2:7" s="546" customFormat="1" ht="12.75" customHeight="1">
      <c r="B475" s="1032" t="s">
        <v>1674</v>
      </c>
      <c r="C475" s="1033"/>
      <c r="D475" s="1033"/>
      <c r="E475" s="1033"/>
      <c r="F475" s="1033"/>
      <c r="G475" s="1034"/>
    </row>
    <row r="476" spans="2:7" s="546" customFormat="1" ht="27.75" customHeight="1">
      <c r="B476" s="552" t="s">
        <v>1887</v>
      </c>
      <c r="C476" s="553" t="s">
        <v>1675</v>
      </c>
      <c r="D476" s="554"/>
      <c r="E476" s="555">
        <v>0.2</v>
      </c>
      <c r="F476" s="555">
        <v>6.1</v>
      </c>
      <c r="G476" s="556">
        <f>E476*F476</f>
        <v>1.22</v>
      </c>
    </row>
    <row r="477" spans="2:7" s="546" customFormat="1" ht="27.75" customHeight="1">
      <c r="B477" s="552" t="s">
        <v>1676</v>
      </c>
      <c r="C477" s="553" t="s">
        <v>1675</v>
      </c>
      <c r="D477" s="554"/>
      <c r="E477" s="555">
        <v>0.4</v>
      </c>
      <c r="F477" s="555">
        <v>4.48</v>
      </c>
      <c r="G477" s="556">
        <f>E477*F477</f>
        <v>1.7920000000000003</v>
      </c>
    </row>
    <row r="478" spans="2:7" s="546" customFormat="1" ht="15" customHeight="1" thickBot="1">
      <c r="B478" s="557" t="s">
        <v>1752</v>
      </c>
      <c r="C478" s="553" t="s">
        <v>1675</v>
      </c>
      <c r="D478" s="554" t="s">
        <v>1753</v>
      </c>
      <c r="E478" s="559">
        <v>0.02</v>
      </c>
      <c r="F478" s="559">
        <v>5.14</v>
      </c>
      <c r="G478" s="556">
        <f>E478*F478</f>
        <v>0.1028</v>
      </c>
    </row>
    <row r="479" spans="4:7" s="546" customFormat="1" ht="15" customHeight="1">
      <c r="D479" s="560" t="s">
        <v>1678</v>
      </c>
      <c r="F479" s="546">
        <v>128.33</v>
      </c>
      <c r="G479" s="561">
        <f>SUM(G476:G478)*1.2833</f>
        <v>3.9972228400000014</v>
      </c>
    </row>
    <row r="480" spans="2:7" s="546" customFormat="1" ht="15" customHeight="1">
      <c r="B480" s="562"/>
      <c r="D480" s="563" t="s">
        <v>1679</v>
      </c>
      <c r="G480" s="564">
        <f>SUM(G476:G479)</f>
        <v>7.112022840000002</v>
      </c>
    </row>
    <row r="481" spans="2:7" s="546" customFormat="1" ht="15" customHeight="1">
      <c r="B481" s="1035" t="s">
        <v>1680</v>
      </c>
      <c r="C481" s="1036"/>
      <c r="D481" s="1036"/>
      <c r="E481" s="1036"/>
      <c r="F481" s="1036"/>
      <c r="G481" s="1037"/>
    </row>
    <row r="482" spans="2:7" s="546" customFormat="1" ht="33" customHeight="1">
      <c r="B482" s="568" t="s">
        <v>1908</v>
      </c>
      <c r="C482" s="553" t="s">
        <v>1745</v>
      </c>
      <c r="D482" s="554"/>
      <c r="E482" s="555">
        <v>1</v>
      </c>
      <c r="F482" s="565">
        <v>35</v>
      </c>
      <c r="G482" s="556">
        <f aca="true" t="shared" si="8" ref="G482:G488">E482*F482</f>
        <v>35</v>
      </c>
    </row>
    <row r="483" spans="2:7" s="546" customFormat="1" ht="25.5" customHeight="1">
      <c r="B483" s="568" t="s">
        <v>1889</v>
      </c>
      <c r="C483" s="553" t="s">
        <v>1685</v>
      </c>
      <c r="D483" s="554"/>
      <c r="E483" s="555">
        <v>0.064</v>
      </c>
      <c r="F483" s="565">
        <v>0.23</v>
      </c>
      <c r="G483" s="556">
        <f t="shared" si="8"/>
        <v>0.01472</v>
      </c>
    </row>
    <row r="484" spans="2:7" s="546" customFormat="1" ht="15.75" customHeight="1">
      <c r="B484" s="568" t="s">
        <v>1890</v>
      </c>
      <c r="C484" s="553" t="s">
        <v>1742</v>
      </c>
      <c r="D484" s="554"/>
      <c r="E484" s="555">
        <v>0.021</v>
      </c>
      <c r="F484" s="565">
        <v>4.2</v>
      </c>
      <c r="G484" s="556">
        <f t="shared" si="8"/>
        <v>0.08820000000000001</v>
      </c>
    </row>
    <row r="485" spans="2:7" s="546" customFormat="1" ht="15.75" customHeight="1">
      <c r="B485" s="568" t="s">
        <v>1891</v>
      </c>
      <c r="C485" s="553" t="s">
        <v>1742</v>
      </c>
      <c r="D485" s="554"/>
      <c r="E485" s="555">
        <v>0.0576</v>
      </c>
      <c r="F485" s="565">
        <v>42.46</v>
      </c>
      <c r="G485" s="556">
        <f t="shared" si="8"/>
        <v>2.445696</v>
      </c>
    </row>
    <row r="486" spans="2:7" s="546" customFormat="1" ht="15.75" customHeight="1">
      <c r="B486" s="568" t="s">
        <v>1892</v>
      </c>
      <c r="C486" s="553" t="s">
        <v>1745</v>
      </c>
      <c r="D486" s="554"/>
      <c r="E486" s="555">
        <v>1</v>
      </c>
      <c r="F486" s="565">
        <v>0.13</v>
      </c>
      <c r="G486" s="556">
        <f t="shared" si="8"/>
        <v>0.13</v>
      </c>
    </row>
    <row r="487" spans="2:7" s="546" customFormat="1" ht="25.5" customHeight="1">
      <c r="B487" s="568" t="s">
        <v>1893</v>
      </c>
      <c r="C487" s="553" t="s">
        <v>1742</v>
      </c>
      <c r="D487" s="554"/>
      <c r="E487" s="555">
        <v>0.03</v>
      </c>
      <c r="F487" s="565">
        <v>142</v>
      </c>
      <c r="G487" s="556">
        <f t="shared" si="8"/>
        <v>4.26</v>
      </c>
    </row>
    <row r="488" spans="2:7" s="546" customFormat="1" ht="25.5" customHeight="1">
      <c r="B488" s="568" t="s">
        <v>1894</v>
      </c>
      <c r="C488" s="553" t="s">
        <v>1685</v>
      </c>
      <c r="D488" s="554"/>
      <c r="E488" s="555">
        <v>0.07</v>
      </c>
      <c r="F488" s="565">
        <v>3</v>
      </c>
      <c r="G488" s="556">
        <f t="shared" si="8"/>
        <v>0.21000000000000002</v>
      </c>
    </row>
    <row r="489" spans="4:7" s="546" customFormat="1" ht="12.75">
      <c r="D489" s="563" t="s">
        <v>1679</v>
      </c>
      <c r="G489" s="564">
        <f>SUM(G482:G488)</f>
        <v>42.148616</v>
      </c>
    </row>
    <row r="490" spans="2:7" s="546" customFormat="1" ht="15" customHeight="1">
      <c r="B490" s="1035" t="s">
        <v>1686</v>
      </c>
      <c r="C490" s="1036"/>
      <c r="D490" s="1036"/>
      <c r="E490" s="1036"/>
      <c r="F490" s="1036"/>
      <c r="G490" s="1037"/>
    </row>
    <row r="491" spans="2:7" s="546" customFormat="1" ht="35.25" customHeight="1">
      <c r="B491" s="568" t="s">
        <v>1895</v>
      </c>
      <c r="C491" s="553" t="s">
        <v>1675</v>
      </c>
      <c r="D491" s="554" t="s">
        <v>2358</v>
      </c>
      <c r="E491" s="568">
        <v>0.03</v>
      </c>
      <c r="F491" s="568">
        <v>125.91</v>
      </c>
      <c r="G491" s="556">
        <f>E491*F491</f>
        <v>3.7773</v>
      </c>
    </row>
    <row r="492" spans="2:7" s="546" customFormat="1" ht="45.75" customHeight="1">
      <c r="B492" s="568" t="s">
        <v>1827</v>
      </c>
      <c r="C492" s="553" t="s">
        <v>1675</v>
      </c>
      <c r="D492" s="554" t="s">
        <v>2353</v>
      </c>
      <c r="E492" s="568">
        <v>0.002</v>
      </c>
      <c r="F492" s="568">
        <v>100.83</v>
      </c>
      <c r="G492" s="556">
        <f>E492*F492</f>
        <v>0.20166</v>
      </c>
    </row>
    <row r="493" spans="2:7" s="546" customFormat="1" ht="26.25" customHeight="1">
      <c r="B493" s="568" t="s">
        <v>1896</v>
      </c>
      <c r="C493" s="553" t="s">
        <v>1675</v>
      </c>
      <c r="D493" s="554" t="s">
        <v>2357</v>
      </c>
      <c r="E493" s="568">
        <v>0.003</v>
      </c>
      <c r="F493" s="568">
        <v>105.7</v>
      </c>
      <c r="G493" s="556">
        <f>E493*F493</f>
        <v>0.3171</v>
      </c>
    </row>
    <row r="494" spans="4:7" s="546" customFormat="1" ht="12.75">
      <c r="D494" s="563" t="s">
        <v>1679</v>
      </c>
      <c r="G494" s="564">
        <f>SUM(G491:G493)</f>
        <v>4.29606</v>
      </c>
    </row>
    <row r="495" spans="4:7" s="546" customFormat="1" ht="13.5" thickBot="1">
      <c r="D495" s="560" t="s">
        <v>1682</v>
      </c>
      <c r="E495" s="566">
        <v>0.309</v>
      </c>
      <c r="G495" s="564">
        <f>(G489+G480+G494)*E495</f>
        <v>16.549019941559997</v>
      </c>
    </row>
    <row r="496" spans="4:7" s="546" customFormat="1" ht="13.5" thickBot="1">
      <c r="D496" s="563" t="s">
        <v>1004</v>
      </c>
      <c r="G496" s="567">
        <f>G495+G494+G489+G480</f>
        <v>70.10571878156</v>
      </c>
    </row>
    <row r="498" spans="1:9" ht="27" customHeight="1" thickBot="1">
      <c r="A498" s="1084" t="s">
        <v>1905</v>
      </c>
      <c r="B498" s="1084"/>
      <c r="C498" s="1084"/>
      <c r="D498" s="1084"/>
      <c r="E498" s="1084"/>
      <c r="F498" s="1084"/>
      <c r="G498" s="1084"/>
      <c r="H498" s="1084"/>
      <c r="I498" s="1084"/>
    </row>
    <row r="499" spans="1:9" ht="14.25" customHeight="1">
      <c r="A499" s="662" t="s">
        <v>2359</v>
      </c>
      <c r="B499" s="1085" t="s">
        <v>2742</v>
      </c>
      <c r="C499" s="1085"/>
      <c r="D499" s="1085"/>
      <c r="E499" s="1085"/>
      <c r="F499" s="1085"/>
      <c r="G499" s="1085"/>
      <c r="H499" s="1085"/>
      <c r="I499" s="1086"/>
    </row>
    <row r="500" spans="1:9" ht="45.75" customHeight="1">
      <c r="A500" s="727" t="s">
        <v>2360</v>
      </c>
      <c r="B500" s="1087" t="s">
        <v>2396</v>
      </c>
      <c r="C500" s="1087"/>
      <c r="D500" s="1087"/>
      <c r="E500" s="1087"/>
      <c r="F500" s="1087"/>
      <c r="G500" s="1087"/>
      <c r="H500" s="1087"/>
      <c r="I500" s="1088"/>
    </row>
    <row r="501" spans="1:9" ht="15.75" thickBot="1">
      <c r="A501" s="663" t="s">
        <v>1008</v>
      </c>
      <c r="B501" s="1075" t="s">
        <v>1336</v>
      </c>
      <c r="C501" s="1075"/>
      <c r="D501" s="1075"/>
      <c r="E501" s="1075"/>
      <c r="F501" s="1075"/>
      <c r="G501" s="1075"/>
      <c r="H501" s="1075"/>
      <c r="I501" s="1076"/>
    </row>
    <row r="502" spans="1:9" ht="15">
      <c r="A502" s="1077" t="s">
        <v>1668</v>
      </c>
      <c r="B502" s="1079" t="s">
        <v>1669</v>
      </c>
      <c r="C502" s="1079" t="s">
        <v>1670</v>
      </c>
      <c r="D502" s="1081"/>
      <c r="E502" s="1081"/>
      <c r="F502" s="1079" t="s">
        <v>2361</v>
      </c>
      <c r="G502" s="1079" t="s">
        <v>2362</v>
      </c>
      <c r="H502" s="1079" t="s">
        <v>1672</v>
      </c>
      <c r="I502" s="1082" t="s">
        <v>1673</v>
      </c>
    </row>
    <row r="503" spans="1:9" ht="15.75" thickBot="1">
      <c r="A503" s="1078"/>
      <c r="B503" s="1080"/>
      <c r="C503" s="1080"/>
      <c r="D503" s="664" t="s">
        <v>1671</v>
      </c>
      <c r="E503" s="664" t="s">
        <v>2363</v>
      </c>
      <c r="F503" s="1080"/>
      <c r="G503" s="1080"/>
      <c r="H503" s="1080"/>
      <c r="I503" s="1083"/>
    </row>
    <row r="504" spans="1:9" ht="15.75" thickBot="1">
      <c r="A504" s="1059" t="s">
        <v>2364</v>
      </c>
      <c r="B504" s="1060"/>
      <c r="C504" s="1060"/>
      <c r="D504" s="1060"/>
      <c r="E504" s="1060"/>
      <c r="F504" s="1060"/>
      <c r="G504" s="1060"/>
      <c r="H504" s="1060"/>
      <c r="I504" s="1061"/>
    </row>
    <row r="505" spans="1:9" ht="15" customHeight="1">
      <c r="A505" s="665" t="s">
        <v>1676</v>
      </c>
      <c r="B505" s="666" t="s">
        <v>1675</v>
      </c>
      <c r="C505" s="667" t="s">
        <v>1753</v>
      </c>
      <c r="D505" s="668">
        <v>1788</v>
      </c>
      <c r="E505" s="669">
        <v>1</v>
      </c>
      <c r="F505" s="670">
        <v>4.48</v>
      </c>
      <c r="G505" s="669">
        <v>0</v>
      </c>
      <c r="H505" s="671">
        <f>F505*2.2833</f>
        <v>10.229184000000002</v>
      </c>
      <c r="I505" s="672">
        <f>D505*H505</f>
        <v>18289.780992000004</v>
      </c>
    </row>
    <row r="506" spans="1:9" ht="15" customHeight="1">
      <c r="A506" s="665" t="s">
        <v>1740</v>
      </c>
      <c r="B506" s="666" t="s">
        <v>1675</v>
      </c>
      <c r="C506" s="667" t="s">
        <v>1831</v>
      </c>
      <c r="D506" s="668">
        <v>572</v>
      </c>
      <c r="E506" s="669">
        <v>1</v>
      </c>
      <c r="F506" s="670">
        <v>6.1</v>
      </c>
      <c r="G506" s="669">
        <v>0</v>
      </c>
      <c r="H506" s="671">
        <f>F506*2.2833</f>
        <v>13.92813</v>
      </c>
      <c r="I506" s="672">
        <f>D506*H506</f>
        <v>7966.890359999999</v>
      </c>
    </row>
    <row r="507" spans="1:9" ht="15" customHeight="1">
      <c r="A507" s="673" t="s">
        <v>2365</v>
      </c>
      <c r="B507" s="666" t="s">
        <v>1675</v>
      </c>
      <c r="C507" s="667" t="s">
        <v>2740</v>
      </c>
      <c r="D507" s="668">
        <v>143</v>
      </c>
      <c r="E507" s="674">
        <v>1</v>
      </c>
      <c r="F507" s="670">
        <v>11.58</v>
      </c>
      <c r="G507" s="674">
        <v>0</v>
      </c>
      <c r="H507" s="671">
        <f>F507*2.2833</f>
        <v>26.440614</v>
      </c>
      <c r="I507" s="672">
        <f>D507*H507</f>
        <v>3781.007802</v>
      </c>
    </row>
    <row r="508" spans="1:9" ht="15" customHeight="1">
      <c r="A508" s="673" t="s">
        <v>1754</v>
      </c>
      <c r="B508" s="666" t="s">
        <v>1675</v>
      </c>
      <c r="C508" s="667" t="s">
        <v>1755</v>
      </c>
      <c r="D508" s="668">
        <v>107</v>
      </c>
      <c r="E508" s="674">
        <v>1</v>
      </c>
      <c r="F508" s="670">
        <v>6.1</v>
      </c>
      <c r="G508" s="674">
        <v>0</v>
      </c>
      <c r="H508" s="671">
        <f>F508*2.2833</f>
        <v>13.92813</v>
      </c>
      <c r="I508" s="672">
        <f>D508*H508</f>
        <v>1490.30991</v>
      </c>
    </row>
    <row r="509" spans="1:9" ht="15" customHeight="1" thickBot="1">
      <c r="A509" s="673"/>
      <c r="B509" s="675"/>
      <c r="C509" s="676"/>
      <c r="D509" s="677"/>
      <c r="E509" s="678"/>
      <c r="F509" s="679"/>
      <c r="G509" s="678"/>
      <c r="H509" s="680" t="s">
        <v>1673</v>
      </c>
      <c r="I509" s="681">
        <f>SUM(I505:I508)</f>
        <v>31527.989064000005</v>
      </c>
    </row>
    <row r="510" spans="1:9" ht="15.75" thickBot="1">
      <c r="A510" s="1062" t="s">
        <v>2366</v>
      </c>
      <c r="B510" s="1063"/>
      <c r="C510" s="1063"/>
      <c r="D510" s="1063"/>
      <c r="E510" s="1063"/>
      <c r="F510" s="1063"/>
      <c r="G510" s="1063"/>
      <c r="H510" s="1063"/>
      <c r="I510" s="1064"/>
    </row>
    <row r="511" spans="1:9" ht="165">
      <c r="A511" s="682" t="s">
        <v>2397</v>
      </c>
      <c r="B511" s="683" t="s">
        <v>2367</v>
      </c>
      <c r="C511" s="684"/>
      <c r="D511" s="685">
        <v>1</v>
      </c>
      <c r="E511" s="686">
        <v>1</v>
      </c>
      <c r="F511" s="687"/>
      <c r="G511" s="686">
        <v>0</v>
      </c>
      <c r="H511" s="688">
        <f>D545</f>
        <v>206833.33333333334</v>
      </c>
      <c r="I511" s="689">
        <f>H511*D511</f>
        <v>206833.33333333334</v>
      </c>
    </row>
    <row r="512" spans="1:9" ht="30.75" thickBot="1">
      <c r="A512" s="691"/>
      <c r="B512" s="692"/>
      <c r="C512" s="693"/>
      <c r="D512" s="694"/>
      <c r="E512" s="694"/>
      <c r="F512" s="694"/>
      <c r="G512" s="694"/>
      <c r="H512" s="695" t="s">
        <v>1673</v>
      </c>
      <c r="I512" s="696">
        <f>I511</f>
        <v>206833.33333333334</v>
      </c>
    </row>
    <row r="513" spans="1:9" ht="15.75" thickBot="1">
      <c r="A513" s="1065" t="s">
        <v>2368</v>
      </c>
      <c r="B513" s="1066"/>
      <c r="C513" s="1066"/>
      <c r="D513" s="1066"/>
      <c r="E513" s="1066"/>
      <c r="F513" s="1066"/>
      <c r="G513" s="1066"/>
      <c r="H513" s="1066"/>
      <c r="I513" s="1067"/>
    </row>
    <row r="514" spans="1:9" ht="91.5" customHeight="1">
      <c r="A514" s="729" t="s">
        <v>2369</v>
      </c>
      <c r="B514" s="730" t="s">
        <v>1675</v>
      </c>
      <c r="C514" s="728" t="s">
        <v>2353</v>
      </c>
      <c r="D514" s="731">
        <v>70</v>
      </c>
      <c r="E514" s="732">
        <v>1</v>
      </c>
      <c r="F514" s="732">
        <v>100.83</v>
      </c>
      <c r="G514" s="732">
        <v>0</v>
      </c>
      <c r="H514" s="733">
        <f>E514*F514</f>
        <v>100.83</v>
      </c>
      <c r="I514" s="734">
        <f>D514*H514</f>
        <v>7058.099999999999</v>
      </c>
    </row>
    <row r="515" spans="1:9" ht="30.75" thickBot="1">
      <c r="A515" s="697"/>
      <c r="B515" s="698"/>
      <c r="C515" s="698"/>
      <c r="D515" s="699"/>
      <c r="E515" s="700"/>
      <c r="F515" s="700"/>
      <c r="G515" s="700"/>
      <c r="H515" s="701" t="s">
        <v>1673</v>
      </c>
      <c r="I515" s="702">
        <f>I514</f>
        <v>7058.099999999999</v>
      </c>
    </row>
    <row r="516" spans="1:9" ht="15.75" thickBot="1">
      <c r="A516" s="1068" t="s">
        <v>2370</v>
      </c>
      <c r="B516" s="1069"/>
      <c r="C516" s="1069"/>
      <c r="D516" s="1069"/>
      <c r="E516" s="1069"/>
      <c r="F516" s="1069"/>
      <c r="G516" s="1069"/>
      <c r="H516" s="1069"/>
      <c r="I516" s="1070"/>
    </row>
    <row r="517" spans="1:9" ht="15">
      <c r="A517" s="703"/>
      <c r="B517" s="683"/>
      <c r="C517" s="684"/>
      <c r="D517" s="685"/>
      <c r="E517" s="686"/>
      <c r="F517" s="687"/>
      <c r="G517" s="686"/>
      <c r="H517" s="687"/>
      <c r="I517" s="704">
        <f>D517*F517</f>
        <v>0</v>
      </c>
    </row>
    <row r="518" spans="1:9" ht="15">
      <c r="A518" s="705"/>
      <c r="B518" s="666"/>
      <c r="C518" s="706"/>
      <c r="D518" s="690"/>
      <c r="E518" s="674"/>
      <c r="F518" s="707"/>
      <c r="G518" s="674"/>
      <c r="H518" s="707"/>
      <c r="I518" s="708">
        <f>D518*F518</f>
        <v>0</v>
      </c>
    </row>
    <row r="519" spans="1:9" ht="30.75" thickBot="1">
      <c r="A519" s="697"/>
      <c r="B519" s="698"/>
      <c r="C519" s="698"/>
      <c r="D519" s="699"/>
      <c r="E519" s="700"/>
      <c r="F519" s="700"/>
      <c r="G519" s="700"/>
      <c r="H519" s="701" t="s">
        <v>1673</v>
      </c>
      <c r="I519" s="709">
        <f>I517+I518</f>
        <v>0</v>
      </c>
    </row>
    <row r="520" spans="1:9" ht="15.75" thickBot="1">
      <c r="A520" s="710"/>
      <c r="B520" s="710"/>
      <c r="C520" s="710"/>
      <c r="D520" s="710"/>
      <c r="E520" s="710"/>
      <c r="F520" s="710"/>
      <c r="G520" s="710"/>
      <c r="H520" s="710"/>
      <c r="I520" s="710"/>
    </row>
    <row r="521" spans="1:9" ht="15">
      <c r="A521" s="711" t="s">
        <v>2371</v>
      </c>
      <c r="B521" s="712"/>
      <c r="C521" s="713"/>
      <c r="D521" s="710"/>
      <c r="E521" s="710"/>
      <c r="F521" s="710"/>
      <c r="G521" s="710"/>
      <c r="H521" s="710"/>
      <c r="I521" s="710"/>
    </row>
    <row r="522" spans="1:9" ht="15">
      <c r="A522" s="714" t="s">
        <v>2372</v>
      </c>
      <c r="B522" s="715" t="s">
        <v>2373</v>
      </c>
      <c r="C522" s="716" t="s">
        <v>2374</v>
      </c>
      <c r="D522" s="710"/>
      <c r="E522" s="710"/>
      <c r="F522" s="710"/>
      <c r="G522" s="710"/>
      <c r="H522" s="710"/>
      <c r="I522" s="710"/>
    </row>
    <row r="523" spans="1:10" ht="30">
      <c r="A523" s="714" t="s">
        <v>2375</v>
      </c>
      <c r="B523" s="717"/>
      <c r="C523" s="718">
        <f>I509</f>
        <v>31527.989064000005</v>
      </c>
      <c r="D523" s="710"/>
      <c r="E523" s="710"/>
      <c r="F523" s="710"/>
      <c r="G523" s="710"/>
      <c r="H523" s="710"/>
      <c r="I523" s="710"/>
      <c r="J523" s="75"/>
    </row>
    <row r="524" spans="1:9" ht="15">
      <c r="A524" s="714" t="s">
        <v>2376</v>
      </c>
      <c r="B524" s="717"/>
      <c r="C524" s="718">
        <f>I512</f>
        <v>206833.33333333334</v>
      </c>
      <c r="D524" s="710"/>
      <c r="E524" s="710"/>
      <c r="F524" s="710"/>
      <c r="G524" s="710"/>
      <c r="H524" s="710"/>
      <c r="I524" s="710"/>
    </row>
    <row r="525" spans="1:9" ht="15">
      <c r="A525" s="714" t="s">
        <v>2377</v>
      </c>
      <c r="B525" s="717"/>
      <c r="C525" s="718">
        <f>I519</f>
        <v>0</v>
      </c>
      <c r="D525" s="710"/>
      <c r="E525" s="710"/>
      <c r="F525" s="710"/>
      <c r="G525" s="710"/>
      <c r="H525" s="710"/>
      <c r="I525" s="710"/>
    </row>
    <row r="526" spans="1:9" ht="30">
      <c r="A526" s="714" t="s">
        <v>2378</v>
      </c>
      <c r="B526" s="717"/>
      <c r="C526" s="718">
        <f>I515</f>
        <v>7058.099999999999</v>
      </c>
      <c r="D526" s="710"/>
      <c r="E526" s="710"/>
      <c r="F526" s="710"/>
      <c r="G526" s="710"/>
      <c r="H526" s="710"/>
      <c r="I526" s="710"/>
    </row>
    <row r="527" spans="1:9" ht="30">
      <c r="A527" s="714" t="s">
        <v>2379</v>
      </c>
      <c r="B527" s="717"/>
      <c r="C527" s="718">
        <v>1</v>
      </c>
      <c r="D527" s="710"/>
      <c r="E527" s="710"/>
      <c r="F527" s="710"/>
      <c r="G527" s="710"/>
      <c r="H527" s="710"/>
      <c r="I527" s="710"/>
    </row>
    <row r="528" spans="1:9" ht="30">
      <c r="A528" s="714" t="s">
        <v>2380</v>
      </c>
      <c r="B528" s="717"/>
      <c r="C528" s="718">
        <f>C523+C526</f>
        <v>38586.08906400001</v>
      </c>
      <c r="D528" s="710"/>
      <c r="E528" s="710"/>
      <c r="F528" s="710"/>
      <c r="G528" s="710"/>
      <c r="H528" s="710"/>
      <c r="I528" s="710"/>
    </row>
    <row r="529" spans="1:9" ht="60">
      <c r="A529" s="719" t="s">
        <v>2381</v>
      </c>
      <c r="B529" s="717"/>
      <c r="C529" s="718">
        <f>C528/C527</f>
        <v>38586.08906400001</v>
      </c>
      <c r="D529" s="710"/>
      <c r="E529" s="710"/>
      <c r="F529" s="710"/>
      <c r="G529" s="710"/>
      <c r="H529" s="710"/>
      <c r="I529" s="710"/>
    </row>
    <row r="530" spans="1:9" ht="30">
      <c r="A530" s="714" t="s">
        <v>2382</v>
      </c>
      <c r="B530" s="717"/>
      <c r="C530" s="718">
        <f>C524+C529</f>
        <v>245419.42239733334</v>
      </c>
      <c r="D530" s="710"/>
      <c r="E530" s="720"/>
      <c r="F530" s="710"/>
      <c r="G530" s="710"/>
      <c r="H530" s="710"/>
      <c r="I530" s="710"/>
    </row>
    <row r="531" spans="1:9" ht="45">
      <c r="A531" s="721" t="s">
        <v>2383</v>
      </c>
      <c r="B531" s="722">
        <v>30.9</v>
      </c>
      <c r="C531" s="723">
        <f>(C530*B531)/100</f>
        <v>75834.601520776</v>
      </c>
      <c r="D531" s="710"/>
      <c r="E531" s="710"/>
      <c r="F531" s="710"/>
      <c r="G531" s="710"/>
      <c r="H531" s="710"/>
      <c r="I531" s="710"/>
    </row>
    <row r="532" spans="1:9" ht="45">
      <c r="A532" s="714" t="s">
        <v>2384</v>
      </c>
      <c r="B532" s="717"/>
      <c r="C532" s="723">
        <f>+C530+C531+C525</f>
        <v>321254.02391810936</v>
      </c>
      <c r="D532" s="710"/>
      <c r="E532" s="710"/>
      <c r="F532" s="710"/>
      <c r="G532" s="710"/>
      <c r="H532" s="710"/>
      <c r="I532" s="710"/>
    </row>
    <row r="533" spans="1:9" ht="30.75" thickBot="1">
      <c r="A533" s="724" t="s">
        <v>2385</v>
      </c>
      <c r="B533" s="725"/>
      <c r="C533" s="726">
        <f>C532</f>
        <v>321254.02391810936</v>
      </c>
      <c r="D533" s="710"/>
      <c r="E533" s="710"/>
      <c r="F533" s="710"/>
      <c r="G533" s="710"/>
      <c r="H533" s="710"/>
      <c r="I533" s="710"/>
    </row>
    <row r="534" spans="1:9" ht="15.75" thickBot="1">
      <c r="A534" s="1071"/>
      <c r="B534" s="1071"/>
      <c r="C534" s="1071"/>
      <c r="D534" s="1071"/>
      <c r="E534" s="1071"/>
      <c r="F534" s="1071"/>
      <c r="G534" s="1071"/>
      <c r="H534" s="1071"/>
      <c r="I534" s="1071"/>
    </row>
    <row r="535" spans="1:9" ht="15">
      <c r="A535" s="1072" t="s">
        <v>2386</v>
      </c>
      <c r="B535" s="1073"/>
      <c r="C535" s="1073"/>
      <c r="D535" s="1073"/>
      <c r="E535" s="1073"/>
      <c r="F535" s="1073"/>
      <c r="G535" s="1073"/>
      <c r="H535" s="1073"/>
      <c r="I535" s="1074"/>
    </row>
    <row r="536" spans="1:9" ht="30" customHeight="1" thickBot="1">
      <c r="A536" s="1049" t="s">
        <v>2741</v>
      </c>
      <c r="B536" s="1050"/>
      <c r="C536" s="1050"/>
      <c r="D536" s="1050"/>
      <c r="E536" s="1050"/>
      <c r="F536" s="1050"/>
      <c r="G536" s="1050"/>
      <c r="H536" s="1050"/>
      <c r="I536" s="1051"/>
    </row>
    <row r="539" spans="1:7" ht="13.5" thickBot="1">
      <c r="A539" s="1052" t="s">
        <v>2387</v>
      </c>
      <c r="B539" s="1052"/>
      <c r="C539" s="1052"/>
      <c r="D539" s="1052"/>
      <c r="E539" s="1052"/>
      <c r="F539" s="1052"/>
      <c r="G539" s="1052"/>
    </row>
    <row r="540" spans="2:5" ht="12.75">
      <c r="B540" s="1053" t="s">
        <v>2388</v>
      </c>
      <c r="C540" s="1054"/>
      <c r="D540" s="1054"/>
      <c r="E540" s="1055"/>
    </row>
    <row r="541" spans="2:5" ht="12.75">
      <c r="B541" s="1056" t="s">
        <v>2389</v>
      </c>
      <c r="C541" s="1057"/>
      <c r="D541" s="1057" t="s">
        <v>2390</v>
      </c>
      <c r="E541" s="1058"/>
    </row>
    <row r="542" spans="2:7" ht="12.75">
      <c r="B542" s="1041" t="s">
        <v>2391</v>
      </c>
      <c r="C542" s="1042"/>
      <c r="D542" s="1043">
        <v>182500</v>
      </c>
      <c r="E542" s="1044"/>
      <c r="G542" s="930"/>
    </row>
    <row r="543" spans="2:7" ht="12.75">
      <c r="B543" s="1041" t="s">
        <v>2392</v>
      </c>
      <c r="C543" s="1042"/>
      <c r="D543" s="1043">
        <v>208500</v>
      </c>
      <c r="E543" s="1044"/>
      <c r="G543" s="930"/>
    </row>
    <row r="544" spans="2:7" ht="12.75">
      <c r="B544" s="1041" t="s">
        <v>2393</v>
      </c>
      <c r="C544" s="1042"/>
      <c r="D544" s="1043">
        <v>229500</v>
      </c>
      <c r="E544" s="1044"/>
      <c r="G544" s="930"/>
    </row>
    <row r="545" spans="2:5" ht="13.5" thickBot="1">
      <c r="B545" s="1045" t="s">
        <v>2394</v>
      </c>
      <c r="C545" s="1046"/>
      <c r="D545" s="1047">
        <f>SUM(D542:E544)/3</f>
        <v>206833.33333333334</v>
      </c>
      <c r="E545" s="1048"/>
    </row>
    <row r="547" spans="1:9" ht="21.75" customHeight="1" thickBot="1">
      <c r="A547" s="1084" t="s">
        <v>1907</v>
      </c>
      <c r="B547" s="1084"/>
      <c r="C547" s="1084"/>
      <c r="D547" s="1084"/>
      <c r="E547" s="1084"/>
      <c r="F547" s="1084"/>
      <c r="G547" s="1084"/>
      <c r="H547" s="1084"/>
      <c r="I547" s="1084"/>
    </row>
    <row r="548" spans="1:13" ht="12.75" customHeight="1">
      <c r="A548" s="736" t="s">
        <v>2359</v>
      </c>
      <c r="B548" s="1085" t="s">
        <v>2742</v>
      </c>
      <c r="C548" s="1085"/>
      <c r="D548" s="1085"/>
      <c r="E548" s="1085"/>
      <c r="F548" s="1085"/>
      <c r="G548" s="1085"/>
      <c r="H548" s="1085"/>
      <c r="I548" s="1086"/>
      <c r="J548" s="735"/>
      <c r="K548" s="1099" t="s">
        <v>2405</v>
      </c>
      <c r="L548" s="1099"/>
      <c r="M548" s="1099"/>
    </row>
    <row r="549" spans="1:13" ht="48" customHeight="1">
      <c r="A549" s="727" t="s">
        <v>2360</v>
      </c>
      <c r="B549" s="1087" t="s">
        <v>2067</v>
      </c>
      <c r="C549" s="1087"/>
      <c r="D549" s="1087"/>
      <c r="E549" s="1087"/>
      <c r="F549" s="1087"/>
      <c r="G549" s="1087"/>
      <c r="H549" s="1087"/>
      <c r="I549" s="1088"/>
      <c r="K549" s="101" t="s">
        <v>2407</v>
      </c>
      <c r="L549" t="s">
        <v>2399</v>
      </c>
      <c r="M549" s="738">
        <v>1932.39</v>
      </c>
    </row>
    <row r="550" spans="1:13" ht="24.75" customHeight="1" thickBot="1">
      <c r="A550" s="739" t="s">
        <v>1008</v>
      </c>
      <c r="B550" s="1075" t="s">
        <v>1336</v>
      </c>
      <c r="C550" s="1075"/>
      <c r="D550" s="1075"/>
      <c r="E550" s="1075"/>
      <c r="F550" s="1075"/>
      <c r="G550" s="1075"/>
      <c r="H550" s="1075"/>
      <c r="I550" s="1076"/>
      <c r="J550" s="735"/>
      <c r="K550" s="737" t="s">
        <v>2408</v>
      </c>
      <c r="L550" s="737" t="s">
        <v>2400</v>
      </c>
      <c r="M550" s="738">
        <v>2444.46</v>
      </c>
    </row>
    <row r="551" spans="1:13" ht="25.5">
      <c r="A551" s="1103" t="s">
        <v>1668</v>
      </c>
      <c r="B551" s="1091" t="s">
        <v>1669</v>
      </c>
      <c r="C551" s="1091" t="s">
        <v>1670</v>
      </c>
      <c r="D551" s="1093"/>
      <c r="E551" s="1093"/>
      <c r="F551" s="1094" t="s">
        <v>2361</v>
      </c>
      <c r="G551" s="1094" t="s">
        <v>2362</v>
      </c>
      <c r="H551" s="1094" t="s">
        <v>1672</v>
      </c>
      <c r="I551" s="1096" t="s">
        <v>1673</v>
      </c>
      <c r="J551" s="735"/>
      <c r="K551" s="737" t="s">
        <v>2409</v>
      </c>
      <c r="L551" s="737" t="s">
        <v>2401</v>
      </c>
      <c r="M551" s="740">
        <v>2860.02</v>
      </c>
    </row>
    <row r="552" spans="1:13" ht="13.5" thickBot="1">
      <c r="A552" s="1104"/>
      <c r="B552" s="1092"/>
      <c r="C552" s="1092"/>
      <c r="D552" s="741" t="s">
        <v>1671</v>
      </c>
      <c r="E552" s="741" t="s">
        <v>2363</v>
      </c>
      <c r="F552" s="1095"/>
      <c r="G552" s="1095"/>
      <c r="H552" s="1095"/>
      <c r="I552" s="1097"/>
      <c r="J552" s="735"/>
      <c r="K552" s="737" t="s">
        <v>2402</v>
      </c>
      <c r="L552" s="1098">
        <f>SUM(M549:M551)</f>
        <v>7236.870000000001</v>
      </c>
      <c r="M552" s="1099"/>
    </row>
    <row r="553" spans="1:13" ht="13.5" thickBot="1">
      <c r="A553" s="1100" t="s">
        <v>1674</v>
      </c>
      <c r="B553" s="1101"/>
      <c r="C553" s="1101"/>
      <c r="D553" s="1101"/>
      <c r="E553" s="1101"/>
      <c r="F553" s="1101"/>
      <c r="G553" s="1101"/>
      <c r="H553" s="1101"/>
      <c r="I553" s="1102"/>
      <c r="J553" s="735"/>
      <c r="K553" s="737" t="s">
        <v>2403</v>
      </c>
      <c r="L553" s="1098">
        <f>L552/3</f>
        <v>2412.2900000000004</v>
      </c>
      <c r="M553" s="1099"/>
    </row>
    <row r="554" spans="1:13" ht="15">
      <c r="A554" s="742" t="s">
        <v>1752</v>
      </c>
      <c r="B554" s="743" t="s">
        <v>1675</v>
      </c>
      <c r="C554" s="667" t="s">
        <v>1753</v>
      </c>
      <c r="D554" s="745">
        <v>1</v>
      </c>
      <c r="E554" s="746">
        <v>1</v>
      </c>
      <c r="F554" s="742">
        <v>5.14</v>
      </c>
      <c r="G554" s="746">
        <v>0</v>
      </c>
      <c r="H554" s="671">
        <f>F554*2.2833</f>
        <v>11.736162</v>
      </c>
      <c r="I554" s="795">
        <f>D554*H554</f>
        <v>11.736162</v>
      </c>
      <c r="J554" s="735"/>
      <c r="K554" s="735"/>
      <c r="L554" s="735"/>
      <c r="M554" s="735"/>
    </row>
    <row r="555" spans="1:13" ht="15">
      <c r="A555" s="749" t="s">
        <v>1754</v>
      </c>
      <c r="B555" s="743" t="s">
        <v>1675</v>
      </c>
      <c r="C555" s="667" t="s">
        <v>1755</v>
      </c>
      <c r="D555" s="745">
        <v>1</v>
      </c>
      <c r="E555" s="746">
        <v>1</v>
      </c>
      <c r="F555" s="742">
        <v>6.1</v>
      </c>
      <c r="G555" s="746">
        <v>0</v>
      </c>
      <c r="H555" s="671">
        <f>F555*2.2833</f>
        <v>13.92813</v>
      </c>
      <c r="I555" s="795">
        <f>D555*H555</f>
        <v>13.92813</v>
      </c>
      <c r="J555" s="735"/>
      <c r="K555" s="735"/>
      <c r="L555" s="735"/>
      <c r="M555" s="735"/>
    </row>
    <row r="556" spans="1:9" ht="12.75">
      <c r="A556" s="750"/>
      <c r="B556" s="743"/>
      <c r="C556" s="744"/>
      <c r="D556" s="745"/>
      <c r="E556" s="751"/>
      <c r="F556" s="742"/>
      <c r="G556" s="751"/>
      <c r="H556" s="751"/>
      <c r="I556" s="748"/>
    </row>
    <row r="557" spans="1:9" ht="26.25" thickBot="1">
      <c r="A557" s="750"/>
      <c r="B557" s="752"/>
      <c r="C557" s="753"/>
      <c r="D557" s="752"/>
      <c r="E557" s="754"/>
      <c r="F557" s="755"/>
      <c r="G557" s="754"/>
      <c r="H557" s="756" t="s">
        <v>1673</v>
      </c>
      <c r="I557" s="796">
        <f>SUM(I554:I556)</f>
        <v>25.664292</v>
      </c>
    </row>
    <row r="558" spans="1:9" ht="13.5" thickBot="1">
      <c r="A558" s="1100" t="s">
        <v>1680</v>
      </c>
      <c r="B558" s="1101"/>
      <c r="C558" s="1101"/>
      <c r="D558" s="1101"/>
      <c r="E558" s="1101"/>
      <c r="F558" s="1101"/>
      <c r="G558" s="1101"/>
      <c r="H558" s="1101"/>
      <c r="I558" s="1102"/>
    </row>
    <row r="559" spans="1:9" ht="12.75">
      <c r="A559" s="757" t="s">
        <v>2404</v>
      </c>
      <c r="B559" s="758" t="s">
        <v>1336</v>
      </c>
      <c r="C559" s="759" t="s">
        <v>2405</v>
      </c>
      <c r="D559" s="760">
        <v>1</v>
      </c>
      <c r="E559" s="761">
        <v>1</v>
      </c>
      <c r="F559" s="762">
        <v>0</v>
      </c>
      <c r="G559" s="761">
        <v>0</v>
      </c>
      <c r="H559" s="762">
        <f>L553</f>
        <v>2412.2900000000004</v>
      </c>
      <c r="I559" s="795">
        <f>D559*H559</f>
        <v>2412.2900000000004</v>
      </c>
    </row>
    <row r="560" spans="1:9" ht="12.75">
      <c r="A560" s="750"/>
      <c r="B560" s="743">
        <v>1</v>
      </c>
      <c r="C560" s="744"/>
      <c r="D560" s="745"/>
      <c r="E560" s="751"/>
      <c r="F560" s="742"/>
      <c r="G560" s="751"/>
      <c r="H560" s="751"/>
      <c r="I560" s="748"/>
    </row>
    <row r="561" spans="1:9" ht="26.25" thickBot="1">
      <c r="A561" s="764"/>
      <c r="B561" s="765"/>
      <c r="C561" s="766"/>
      <c r="D561" s="767"/>
      <c r="E561" s="746"/>
      <c r="F561" s="747"/>
      <c r="G561" s="746"/>
      <c r="H561" s="768" t="s">
        <v>1673</v>
      </c>
      <c r="I561" s="796">
        <f>SUM(I559:I560)</f>
        <v>2412.2900000000004</v>
      </c>
    </row>
    <row r="562" spans="1:9" ht="13.5" thickBot="1">
      <c r="A562" s="1105" t="s">
        <v>1686</v>
      </c>
      <c r="B562" s="1106"/>
      <c r="C562" s="1106"/>
      <c r="D562" s="1106"/>
      <c r="E562" s="1106"/>
      <c r="F562" s="1106"/>
      <c r="G562" s="1106"/>
      <c r="H562" s="1106"/>
      <c r="I562" s="1107"/>
    </row>
    <row r="563" spans="1:9" ht="51">
      <c r="A563" s="885" t="s">
        <v>1827</v>
      </c>
      <c r="B563" s="886" t="s">
        <v>1675</v>
      </c>
      <c r="C563" s="887" t="s">
        <v>2353</v>
      </c>
      <c r="D563" s="888">
        <v>0.3</v>
      </c>
      <c r="E563" s="889">
        <v>1</v>
      </c>
      <c r="F563" s="851">
        <v>100.83</v>
      </c>
      <c r="G563" s="889">
        <v>0</v>
      </c>
      <c r="H563" s="830">
        <f>F563</f>
        <v>100.83</v>
      </c>
      <c r="I563" s="895">
        <f>D563*H563</f>
        <v>30.249</v>
      </c>
    </row>
    <row r="564" spans="1:9" ht="26.25" thickBot="1">
      <c r="A564" s="882"/>
      <c r="B564" s="883"/>
      <c r="C564" s="884"/>
      <c r="D564" s="890"/>
      <c r="E564" s="891"/>
      <c r="F564" s="892"/>
      <c r="G564" s="891"/>
      <c r="H564" s="824" t="s">
        <v>1673</v>
      </c>
      <c r="I564" s="825">
        <f>I563</f>
        <v>30.249</v>
      </c>
    </row>
    <row r="565" spans="1:9" ht="13.5" thickBot="1">
      <c r="A565" s="1108" t="s">
        <v>2370</v>
      </c>
      <c r="B565" s="1109"/>
      <c r="C565" s="1109"/>
      <c r="D565" s="1109"/>
      <c r="E565" s="1109"/>
      <c r="F565" s="1109"/>
      <c r="G565" s="1109"/>
      <c r="H565" s="1109"/>
      <c r="I565" s="1110"/>
    </row>
    <row r="566" spans="1:9" ht="12.75">
      <c r="A566" s="769"/>
      <c r="B566" s="770"/>
      <c r="C566" s="771"/>
      <c r="D566" s="772"/>
      <c r="E566" s="773"/>
      <c r="F566" s="774"/>
      <c r="G566" s="773">
        <v>0</v>
      </c>
      <c r="H566" s="774"/>
      <c r="I566" s="775">
        <v>0</v>
      </c>
    </row>
    <row r="567" spans="1:9" ht="12.75">
      <c r="A567" s="776"/>
      <c r="B567" s="743"/>
      <c r="C567" s="777"/>
      <c r="D567" s="763"/>
      <c r="E567" s="751"/>
      <c r="F567" s="745"/>
      <c r="G567" s="751"/>
      <c r="H567" s="745"/>
      <c r="I567" s="778">
        <v>0</v>
      </c>
    </row>
    <row r="568" spans="1:9" ht="26.25" thickBot="1">
      <c r="A568" s="779"/>
      <c r="B568" s="780"/>
      <c r="C568" s="780"/>
      <c r="D568" s="781"/>
      <c r="E568" s="782"/>
      <c r="F568" s="782"/>
      <c r="G568" s="782"/>
      <c r="H568" s="797" t="s">
        <v>1673</v>
      </c>
      <c r="I568" s="783">
        <v>0</v>
      </c>
    </row>
    <row r="569" spans="1:9" ht="13.5" thickBot="1">
      <c r="A569" s="784"/>
      <c r="B569" s="784"/>
      <c r="C569" s="784"/>
      <c r="D569" s="784"/>
      <c r="E569" s="784"/>
      <c r="F569" s="784"/>
      <c r="G569" s="784"/>
      <c r="H569" s="784"/>
      <c r="I569" s="784"/>
    </row>
    <row r="570" spans="1:9" ht="12.75">
      <c r="A570" s="785" t="s">
        <v>2371</v>
      </c>
      <c r="B570" s="786"/>
      <c r="C570" s="787"/>
      <c r="D570" s="784"/>
      <c r="E570" s="784"/>
      <c r="F570" s="784"/>
      <c r="G570" s="784"/>
      <c r="H570" s="784"/>
      <c r="I570" s="784"/>
    </row>
    <row r="571" spans="1:9" ht="12.75">
      <c r="A571" s="788" t="s">
        <v>2372</v>
      </c>
      <c r="B571" s="789" t="s">
        <v>2373</v>
      </c>
      <c r="C571" s="790" t="s">
        <v>2374</v>
      </c>
      <c r="D571" s="784"/>
      <c r="E571" s="784"/>
      <c r="F571" s="784"/>
      <c r="G571" s="784"/>
      <c r="H571" s="784"/>
      <c r="I571" s="784"/>
    </row>
    <row r="572" spans="1:9" ht="12.75">
      <c r="A572" s="788" t="s">
        <v>2375</v>
      </c>
      <c r="B572" s="791" t="s">
        <v>2410</v>
      </c>
      <c r="C572" s="798">
        <f>I557</f>
        <v>25.664292</v>
      </c>
      <c r="D572" s="784"/>
      <c r="E572" s="784"/>
      <c r="F572" s="784"/>
      <c r="G572" s="784"/>
      <c r="H572" s="784"/>
      <c r="I572" s="784"/>
    </row>
    <row r="573" spans="1:9" ht="12.75">
      <c r="A573" s="788" t="s">
        <v>2376</v>
      </c>
      <c r="B573" s="791"/>
      <c r="C573" s="798">
        <f>I561</f>
        <v>2412.2900000000004</v>
      </c>
      <c r="D573" s="784"/>
      <c r="E573" s="784"/>
      <c r="F573" s="784"/>
      <c r="G573" s="784"/>
      <c r="H573" s="784"/>
      <c r="I573" s="784"/>
    </row>
    <row r="574" spans="1:9" ht="12.75">
      <c r="A574" s="788" t="s">
        <v>2377</v>
      </c>
      <c r="B574" s="791"/>
      <c r="C574" s="798">
        <f>I568</f>
        <v>0</v>
      </c>
      <c r="D574" s="784"/>
      <c r="E574" s="792"/>
      <c r="F574" s="784"/>
      <c r="G574" s="784"/>
      <c r="H574" s="784"/>
      <c r="I574" s="784"/>
    </row>
    <row r="575" spans="1:9" ht="25.5">
      <c r="A575" s="788" t="s">
        <v>2378</v>
      </c>
      <c r="B575" s="791"/>
      <c r="C575" s="799">
        <f>I564</f>
        <v>30.249</v>
      </c>
      <c r="D575" s="784"/>
      <c r="E575" s="784"/>
      <c r="F575" s="784"/>
      <c r="G575" s="784"/>
      <c r="H575" s="784"/>
      <c r="I575" s="784"/>
    </row>
    <row r="576" spans="1:9" ht="25.5">
      <c r="A576" s="788" t="s">
        <v>2379</v>
      </c>
      <c r="B576" s="791"/>
      <c r="C576" s="798">
        <v>1</v>
      </c>
      <c r="D576" s="784"/>
      <c r="E576" s="784"/>
      <c r="F576" s="784"/>
      <c r="G576" s="784"/>
      <c r="H576" s="784"/>
      <c r="I576" s="784"/>
    </row>
    <row r="577" spans="1:9" ht="25.5">
      <c r="A577" s="788" t="s">
        <v>2380</v>
      </c>
      <c r="B577" s="791"/>
      <c r="C577" s="798">
        <f>C572+C575</f>
        <v>55.913292</v>
      </c>
      <c r="D577" s="784"/>
      <c r="E577" s="784"/>
      <c r="F577" s="784"/>
      <c r="G577" s="784"/>
      <c r="H577" s="784"/>
      <c r="I577" s="784"/>
    </row>
    <row r="578" spans="1:9" ht="38.25">
      <c r="A578" s="793" t="s">
        <v>2381</v>
      </c>
      <c r="B578" s="791"/>
      <c r="C578" s="798">
        <f>C577/C576</f>
        <v>55.913292</v>
      </c>
      <c r="D578" s="784"/>
      <c r="E578" s="784"/>
      <c r="F578" s="784"/>
      <c r="G578" s="784"/>
      <c r="H578" s="784"/>
      <c r="I578" s="784"/>
    </row>
    <row r="579" spans="1:9" ht="25.5">
      <c r="A579" s="788" t="s">
        <v>2382</v>
      </c>
      <c r="B579" s="791"/>
      <c r="C579" s="798">
        <f>C573+C578</f>
        <v>2468.2032920000006</v>
      </c>
      <c r="D579" s="784"/>
      <c r="E579" s="784"/>
      <c r="F579" s="784"/>
      <c r="G579" s="784"/>
      <c r="H579" s="784"/>
      <c r="I579" s="784"/>
    </row>
    <row r="580" spans="1:9" ht="38.25">
      <c r="A580" s="794" t="s">
        <v>2383</v>
      </c>
      <c r="B580" s="801">
        <v>30.9</v>
      </c>
      <c r="C580" s="800">
        <f>C579*0.309</f>
        <v>762.6748172280002</v>
      </c>
      <c r="D580" s="784"/>
      <c r="E580" s="784"/>
      <c r="F580" s="784"/>
      <c r="G580" s="784"/>
      <c r="H580" s="784"/>
      <c r="I580" s="784"/>
    </row>
    <row r="581" spans="1:9" ht="38.25">
      <c r="A581" s="788" t="s">
        <v>2384</v>
      </c>
      <c r="B581" s="791"/>
      <c r="C581" s="800">
        <f>C579+C580</f>
        <v>3230.8781092280005</v>
      </c>
      <c r="D581" s="784"/>
      <c r="E581" s="784"/>
      <c r="F581" s="784"/>
      <c r="G581" s="784"/>
      <c r="H581" s="784"/>
      <c r="I581" s="784"/>
    </row>
    <row r="582" spans="1:9" ht="30.75" thickBot="1">
      <c r="A582" s="724" t="s">
        <v>2385</v>
      </c>
      <c r="B582" s="725"/>
      <c r="C582" s="726">
        <f>C581</f>
        <v>3230.8781092280005</v>
      </c>
      <c r="D582" s="710"/>
      <c r="E582" s="710"/>
      <c r="F582" s="710"/>
      <c r="G582" s="710"/>
      <c r="H582" s="710"/>
      <c r="I582" s="710"/>
    </row>
    <row r="583" spans="1:9" ht="12.75">
      <c r="A583" s="1111"/>
      <c r="B583" s="1111"/>
      <c r="C583" s="1111"/>
      <c r="D583" s="1111"/>
      <c r="E583" s="1111"/>
      <c r="F583" s="1111"/>
      <c r="G583" s="1111"/>
      <c r="H583" s="1111"/>
      <c r="I583" s="1111"/>
    </row>
    <row r="584" spans="1:9" ht="21.75" customHeight="1" thickBot="1">
      <c r="A584" s="1084" t="s">
        <v>1960</v>
      </c>
      <c r="B584" s="1084"/>
      <c r="C584" s="1084"/>
      <c r="D584" s="1084"/>
      <c r="E584" s="1084"/>
      <c r="F584" s="1084"/>
      <c r="G584" s="1084"/>
      <c r="H584" s="1084"/>
      <c r="I584" s="1084"/>
    </row>
    <row r="585" spans="1:13" ht="15">
      <c r="A585" s="803" t="s">
        <v>2359</v>
      </c>
      <c r="B585" s="1085" t="s">
        <v>2742</v>
      </c>
      <c r="C585" s="1085"/>
      <c r="D585" s="1085"/>
      <c r="E585" s="1085"/>
      <c r="F585" s="1085"/>
      <c r="G585" s="1085"/>
      <c r="H585" s="1085"/>
      <c r="I585" s="1086"/>
      <c r="K585" s="1099" t="s">
        <v>2405</v>
      </c>
      <c r="L585" s="1099"/>
      <c r="M585" s="1099"/>
    </row>
    <row r="586" spans="1:17" ht="21.75" customHeight="1">
      <c r="A586" s="727" t="s">
        <v>2360</v>
      </c>
      <c r="B586" s="1087" t="s">
        <v>2025</v>
      </c>
      <c r="C586" s="1087"/>
      <c r="D586" s="1087"/>
      <c r="E586" s="1087"/>
      <c r="F586" s="1087"/>
      <c r="G586" s="1087"/>
      <c r="H586" s="1087"/>
      <c r="I586" s="1088"/>
      <c r="K586" s="101" t="s">
        <v>2407</v>
      </c>
      <c r="L586" t="s">
        <v>2399</v>
      </c>
      <c r="M586" s="738">
        <v>220</v>
      </c>
      <c r="O586" t="s">
        <v>2411</v>
      </c>
      <c r="Q586" s="101" t="s">
        <v>2416</v>
      </c>
    </row>
    <row r="587" spans="1:17" ht="15.75" thickBot="1">
      <c r="A587" s="807" t="s">
        <v>1008</v>
      </c>
      <c r="B587" s="1075" t="s">
        <v>1336</v>
      </c>
      <c r="C587" s="1075"/>
      <c r="D587" s="1075"/>
      <c r="E587" s="1075"/>
      <c r="F587" s="1075"/>
      <c r="G587" s="1075"/>
      <c r="H587" s="1075"/>
      <c r="I587" s="1076"/>
      <c r="K587" s="809" t="s">
        <v>2408</v>
      </c>
      <c r="L587" s="808" t="s">
        <v>2412</v>
      </c>
      <c r="M587" s="805">
        <v>192</v>
      </c>
      <c r="O587" s="806" t="s">
        <v>2413</v>
      </c>
      <c r="Q587" s="101" t="s">
        <v>1129</v>
      </c>
    </row>
    <row r="588" spans="1:17" ht="12.75">
      <c r="A588" s="1112" t="s">
        <v>1668</v>
      </c>
      <c r="B588" s="1114" t="s">
        <v>1669</v>
      </c>
      <c r="C588" s="1114" t="s">
        <v>1670</v>
      </c>
      <c r="D588" s="1116"/>
      <c r="E588" s="1117"/>
      <c r="F588" s="1118" t="s">
        <v>2361</v>
      </c>
      <c r="G588" s="1118" t="s">
        <v>2362</v>
      </c>
      <c r="H588" s="1118" t="s">
        <v>1672</v>
      </c>
      <c r="I588" s="1120" t="s">
        <v>1673</v>
      </c>
      <c r="K588" s="809" t="s">
        <v>2409</v>
      </c>
      <c r="L588" s="809" t="s">
        <v>2414</v>
      </c>
      <c r="M588" s="810">
        <v>250</v>
      </c>
      <c r="O588" s="806"/>
      <c r="Q588" s="101"/>
    </row>
    <row r="589" spans="1:13" ht="13.5" thickBot="1">
      <c r="A589" s="1113"/>
      <c r="B589" s="1115"/>
      <c r="C589" s="1115"/>
      <c r="D589" s="811" t="s">
        <v>1671</v>
      </c>
      <c r="E589" s="811" t="s">
        <v>2363</v>
      </c>
      <c r="F589" s="1119"/>
      <c r="G589" s="1119"/>
      <c r="H589" s="1119"/>
      <c r="I589" s="1121"/>
      <c r="K589" s="804" t="s">
        <v>2402</v>
      </c>
      <c r="L589" s="1122">
        <f>SUM(M586:M588)</f>
        <v>662</v>
      </c>
      <c r="M589" s="1122"/>
    </row>
    <row r="590" spans="1:13" ht="13.5" thickBot="1">
      <c r="A590" s="1105" t="s">
        <v>1674</v>
      </c>
      <c r="B590" s="1106"/>
      <c r="C590" s="1106"/>
      <c r="D590" s="1106"/>
      <c r="E590" s="1106"/>
      <c r="F590" s="1106"/>
      <c r="G590" s="1106"/>
      <c r="H590" s="1106"/>
      <c r="I590" s="1107"/>
      <c r="K590" s="804" t="s">
        <v>2403</v>
      </c>
      <c r="L590" s="1122">
        <f>L589/3</f>
        <v>220.66666666666666</v>
      </c>
      <c r="M590" s="1122"/>
    </row>
    <row r="591" spans="1:13" ht="15">
      <c r="A591" s="813" t="s">
        <v>1752</v>
      </c>
      <c r="B591" s="814" t="s">
        <v>1675</v>
      </c>
      <c r="C591" s="815">
        <v>10101</v>
      </c>
      <c r="D591" s="816">
        <v>0.25</v>
      </c>
      <c r="E591" s="817">
        <v>1</v>
      </c>
      <c r="F591" s="742">
        <v>5.14</v>
      </c>
      <c r="G591" s="817">
        <v>0</v>
      </c>
      <c r="H591" s="671">
        <f>F591*2.2833</f>
        <v>11.736162</v>
      </c>
      <c r="I591" s="795">
        <f>D591*H591</f>
        <v>2.9340405</v>
      </c>
      <c r="K591" s="804"/>
      <c r="L591" s="812"/>
      <c r="M591" s="812"/>
    </row>
    <row r="592" spans="1:9" ht="15">
      <c r="A592" s="818" t="s">
        <v>1754</v>
      </c>
      <c r="B592" s="814" t="s">
        <v>1675</v>
      </c>
      <c r="C592" s="815">
        <v>10115</v>
      </c>
      <c r="D592" s="816">
        <v>0.25</v>
      </c>
      <c r="E592" s="817">
        <v>1</v>
      </c>
      <c r="F592" s="742">
        <v>6.1</v>
      </c>
      <c r="G592" s="817">
        <v>0</v>
      </c>
      <c r="H592" s="671">
        <f>F592*2.2833</f>
        <v>13.92813</v>
      </c>
      <c r="I592" s="795">
        <f>D592*H592</f>
        <v>3.4820325</v>
      </c>
    </row>
    <row r="593" spans="1:9" ht="12.75">
      <c r="A593" s="750"/>
      <c r="B593" s="743"/>
      <c r="C593" s="744"/>
      <c r="D593" s="745"/>
      <c r="E593" s="751"/>
      <c r="F593" s="742"/>
      <c r="G593" s="751"/>
      <c r="H593" s="751"/>
      <c r="I593" s="748"/>
    </row>
    <row r="594" spans="1:9" ht="26.25" thickBot="1">
      <c r="A594" s="819"/>
      <c r="B594" s="820"/>
      <c r="C594" s="821"/>
      <c r="D594" s="820"/>
      <c r="E594" s="822"/>
      <c r="F594" s="823"/>
      <c r="G594" s="822"/>
      <c r="H594" s="824" t="s">
        <v>1673</v>
      </c>
      <c r="I594" s="825">
        <f>SUM(I591:I593)</f>
        <v>6.416073</v>
      </c>
    </row>
    <row r="595" spans="1:9" ht="13.5" thickBot="1">
      <c r="A595" s="1105" t="s">
        <v>1680</v>
      </c>
      <c r="B595" s="1106"/>
      <c r="C595" s="1106"/>
      <c r="D595" s="1106"/>
      <c r="E595" s="1106"/>
      <c r="F595" s="1106"/>
      <c r="G595" s="1106"/>
      <c r="H595" s="1106"/>
      <c r="I595" s="1107"/>
    </row>
    <row r="596" spans="1:9" ht="38.25">
      <c r="A596" s="826" t="s">
        <v>2415</v>
      </c>
      <c r="B596" s="827" t="s">
        <v>1336</v>
      </c>
      <c r="C596" s="828" t="s">
        <v>2405</v>
      </c>
      <c r="D596" s="816">
        <v>1</v>
      </c>
      <c r="E596" s="829">
        <v>1</v>
      </c>
      <c r="F596" s="830">
        <v>0</v>
      </c>
      <c r="G596" s="829">
        <v>0</v>
      </c>
      <c r="H596" s="830">
        <f>L590</f>
        <v>220.66666666666666</v>
      </c>
      <c r="I596" s="795">
        <f>D596*H596</f>
        <v>220.66666666666666</v>
      </c>
    </row>
    <row r="597" spans="1:9" ht="26.25" thickBot="1">
      <c r="A597" s="882"/>
      <c r="B597" s="883"/>
      <c r="C597" s="884"/>
      <c r="D597" s="881"/>
      <c r="E597" s="822"/>
      <c r="F597" s="880"/>
      <c r="G597" s="822"/>
      <c r="H597" s="824" t="s">
        <v>1673</v>
      </c>
      <c r="I597" s="825">
        <f>I596</f>
        <v>220.66666666666666</v>
      </c>
    </row>
    <row r="598" spans="1:9" ht="13.5" thickBot="1">
      <c r="A598" s="1105" t="s">
        <v>1686</v>
      </c>
      <c r="B598" s="1106"/>
      <c r="C598" s="1106"/>
      <c r="D598" s="1106"/>
      <c r="E598" s="1106"/>
      <c r="F598" s="1106"/>
      <c r="G598" s="1106"/>
      <c r="H598" s="1106"/>
      <c r="I598" s="1107"/>
    </row>
    <row r="599" spans="1:9" ht="51">
      <c r="A599" s="885" t="s">
        <v>1827</v>
      </c>
      <c r="B599" s="886" t="s">
        <v>1675</v>
      </c>
      <c r="C599" s="887" t="s">
        <v>2353</v>
      </c>
      <c r="D599" s="888">
        <v>0</v>
      </c>
      <c r="E599" s="889">
        <v>1</v>
      </c>
      <c r="F599" s="851">
        <v>100.83</v>
      </c>
      <c r="G599" s="889">
        <v>0</v>
      </c>
      <c r="H599" s="830">
        <f>F599</f>
        <v>100.83</v>
      </c>
      <c r="I599" s="895">
        <f>D599*H599</f>
        <v>0</v>
      </c>
    </row>
    <row r="600" spans="1:9" ht="26.25" thickBot="1">
      <c r="A600" s="882"/>
      <c r="B600" s="883"/>
      <c r="C600" s="884"/>
      <c r="D600" s="890"/>
      <c r="E600" s="891"/>
      <c r="F600" s="892"/>
      <c r="G600" s="891"/>
      <c r="H600" s="824" t="s">
        <v>1673</v>
      </c>
      <c r="I600" s="825">
        <f>I599</f>
        <v>0</v>
      </c>
    </row>
    <row r="601" spans="1:9" ht="13.5" thickBot="1">
      <c r="A601" s="1105" t="s">
        <v>2370</v>
      </c>
      <c r="B601" s="1106"/>
      <c r="C601" s="1106"/>
      <c r="D601" s="1106"/>
      <c r="E601" s="1106"/>
      <c r="F601" s="1106"/>
      <c r="G601" s="1106"/>
      <c r="H601" s="1106"/>
      <c r="I601" s="1107"/>
    </row>
    <row r="602" spans="1:9" ht="12.75">
      <c r="A602" s="847"/>
      <c r="B602" s="848"/>
      <c r="C602" s="849"/>
      <c r="D602" s="850"/>
      <c r="E602" s="851"/>
      <c r="F602" s="852"/>
      <c r="G602" s="851">
        <v>0</v>
      </c>
      <c r="H602" s="852"/>
      <c r="I602" s="853">
        <f>D602*F602</f>
        <v>0</v>
      </c>
    </row>
    <row r="603" spans="1:9" ht="12.75">
      <c r="A603" s="854"/>
      <c r="B603" s="814"/>
      <c r="C603" s="855"/>
      <c r="D603" s="856"/>
      <c r="E603" s="857"/>
      <c r="F603" s="816"/>
      <c r="G603" s="857"/>
      <c r="H603" s="816"/>
      <c r="I603" s="858">
        <f>D603*F603</f>
        <v>0</v>
      </c>
    </row>
    <row r="604" spans="1:9" ht="26.25" thickBot="1">
      <c r="A604" s="882"/>
      <c r="B604" s="883"/>
      <c r="C604" s="884"/>
      <c r="D604" s="890"/>
      <c r="E604" s="891"/>
      <c r="F604" s="892"/>
      <c r="G604" s="891"/>
      <c r="H604" s="893" t="s">
        <v>1673</v>
      </c>
      <c r="I604" s="894">
        <f>I602+I603</f>
        <v>0</v>
      </c>
    </row>
    <row r="605" spans="1:9" ht="13.5" thickBot="1">
      <c r="A605" s="864"/>
      <c r="B605" s="864"/>
      <c r="C605" s="864"/>
      <c r="D605" s="864"/>
      <c r="E605" s="864"/>
      <c r="F605" s="864"/>
      <c r="G605" s="864"/>
      <c r="H605" s="864"/>
      <c r="I605" s="864"/>
    </row>
    <row r="606" spans="1:9" ht="12.75">
      <c r="A606" s="865" t="s">
        <v>2371</v>
      </c>
      <c r="B606" s="866"/>
      <c r="C606" s="867"/>
      <c r="D606" s="864"/>
      <c r="E606" s="864"/>
      <c r="F606" s="864"/>
      <c r="G606" s="864"/>
      <c r="H606" s="864"/>
      <c r="I606" s="864"/>
    </row>
    <row r="607" spans="1:9" ht="12.75">
      <c r="A607" s="868" t="s">
        <v>2372</v>
      </c>
      <c r="B607" s="869" t="s">
        <v>2373</v>
      </c>
      <c r="C607" s="870" t="s">
        <v>2374</v>
      </c>
      <c r="D607" s="864"/>
      <c r="E607" s="864"/>
      <c r="F607" s="864"/>
      <c r="G607" s="864"/>
      <c r="H607" s="864"/>
      <c r="I607" s="864"/>
    </row>
    <row r="608" spans="1:9" ht="12.75">
      <c r="A608" s="868" t="s">
        <v>2375</v>
      </c>
      <c r="B608" s="791" t="s">
        <v>2410</v>
      </c>
      <c r="C608" s="872">
        <f>I594</f>
        <v>6.416073</v>
      </c>
      <c r="D608" s="864"/>
      <c r="E608" s="864"/>
      <c r="F608" s="864"/>
      <c r="G608" s="864"/>
      <c r="H608" s="864"/>
      <c r="I608" s="864"/>
    </row>
    <row r="609" spans="1:9" ht="12.75">
      <c r="A609" s="868" t="s">
        <v>2376</v>
      </c>
      <c r="B609" s="871"/>
      <c r="C609" s="872">
        <f>I597</f>
        <v>220.66666666666666</v>
      </c>
      <c r="D609" s="864"/>
      <c r="E609" s="864"/>
      <c r="F609" s="864"/>
      <c r="G609" s="864"/>
      <c r="H609" s="864"/>
      <c r="I609" s="864"/>
    </row>
    <row r="610" spans="1:9" ht="12.75">
      <c r="A610" s="868" t="s">
        <v>2377</v>
      </c>
      <c r="B610" s="871"/>
      <c r="C610" s="872">
        <f>I604</f>
        <v>0</v>
      </c>
      <c r="D610" s="864"/>
      <c r="E610" s="873"/>
      <c r="F610" s="864"/>
      <c r="G610" s="864"/>
      <c r="H610" s="864"/>
      <c r="I610" s="864"/>
    </row>
    <row r="611" spans="1:9" ht="25.5">
      <c r="A611" s="868" t="s">
        <v>2378</v>
      </c>
      <c r="B611" s="871"/>
      <c r="C611" s="874">
        <f>I600</f>
        <v>0</v>
      </c>
      <c r="D611" s="864"/>
      <c r="E611" s="864"/>
      <c r="F611" s="864"/>
      <c r="G611" s="864"/>
      <c r="H611" s="864"/>
      <c r="I611" s="864"/>
    </row>
    <row r="612" spans="1:9" ht="25.5">
      <c r="A612" s="868" t="s">
        <v>2379</v>
      </c>
      <c r="B612" s="871"/>
      <c r="C612" s="875">
        <v>1</v>
      </c>
      <c r="D612" s="864"/>
      <c r="E612" s="864"/>
      <c r="F612" s="864"/>
      <c r="G612" s="864"/>
      <c r="H612" s="864"/>
      <c r="I612" s="864"/>
    </row>
    <row r="613" spans="1:9" ht="25.5">
      <c r="A613" s="868" t="s">
        <v>2380</v>
      </c>
      <c r="B613" s="871"/>
      <c r="C613" s="872">
        <f>C608+C611</f>
        <v>6.416073</v>
      </c>
      <c r="D613" s="864"/>
      <c r="E613" s="864"/>
      <c r="F613" s="864"/>
      <c r="G613" s="864"/>
      <c r="H613" s="864"/>
      <c r="I613" s="864"/>
    </row>
    <row r="614" spans="1:9" ht="38.25">
      <c r="A614" s="876" t="s">
        <v>2381</v>
      </c>
      <c r="B614" s="871"/>
      <c r="C614" s="872">
        <f>C613/C612</f>
        <v>6.416073</v>
      </c>
      <c r="D614" s="864"/>
      <c r="E614" s="864"/>
      <c r="F614" s="864"/>
      <c r="G614" s="864"/>
      <c r="H614" s="864"/>
      <c r="I614" s="864"/>
    </row>
    <row r="615" spans="1:9" ht="25.5">
      <c r="A615" s="868" t="s">
        <v>2382</v>
      </c>
      <c r="B615" s="871"/>
      <c r="C615" s="872">
        <f>C609+C614</f>
        <v>227.08273966666667</v>
      </c>
      <c r="D615" s="864"/>
      <c r="E615" s="864"/>
      <c r="F615" s="864"/>
      <c r="G615" s="864"/>
      <c r="H615" s="864"/>
      <c r="I615" s="864"/>
    </row>
    <row r="616" spans="1:9" ht="38.25">
      <c r="A616" s="877" t="s">
        <v>2383</v>
      </c>
      <c r="B616" s="878">
        <v>30.9</v>
      </c>
      <c r="C616" s="879">
        <f>C615*0.309</f>
        <v>70.168566557</v>
      </c>
      <c r="D616" s="864"/>
      <c r="E616" s="864"/>
      <c r="F616" s="864"/>
      <c r="G616" s="864"/>
      <c r="H616" s="864"/>
      <c r="I616" s="864"/>
    </row>
    <row r="617" spans="1:9" ht="38.25">
      <c r="A617" s="868" t="s">
        <v>2384</v>
      </c>
      <c r="B617" s="871"/>
      <c r="C617" s="879">
        <f>C615+C616</f>
        <v>297.2513062236667</v>
      </c>
      <c r="D617" s="864"/>
      <c r="E617" s="864"/>
      <c r="F617" s="864"/>
      <c r="G617" s="864"/>
      <c r="H617" s="864"/>
      <c r="I617" s="864"/>
    </row>
    <row r="618" spans="1:9" ht="30.75" thickBot="1">
      <c r="A618" s="724" t="s">
        <v>2385</v>
      </c>
      <c r="B618" s="725"/>
      <c r="C618" s="726">
        <f>C617</f>
        <v>297.2513062236667</v>
      </c>
      <c r="D618" s="710"/>
      <c r="E618" s="710"/>
      <c r="F618" s="710"/>
      <c r="G618" s="710"/>
      <c r="H618" s="710"/>
      <c r="I618" s="710"/>
    </row>
    <row r="620" spans="1:9" ht="21.75" customHeight="1" thickBot="1">
      <c r="A620" s="1084" t="s">
        <v>1985</v>
      </c>
      <c r="B620" s="1084"/>
      <c r="C620" s="1084"/>
      <c r="D620" s="1084"/>
      <c r="E620" s="1084"/>
      <c r="F620" s="1084"/>
      <c r="G620" s="1084"/>
      <c r="H620" s="1084"/>
      <c r="I620" s="1084"/>
    </row>
    <row r="621" spans="1:13" ht="15" customHeight="1">
      <c r="A621" s="803" t="s">
        <v>2359</v>
      </c>
      <c r="B621" s="1085" t="s">
        <v>2742</v>
      </c>
      <c r="C621" s="1085"/>
      <c r="D621" s="1085"/>
      <c r="E621" s="1085"/>
      <c r="F621" s="1085"/>
      <c r="G621" s="1085"/>
      <c r="H621" s="1085"/>
      <c r="I621" s="1086"/>
      <c r="K621" s="1099" t="s">
        <v>2405</v>
      </c>
      <c r="L621" s="1099"/>
      <c r="M621" s="1099"/>
    </row>
    <row r="622" spans="1:17" ht="19.5" customHeight="1">
      <c r="A622" s="727" t="s">
        <v>2360</v>
      </c>
      <c r="B622" s="1087" t="s">
        <v>2027</v>
      </c>
      <c r="C622" s="1087"/>
      <c r="D622" s="1087"/>
      <c r="E622" s="1087"/>
      <c r="F622" s="1087"/>
      <c r="G622" s="1087"/>
      <c r="H622" s="1087"/>
      <c r="I622" s="1088"/>
      <c r="K622" s="101" t="s">
        <v>2407</v>
      </c>
      <c r="M622" s="738">
        <v>229</v>
      </c>
      <c r="O622" t="s">
        <v>2411</v>
      </c>
      <c r="Q622" s="101" t="s">
        <v>2416</v>
      </c>
    </row>
    <row r="623" spans="1:17" ht="15.75" thickBot="1">
      <c r="A623" s="807" t="s">
        <v>1008</v>
      </c>
      <c r="B623" s="1075" t="s">
        <v>1336</v>
      </c>
      <c r="C623" s="1075"/>
      <c r="D623" s="1075"/>
      <c r="E623" s="1075"/>
      <c r="F623" s="1075"/>
      <c r="G623" s="1075"/>
      <c r="H623" s="1075"/>
      <c r="I623" s="1076"/>
      <c r="K623" s="809" t="s">
        <v>2408</v>
      </c>
      <c r="L623" s="808" t="s">
        <v>2412</v>
      </c>
      <c r="M623" s="805">
        <v>200</v>
      </c>
      <c r="O623" s="806" t="s">
        <v>2413</v>
      </c>
      <c r="Q623" s="101" t="s">
        <v>1129</v>
      </c>
    </row>
    <row r="624" spans="1:17" ht="12.75">
      <c r="A624" s="1112" t="s">
        <v>1668</v>
      </c>
      <c r="B624" s="1114" t="s">
        <v>1669</v>
      </c>
      <c r="C624" s="1114" t="s">
        <v>1670</v>
      </c>
      <c r="D624" s="1116"/>
      <c r="E624" s="1117"/>
      <c r="F624" s="1118" t="s">
        <v>2361</v>
      </c>
      <c r="G624" s="1118" t="s">
        <v>2362</v>
      </c>
      <c r="H624" s="1118" t="s">
        <v>1672</v>
      </c>
      <c r="I624" s="1120" t="s">
        <v>1673</v>
      </c>
      <c r="K624" s="809" t="s">
        <v>2409</v>
      </c>
      <c r="L624" s="809" t="s">
        <v>2414</v>
      </c>
      <c r="M624" s="810">
        <v>262</v>
      </c>
      <c r="O624" s="806"/>
      <c r="Q624" s="101"/>
    </row>
    <row r="625" spans="1:13" ht="13.5" thickBot="1">
      <c r="A625" s="1113"/>
      <c r="B625" s="1115"/>
      <c r="C625" s="1115"/>
      <c r="D625" s="811" t="s">
        <v>1671</v>
      </c>
      <c r="E625" s="811" t="s">
        <v>2363</v>
      </c>
      <c r="F625" s="1119"/>
      <c r="G625" s="1119"/>
      <c r="H625" s="1119"/>
      <c r="I625" s="1121"/>
      <c r="K625" s="804" t="s">
        <v>2402</v>
      </c>
      <c r="L625" s="1122">
        <f>SUM(M622:M624)</f>
        <v>691</v>
      </c>
      <c r="M625" s="1122"/>
    </row>
    <row r="626" spans="1:13" ht="13.5" thickBot="1">
      <c r="A626" s="1105" t="s">
        <v>1674</v>
      </c>
      <c r="B626" s="1106"/>
      <c r="C626" s="1106"/>
      <c r="D626" s="1106"/>
      <c r="E626" s="1106"/>
      <c r="F626" s="1106"/>
      <c r="G626" s="1106"/>
      <c r="H626" s="1106"/>
      <c r="I626" s="1107"/>
      <c r="K626" s="804" t="s">
        <v>2403</v>
      </c>
      <c r="L626" s="1122">
        <f>L625/3</f>
        <v>230.33333333333334</v>
      </c>
      <c r="M626" s="1122"/>
    </row>
    <row r="627" spans="1:13" ht="15">
      <c r="A627" s="813" t="s">
        <v>1752</v>
      </c>
      <c r="B627" s="814" t="s">
        <v>1675</v>
      </c>
      <c r="C627" s="815">
        <v>10101</v>
      </c>
      <c r="D627" s="816">
        <v>1</v>
      </c>
      <c r="E627" s="817">
        <v>1</v>
      </c>
      <c r="F627" s="813">
        <v>5.14</v>
      </c>
      <c r="G627" s="817">
        <v>0</v>
      </c>
      <c r="H627" s="671">
        <f>F627*2.2833</f>
        <v>11.736162</v>
      </c>
      <c r="I627" s="897">
        <f>D627*H627</f>
        <v>11.736162</v>
      </c>
      <c r="K627" s="804"/>
      <c r="L627" s="812"/>
      <c r="M627" s="812"/>
    </row>
    <row r="628" spans="1:9" ht="15">
      <c r="A628" s="818" t="s">
        <v>1754</v>
      </c>
      <c r="B628" s="814" t="s">
        <v>1675</v>
      </c>
      <c r="C628" s="815">
        <v>10115</v>
      </c>
      <c r="D628" s="816">
        <v>0.8</v>
      </c>
      <c r="E628" s="817">
        <v>1</v>
      </c>
      <c r="F628" s="813">
        <v>6.1</v>
      </c>
      <c r="G628" s="817">
        <v>0</v>
      </c>
      <c r="H628" s="671">
        <f>F628*2.2833</f>
        <v>13.92813</v>
      </c>
      <c r="I628" s="897">
        <f>D628*H628</f>
        <v>11.142504</v>
      </c>
    </row>
    <row r="629" spans="1:9" ht="15">
      <c r="A629" s="818" t="s">
        <v>2417</v>
      </c>
      <c r="B629" s="814" t="s">
        <v>1675</v>
      </c>
      <c r="C629" s="815">
        <v>10115</v>
      </c>
      <c r="D629" s="816">
        <v>0.5</v>
      </c>
      <c r="E629" s="817">
        <v>1</v>
      </c>
      <c r="F629" s="813">
        <v>6.1</v>
      </c>
      <c r="G629" s="817">
        <v>0</v>
      </c>
      <c r="H629" s="671">
        <f>F629*2.2833</f>
        <v>13.92813</v>
      </c>
      <c r="I629" s="897">
        <f>D629*H629</f>
        <v>6.964065</v>
      </c>
    </row>
    <row r="630" spans="1:9" ht="26.25" thickBot="1">
      <c r="A630" s="819"/>
      <c r="B630" s="820"/>
      <c r="C630" s="821"/>
      <c r="D630" s="820"/>
      <c r="E630" s="822"/>
      <c r="F630" s="823"/>
      <c r="G630" s="822"/>
      <c r="H630" s="824" t="s">
        <v>1673</v>
      </c>
      <c r="I630" s="898">
        <f>SUM(I627:I629)</f>
        <v>29.842731</v>
      </c>
    </row>
    <row r="631" spans="1:9" ht="13.5" thickBot="1">
      <c r="A631" s="1105" t="s">
        <v>1680</v>
      </c>
      <c r="B631" s="1106"/>
      <c r="C631" s="1106"/>
      <c r="D631" s="1106"/>
      <c r="E631" s="1106"/>
      <c r="F631" s="1106"/>
      <c r="G631" s="1106"/>
      <c r="H631" s="1106"/>
      <c r="I631" s="1107"/>
    </row>
    <row r="632" spans="1:9" ht="25.5">
      <c r="A632" s="831" t="s">
        <v>2418</v>
      </c>
      <c r="B632" s="832" t="s">
        <v>1336</v>
      </c>
      <c r="C632" s="833" t="s">
        <v>2419</v>
      </c>
      <c r="D632" s="816">
        <v>1</v>
      </c>
      <c r="E632" s="817">
        <v>1</v>
      </c>
      <c r="F632" s="813">
        <v>5.54</v>
      </c>
      <c r="G632" s="817">
        <v>0</v>
      </c>
      <c r="H632" s="896">
        <f>L626</f>
        <v>230.33333333333334</v>
      </c>
      <c r="I632" s="897">
        <f>D632*H632</f>
        <v>230.33333333333334</v>
      </c>
    </row>
    <row r="633" spans="1:9" ht="18" customHeight="1" thickBot="1">
      <c r="A633" s="901"/>
      <c r="B633" s="902"/>
      <c r="C633" s="903"/>
      <c r="D633" s="904"/>
      <c r="E633" s="905"/>
      <c r="F633" s="906"/>
      <c r="G633" s="905"/>
      <c r="H633" s="907" t="s">
        <v>1673</v>
      </c>
      <c r="I633" s="900">
        <f>I632</f>
        <v>230.33333333333334</v>
      </c>
    </row>
    <row r="634" spans="1:9" ht="13.5" thickBot="1">
      <c r="A634" s="1123" t="s">
        <v>1686</v>
      </c>
      <c r="B634" s="1124"/>
      <c r="C634" s="1124"/>
      <c r="D634" s="1124"/>
      <c r="E634" s="1124"/>
      <c r="F634" s="1124"/>
      <c r="G634" s="1124"/>
      <c r="H634" s="1124"/>
      <c r="I634" s="1125"/>
    </row>
    <row r="635" spans="1:9" ht="13.5" thickBot="1">
      <c r="A635" s="834"/>
      <c r="B635" s="835"/>
      <c r="C635" s="836"/>
      <c r="D635" s="837"/>
      <c r="E635" s="838"/>
      <c r="F635" s="839"/>
      <c r="G635" s="838"/>
      <c r="H635" s="839"/>
      <c r="I635" s="840">
        <v>0</v>
      </c>
    </row>
    <row r="636" spans="1:9" ht="26.25" thickBot="1">
      <c r="A636" s="841"/>
      <c r="B636" s="842"/>
      <c r="C636" s="842"/>
      <c r="D636" s="843"/>
      <c r="E636" s="844"/>
      <c r="F636" s="844"/>
      <c r="G636" s="844"/>
      <c r="H636" s="845" t="s">
        <v>1673</v>
      </c>
      <c r="I636" s="846">
        <f>I635</f>
        <v>0</v>
      </c>
    </row>
    <row r="637" spans="1:9" ht="13.5" thickBot="1">
      <c r="A637" s="1105" t="s">
        <v>2370</v>
      </c>
      <c r="B637" s="1106"/>
      <c r="C637" s="1106"/>
      <c r="D637" s="1106"/>
      <c r="E637" s="1106"/>
      <c r="F637" s="1106"/>
      <c r="G637" s="1106"/>
      <c r="H637" s="1106"/>
      <c r="I637" s="1107"/>
    </row>
    <row r="638" spans="1:9" ht="12.75">
      <c r="A638" s="847"/>
      <c r="B638" s="848"/>
      <c r="C638" s="849"/>
      <c r="D638" s="850"/>
      <c r="E638" s="851"/>
      <c r="F638" s="852"/>
      <c r="G638" s="851">
        <v>0</v>
      </c>
      <c r="H638" s="852"/>
      <c r="I638" s="853">
        <f>D638*F638</f>
        <v>0</v>
      </c>
    </row>
    <row r="639" spans="1:9" ht="12.75">
      <c r="A639" s="854"/>
      <c r="B639" s="814"/>
      <c r="C639" s="855"/>
      <c r="D639" s="856"/>
      <c r="E639" s="857"/>
      <c r="F639" s="816"/>
      <c r="G639" s="857"/>
      <c r="H639" s="816"/>
      <c r="I639" s="858">
        <f>D639*F639</f>
        <v>0</v>
      </c>
    </row>
    <row r="640" spans="1:9" ht="26.25" thickBot="1">
      <c r="A640" s="859"/>
      <c r="B640" s="860"/>
      <c r="C640" s="860"/>
      <c r="D640" s="861"/>
      <c r="E640" s="862"/>
      <c r="F640" s="862"/>
      <c r="G640" s="862"/>
      <c r="H640" s="899" t="s">
        <v>1673</v>
      </c>
      <c r="I640" s="863">
        <f>I638+I639</f>
        <v>0</v>
      </c>
    </row>
    <row r="641" spans="1:9" ht="13.5" thickBot="1">
      <c r="A641" s="864"/>
      <c r="B641" s="864"/>
      <c r="C641" s="864"/>
      <c r="D641" s="864"/>
      <c r="E641" s="864"/>
      <c r="F641" s="864"/>
      <c r="G641" s="864"/>
      <c r="H641" s="864"/>
      <c r="I641" s="864"/>
    </row>
    <row r="642" spans="1:9" ht="12.75">
      <c r="A642" s="865" t="s">
        <v>2371</v>
      </c>
      <c r="B642" s="866"/>
      <c r="C642" s="867"/>
      <c r="D642" s="864"/>
      <c r="E642" s="864"/>
      <c r="F642" s="864"/>
      <c r="G642" s="864"/>
      <c r="H642" s="864"/>
      <c r="I642" s="864"/>
    </row>
    <row r="643" spans="1:9" ht="12.75">
      <c r="A643" s="868" t="s">
        <v>2372</v>
      </c>
      <c r="B643" s="869" t="s">
        <v>2373</v>
      </c>
      <c r="C643" s="870" t="s">
        <v>2374</v>
      </c>
      <c r="D643" s="864"/>
      <c r="E643" s="864"/>
      <c r="F643" s="864"/>
      <c r="G643" s="864"/>
      <c r="H643" s="864"/>
      <c r="I643" s="864"/>
    </row>
    <row r="644" spans="1:9" ht="12.75">
      <c r="A644" s="868" t="s">
        <v>2375</v>
      </c>
      <c r="B644" s="791" t="s">
        <v>2410</v>
      </c>
      <c r="C644" s="872">
        <f>I630</f>
        <v>29.842731</v>
      </c>
      <c r="D644" s="864"/>
      <c r="E644" s="864"/>
      <c r="F644" s="864"/>
      <c r="G644" s="864"/>
      <c r="H644" s="864"/>
      <c r="I644" s="864"/>
    </row>
    <row r="645" spans="1:9" ht="12.75">
      <c r="A645" s="868" t="s">
        <v>2376</v>
      </c>
      <c r="B645" s="871"/>
      <c r="C645" s="872">
        <f>I633</f>
        <v>230.33333333333334</v>
      </c>
      <c r="D645" s="864"/>
      <c r="E645" s="864"/>
      <c r="F645" s="864"/>
      <c r="G645" s="864"/>
      <c r="H645" s="864"/>
      <c r="I645" s="864"/>
    </row>
    <row r="646" spans="1:9" ht="12.75">
      <c r="A646" s="868" t="s">
        <v>2377</v>
      </c>
      <c r="B646" s="871"/>
      <c r="C646" s="872">
        <f>I640</f>
        <v>0</v>
      </c>
      <c r="D646" s="864"/>
      <c r="E646" s="873"/>
      <c r="F646" s="864"/>
      <c r="G646" s="864"/>
      <c r="H646" s="864"/>
      <c r="I646" s="864"/>
    </row>
    <row r="647" spans="1:9" ht="25.5">
      <c r="A647" s="868" t="s">
        <v>2378</v>
      </c>
      <c r="B647" s="871"/>
      <c r="C647" s="874">
        <f>I636</f>
        <v>0</v>
      </c>
      <c r="D647" s="864"/>
      <c r="E647" s="864"/>
      <c r="F647" s="864"/>
      <c r="G647" s="864"/>
      <c r="H647" s="864"/>
      <c r="I647" s="864"/>
    </row>
    <row r="648" spans="1:9" ht="25.5">
      <c r="A648" s="868" t="s">
        <v>2379</v>
      </c>
      <c r="B648" s="871"/>
      <c r="C648" s="875">
        <v>1</v>
      </c>
      <c r="D648" s="864"/>
      <c r="E648" s="864"/>
      <c r="F648" s="864"/>
      <c r="G648" s="864"/>
      <c r="H648" s="864"/>
      <c r="I648" s="864"/>
    </row>
    <row r="649" spans="1:9" ht="25.5">
      <c r="A649" s="868" t="s">
        <v>2380</v>
      </c>
      <c r="B649" s="871"/>
      <c r="C649" s="872">
        <f>C644+C647</f>
        <v>29.842731</v>
      </c>
      <c r="D649" s="864"/>
      <c r="E649" s="864"/>
      <c r="F649" s="864"/>
      <c r="G649" s="864"/>
      <c r="H649" s="864"/>
      <c r="I649" s="864"/>
    </row>
    <row r="650" spans="1:9" ht="38.25">
      <c r="A650" s="876" t="s">
        <v>2381</v>
      </c>
      <c r="B650" s="871"/>
      <c r="C650" s="872">
        <f>C649/C648</f>
        <v>29.842731</v>
      </c>
      <c r="D650" s="864"/>
      <c r="E650" s="864"/>
      <c r="F650" s="864"/>
      <c r="G650" s="864"/>
      <c r="H650" s="864"/>
      <c r="I650" s="864"/>
    </row>
    <row r="651" spans="1:9" ht="25.5">
      <c r="A651" s="868" t="s">
        <v>2382</v>
      </c>
      <c r="B651" s="871"/>
      <c r="C651" s="872">
        <f>C645+C650</f>
        <v>260.17606433333333</v>
      </c>
      <c r="D651" s="864"/>
      <c r="E651" s="864"/>
      <c r="F651" s="864"/>
      <c r="G651" s="864"/>
      <c r="H651" s="864"/>
      <c r="I651" s="864"/>
    </row>
    <row r="652" spans="1:9" ht="38.25">
      <c r="A652" s="877" t="s">
        <v>2383</v>
      </c>
      <c r="B652" s="878">
        <v>30.9</v>
      </c>
      <c r="C652" s="879">
        <f>C651*0.309</f>
        <v>80.394403879</v>
      </c>
      <c r="D652" s="864"/>
      <c r="E652" s="864"/>
      <c r="F652" s="864"/>
      <c r="G652" s="864"/>
      <c r="H652" s="864"/>
      <c r="I652" s="864"/>
    </row>
    <row r="653" spans="1:9" ht="38.25">
      <c r="A653" s="868" t="s">
        <v>2384</v>
      </c>
      <c r="B653" s="871"/>
      <c r="C653" s="879">
        <f>C651+C652</f>
        <v>340.5704682123333</v>
      </c>
      <c r="D653" s="864"/>
      <c r="E653" s="864"/>
      <c r="F653" s="864"/>
      <c r="G653" s="864"/>
      <c r="H653" s="864"/>
      <c r="I653" s="864"/>
    </row>
    <row r="654" spans="1:9" ht="30.75" thickBot="1">
      <c r="A654" s="724" t="s">
        <v>2385</v>
      </c>
      <c r="B654" s="725"/>
      <c r="C654" s="726">
        <f>C653</f>
        <v>340.5704682123333</v>
      </c>
      <c r="D654" s="710"/>
      <c r="E654" s="710"/>
      <c r="F654" s="710"/>
      <c r="G654" s="710"/>
      <c r="H654" s="710"/>
      <c r="I654" s="710"/>
    </row>
    <row r="657" spans="1:7" ht="27" customHeight="1">
      <c r="A657" s="1038" t="s">
        <v>2395</v>
      </c>
      <c r="B657" s="1039"/>
      <c r="C657" s="1039"/>
      <c r="D657" s="1039"/>
      <c r="E657" s="1039"/>
      <c r="F657" s="1039"/>
      <c r="G657" s="1039"/>
    </row>
    <row r="658" spans="2:7" s="546" customFormat="1" ht="46.5" customHeight="1" thickBot="1">
      <c r="B658" s="1040" t="s">
        <v>2744</v>
      </c>
      <c r="C658" s="1040"/>
      <c r="D658" s="1040"/>
      <c r="E658" s="1040"/>
      <c r="F658" s="1040"/>
      <c r="G658" s="547" t="s">
        <v>1336</v>
      </c>
    </row>
    <row r="659" spans="2:9" s="546" customFormat="1" ht="12.75">
      <c r="B659" s="933" t="s">
        <v>1668</v>
      </c>
      <c r="C659" s="549" t="s">
        <v>1669</v>
      </c>
      <c r="D659" s="549" t="s">
        <v>1670</v>
      </c>
      <c r="E659" s="550" t="s">
        <v>1671</v>
      </c>
      <c r="F659" s="550" t="s">
        <v>1672</v>
      </c>
      <c r="G659" s="551" t="s">
        <v>1673</v>
      </c>
      <c r="I659"/>
    </row>
    <row r="660" spans="2:7" s="546" customFormat="1" ht="12.75" customHeight="1">
      <c r="B660" s="1032" t="s">
        <v>1674</v>
      </c>
      <c r="C660" s="1033"/>
      <c r="D660" s="1033"/>
      <c r="E660" s="1033"/>
      <c r="F660" s="1033"/>
      <c r="G660" s="1034"/>
    </row>
    <row r="661" spans="2:7" s="546" customFormat="1" ht="27.75" customHeight="1">
      <c r="B661" s="552" t="s">
        <v>2743</v>
      </c>
      <c r="C661" s="553" t="s">
        <v>1675</v>
      </c>
      <c r="D661" s="554" t="s">
        <v>1755</v>
      </c>
      <c r="E661" s="555">
        <v>1.7</v>
      </c>
      <c r="F661" s="555">
        <v>6.1</v>
      </c>
      <c r="G661" s="556">
        <f>E661*F661</f>
        <v>10.37</v>
      </c>
    </row>
    <row r="662" spans="2:7" s="546" customFormat="1" ht="15" customHeight="1" thickBot="1">
      <c r="B662" s="557" t="s">
        <v>1752</v>
      </c>
      <c r="C662" s="558" t="s">
        <v>1675</v>
      </c>
      <c r="D662" s="554" t="s">
        <v>1753</v>
      </c>
      <c r="E662" s="559">
        <v>1.7</v>
      </c>
      <c r="F662" s="559">
        <v>5.14</v>
      </c>
      <c r="G662" s="556">
        <f>E662*F662</f>
        <v>8.738</v>
      </c>
    </row>
    <row r="663" spans="4:7" s="546" customFormat="1" ht="15" customHeight="1">
      <c r="D663" s="560" t="s">
        <v>1678</v>
      </c>
      <c r="F663" s="546">
        <v>128.33</v>
      </c>
      <c r="G663" s="561">
        <f>SUM(G661:G662)*1.2833</f>
        <v>24.521296399999997</v>
      </c>
    </row>
    <row r="664" spans="2:7" s="546" customFormat="1" ht="15" customHeight="1">
      <c r="B664" s="562"/>
      <c r="D664" s="563" t="s">
        <v>1679</v>
      </c>
      <c r="G664" s="564">
        <f>SUM(G661:G663)</f>
        <v>43.629296399999994</v>
      </c>
    </row>
    <row r="665" spans="2:7" s="546" customFormat="1" ht="15" customHeight="1">
      <c r="B665" s="1035" t="s">
        <v>1680</v>
      </c>
      <c r="C665" s="1036"/>
      <c r="D665" s="1036"/>
      <c r="E665" s="1036"/>
      <c r="F665" s="1036"/>
      <c r="G665" s="1037"/>
    </row>
    <row r="666" spans="2:7" s="546" customFormat="1" ht="40.5" customHeight="1">
      <c r="B666" s="568" t="s">
        <v>2747</v>
      </c>
      <c r="C666" s="553" t="s">
        <v>1745</v>
      </c>
      <c r="D666" s="554"/>
      <c r="E666" s="555">
        <v>1</v>
      </c>
      <c r="F666" s="565">
        <v>196.72</v>
      </c>
      <c r="G666" s="556">
        <f>E666*F666</f>
        <v>196.72</v>
      </c>
    </row>
    <row r="667" spans="4:7" s="546" customFormat="1" ht="12.75">
      <c r="D667" s="563" t="s">
        <v>1679</v>
      </c>
      <c r="G667" s="564">
        <f>SUM(G666:G666)</f>
        <v>196.72</v>
      </c>
    </row>
    <row r="668" spans="4:7" s="546" customFormat="1" ht="13.5" thickBot="1">
      <c r="D668" s="560" t="s">
        <v>1682</v>
      </c>
      <c r="E668" s="566">
        <v>0.309</v>
      </c>
      <c r="G668" s="564">
        <f>(G667+G664)*E668</f>
        <v>74.2679325876</v>
      </c>
    </row>
    <row r="669" spans="4:7" s="546" customFormat="1" ht="13.5" thickBot="1">
      <c r="D669" s="563" t="s">
        <v>1004</v>
      </c>
      <c r="G669" s="567">
        <f>G668+G667+G664</f>
        <v>314.61722898759996</v>
      </c>
    </row>
    <row r="671" spans="1:7" ht="27" customHeight="1">
      <c r="A671" s="1038" t="s">
        <v>2406</v>
      </c>
      <c r="B671" s="1039"/>
      <c r="C671" s="1039"/>
      <c r="D671" s="1039"/>
      <c r="E671" s="1039"/>
      <c r="F671" s="1039"/>
      <c r="G671" s="1039"/>
    </row>
    <row r="672" spans="2:7" s="546" customFormat="1" ht="46.5" customHeight="1" thickBot="1">
      <c r="B672" s="1040" t="s">
        <v>2745</v>
      </c>
      <c r="C672" s="1040"/>
      <c r="D672" s="1040"/>
      <c r="E672" s="1040"/>
      <c r="F672" s="1040"/>
      <c r="G672" s="547" t="s">
        <v>1336</v>
      </c>
    </row>
    <row r="673" spans="2:9" s="546" customFormat="1" ht="21">
      <c r="B673" s="933" t="s">
        <v>1668</v>
      </c>
      <c r="C673" s="549" t="s">
        <v>1669</v>
      </c>
      <c r="D673" s="549" t="s">
        <v>1670</v>
      </c>
      <c r="E673" s="550" t="s">
        <v>1671</v>
      </c>
      <c r="F673" s="550" t="s">
        <v>1672</v>
      </c>
      <c r="G673" s="551" t="s">
        <v>1673</v>
      </c>
      <c r="I673"/>
    </row>
    <row r="674" spans="2:7" s="546" customFormat="1" ht="12.75" customHeight="1">
      <c r="B674" s="1032" t="s">
        <v>1674</v>
      </c>
      <c r="C674" s="1033"/>
      <c r="D674" s="1033"/>
      <c r="E674" s="1033"/>
      <c r="F674" s="1033"/>
      <c r="G674" s="1034"/>
    </row>
    <row r="675" spans="2:7" s="546" customFormat="1" ht="27.75" customHeight="1">
      <c r="B675" s="552" t="s">
        <v>2743</v>
      </c>
      <c r="C675" s="553" t="s">
        <v>1675</v>
      </c>
      <c r="D675" s="554" t="s">
        <v>1755</v>
      </c>
      <c r="E675" s="555">
        <v>1.7</v>
      </c>
      <c r="F675" s="555">
        <v>6.1</v>
      </c>
      <c r="G675" s="556">
        <f>E675*F675</f>
        <v>10.37</v>
      </c>
    </row>
    <row r="676" spans="2:7" s="546" customFormat="1" ht="15" customHeight="1" thickBot="1">
      <c r="B676" s="557" t="s">
        <v>1752</v>
      </c>
      <c r="C676" s="558" t="s">
        <v>1675</v>
      </c>
      <c r="D676" s="554" t="s">
        <v>1753</v>
      </c>
      <c r="E676" s="559">
        <v>1.7</v>
      </c>
      <c r="F676" s="559">
        <v>5.14</v>
      </c>
      <c r="G676" s="556">
        <f>E676*F676</f>
        <v>8.738</v>
      </c>
    </row>
    <row r="677" spans="4:7" s="546" customFormat="1" ht="15" customHeight="1">
      <c r="D677" s="560" t="s">
        <v>1678</v>
      </c>
      <c r="F677" s="546">
        <v>128.33</v>
      </c>
      <c r="G677" s="561">
        <f>SUM(G675:G676)*1.2833</f>
        <v>24.521296399999997</v>
      </c>
    </row>
    <row r="678" spans="2:7" s="546" customFormat="1" ht="15" customHeight="1">
      <c r="B678" s="562"/>
      <c r="D678" s="563" t="s">
        <v>1679</v>
      </c>
      <c r="G678" s="564">
        <f>SUM(G675:G677)</f>
        <v>43.629296399999994</v>
      </c>
    </row>
    <row r="679" spans="2:7" s="546" customFormat="1" ht="15" customHeight="1">
      <c r="B679" s="1035" t="s">
        <v>1680</v>
      </c>
      <c r="C679" s="1036"/>
      <c r="D679" s="1036"/>
      <c r="E679" s="1036"/>
      <c r="F679" s="1036"/>
      <c r="G679" s="1037"/>
    </row>
    <row r="680" spans="2:7" s="546" customFormat="1" ht="40.5" customHeight="1">
      <c r="B680" s="568" t="s">
        <v>2746</v>
      </c>
      <c r="C680" s="553" t="s">
        <v>1745</v>
      </c>
      <c r="D680" s="554"/>
      <c r="E680" s="555">
        <v>1</v>
      </c>
      <c r="F680" s="565">
        <v>128.96</v>
      </c>
      <c r="G680" s="556">
        <f>E680*F680</f>
        <v>128.96</v>
      </c>
    </row>
    <row r="681" spans="4:7" s="546" customFormat="1" ht="12.75">
      <c r="D681" s="563" t="s">
        <v>1679</v>
      </c>
      <c r="G681" s="564">
        <f>SUM(G680:G680)</f>
        <v>128.96</v>
      </c>
    </row>
    <row r="682" spans="4:7" s="546" customFormat="1" ht="13.5" thickBot="1">
      <c r="D682" s="560" t="s">
        <v>1682</v>
      </c>
      <c r="E682" s="566">
        <v>0.309</v>
      </c>
      <c r="G682" s="564">
        <f>(G681+G678)*E682</f>
        <v>53.3300925876</v>
      </c>
    </row>
    <row r="683" spans="4:7" s="546" customFormat="1" ht="13.5" thickBot="1">
      <c r="D683" s="563" t="s">
        <v>1004</v>
      </c>
      <c r="G683" s="567">
        <f>G682+G681+G678</f>
        <v>225.9193889876</v>
      </c>
    </row>
    <row r="685" spans="1:7" ht="27" customHeight="1">
      <c r="A685" s="1038" t="s">
        <v>2753</v>
      </c>
      <c r="B685" s="1039"/>
      <c r="C685" s="1039"/>
      <c r="D685" s="1039"/>
      <c r="E685" s="1039"/>
      <c r="F685" s="1039"/>
      <c r="G685" s="1039"/>
    </row>
    <row r="686" spans="2:7" s="546" customFormat="1" ht="66.75" customHeight="1" thickBot="1">
      <c r="B686" s="1040" t="s">
        <v>2750</v>
      </c>
      <c r="C686" s="1040"/>
      <c r="D686" s="1040"/>
      <c r="E686" s="1040"/>
      <c r="F686" s="1040"/>
      <c r="G686" s="547" t="s">
        <v>1336</v>
      </c>
    </row>
    <row r="687" spans="2:9" s="546" customFormat="1" ht="21">
      <c r="B687" s="934" t="s">
        <v>1668</v>
      </c>
      <c r="C687" s="549" t="s">
        <v>1669</v>
      </c>
      <c r="D687" s="549" t="s">
        <v>1670</v>
      </c>
      <c r="E687" s="550" t="s">
        <v>1671</v>
      </c>
      <c r="F687" s="550" t="s">
        <v>1672</v>
      </c>
      <c r="G687" s="551" t="s">
        <v>1673</v>
      </c>
      <c r="I687"/>
    </row>
    <row r="688" spans="2:7" s="546" customFormat="1" ht="12.75" customHeight="1">
      <c r="B688" s="1032" t="s">
        <v>1674</v>
      </c>
      <c r="C688" s="1033"/>
      <c r="D688" s="1033"/>
      <c r="E688" s="1033"/>
      <c r="F688" s="1033"/>
      <c r="G688" s="1034"/>
    </row>
    <row r="689" spans="2:7" s="546" customFormat="1" ht="27.75" customHeight="1">
      <c r="B689" s="552" t="s">
        <v>2743</v>
      </c>
      <c r="C689" s="553" t="s">
        <v>1675</v>
      </c>
      <c r="D689" s="554" t="s">
        <v>1755</v>
      </c>
      <c r="E689" s="555">
        <v>2</v>
      </c>
      <c r="F689" s="555">
        <v>6.1</v>
      </c>
      <c r="G689" s="556">
        <f>E689*F689</f>
        <v>12.2</v>
      </c>
    </row>
    <row r="690" spans="2:7" s="546" customFormat="1" ht="15" customHeight="1" thickBot="1">
      <c r="B690" s="557" t="s">
        <v>1752</v>
      </c>
      <c r="C690" s="558" t="s">
        <v>1675</v>
      </c>
      <c r="D690" s="554" t="s">
        <v>1753</v>
      </c>
      <c r="E690" s="559">
        <v>2</v>
      </c>
      <c r="F690" s="559">
        <v>5.14</v>
      </c>
      <c r="G690" s="556">
        <f>E690*F690</f>
        <v>10.28</v>
      </c>
    </row>
    <row r="691" spans="4:7" s="546" customFormat="1" ht="15" customHeight="1">
      <c r="D691" s="560" t="s">
        <v>1678</v>
      </c>
      <c r="F691" s="546">
        <v>128.33</v>
      </c>
      <c r="G691" s="561">
        <f>SUM(G689:G690)*1.2833</f>
        <v>28.848584</v>
      </c>
    </row>
    <row r="692" spans="2:7" s="546" customFormat="1" ht="15" customHeight="1">
      <c r="B692" s="562"/>
      <c r="D692" s="563" t="s">
        <v>1679</v>
      </c>
      <c r="G692" s="564">
        <f>SUM(G689:G691)</f>
        <v>51.32858399999999</v>
      </c>
    </row>
    <row r="693" spans="2:7" s="546" customFormat="1" ht="15" customHeight="1">
      <c r="B693" s="1035" t="s">
        <v>1680</v>
      </c>
      <c r="C693" s="1036"/>
      <c r="D693" s="1036"/>
      <c r="E693" s="1036"/>
      <c r="F693" s="1036"/>
      <c r="G693" s="1037"/>
    </row>
    <row r="694" spans="2:7" s="546" customFormat="1" ht="40.5" customHeight="1">
      <c r="B694" s="568" t="s">
        <v>2754</v>
      </c>
      <c r="C694" s="553" t="s">
        <v>1745</v>
      </c>
      <c r="D694" s="554"/>
      <c r="E694" s="555">
        <v>1</v>
      </c>
      <c r="F694" s="565">
        <v>1469.6266666666668</v>
      </c>
      <c r="G694" s="556">
        <f>E694*F694</f>
        <v>1469.6266666666668</v>
      </c>
    </row>
    <row r="695" spans="4:7" s="546" customFormat="1" ht="12.75">
      <c r="D695" s="563" t="s">
        <v>1679</v>
      </c>
      <c r="G695" s="564">
        <f>SUM(G694:G694)</f>
        <v>1469.6266666666668</v>
      </c>
    </row>
    <row r="696" spans="4:7" s="546" customFormat="1" ht="13.5" thickBot="1">
      <c r="D696" s="560" t="s">
        <v>1682</v>
      </c>
      <c r="E696" s="566">
        <v>0.309</v>
      </c>
      <c r="G696" s="564">
        <f>(G695+G692)*E696</f>
        <v>469.97517245600005</v>
      </c>
    </row>
    <row r="697" spans="4:7" s="546" customFormat="1" ht="13.5" thickBot="1">
      <c r="D697" s="563" t="s">
        <v>1004</v>
      </c>
      <c r="G697" s="567">
        <f>G696+G695+G692</f>
        <v>1990.930423122667</v>
      </c>
    </row>
    <row r="699" spans="1:7" ht="27" customHeight="1">
      <c r="A699" s="1038" t="s">
        <v>2755</v>
      </c>
      <c r="B699" s="1039"/>
      <c r="C699" s="1039"/>
      <c r="D699" s="1039"/>
      <c r="E699" s="1039"/>
      <c r="F699" s="1039"/>
      <c r="G699" s="1039"/>
    </row>
    <row r="700" spans="2:7" s="546" customFormat="1" ht="66.75" customHeight="1" thickBot="1">
      <c r="B700" s="1040" t="s">
        <v>2751</v>
      </c>
      <c r="C700" s="1040"/>
      <c r="D700" s="1040"/>
      <c r="E700" s="1040"/>
      <c r="F700" s="1040"/>
      <c r="G700" s="547" t="s">
        <v>1336</v>
      </c>
    </row>
    <row r="701" spans="2:9" s="546" customFormat="1" ht="21">
      <c r="B701" s="934" t="s">
        <v>1668</v>
      </c>
      <c r="C701" s="549" t="s">
        <v>1669</v>
      </c>
      <c r="D701" s="549" t="s">
        <v>1670</v>
      </c>
      <c r="E701" s="550" t="s">
        <v>1671</v>
      </c>
      <c r="F701" s="550" t="s">
        <v>1672</v>
      </c>
      <c r="G701" s="551" t="s">
        <v>1673</v>
      </c>
      <c r="I701"/>
    </row>
    <row r="702" spans="2:7" s="546" customFormat="1" ht="12.75" customHeight="1">
      <c r="B702" s="1032" t="s">
        <v>1674</v>
      </c>
      <c r="C702" s="1033"/>
      <c r="D702" s="1033"/>
      <c r="E702" s="1033"/>
      <c r="F702" s="1033"/>
      <c r="G702" s="1034"/>
    </row>
    <row r="703" spans="2:7" s="546" customFormat="1" ht="27.75" customHeight="1">
      <c r="B703" s="552" t="s">
        <v>2743</v>
      </c>
      <c r="C703" s="553" t="s">
        <v>1675</v>
      </c>
      <c r="D703" s="554" t="s">
        <v>1755</v>
      </c>
      <c r="E703" s="555">
        <v>2.2</v>
      </c>
      <c r="F703" s="555">
        <v>6.1</v>
      </c>
      <c r="G703" s="556">
        <f>E703*F703</f>
        <v>13.42</v>
      </c>
    </row>
    <row r="704" spans="2:7" s="546" customFormat="1" ht="15" customHeight="1" thickBot="1">
      <c r="B704" s="557" t="s">
        <v>1752</v>
      </c>
      <c r="C704" s="558" t="s">
        <v>1675</v>
      </c>
      <c r="D704" s="554" t="s">
        <v>1753</v>
      </c>
      <c r="E704" s="559">
        <v>2.2</v>
      </c>
      <c r="F704" s="559">
        <v>5.14</v>
      </c>
      <c r="G704" s="556">
        <f>E704*F704</f>
        <v>11.308</v>
      </c>
    </row>
    <row r="705" spans="4:7" s="546" customFormat="1" ht="15" customHeight="1">
      <c r="D705" s="560" t="s">
        <v>1678</v>
      </c>
      <c r="F705" s="546">
        <v>128.33</v>
      </c>
      <c r="G705" s="561">
        <f>SUM(G703:G704)*1.2833</f>
        <v>31.733442400000005</v>
      </c>
    </row>
    <row r="706" spans="2:7" s="546" customFormat="1" ht="15" customHeight="1">
      <c r="B706" s="562"/>
      <c r="D706" s="563" t="s">
        <v>1679</v>
      </c>
      <c r="G706" s="564">
        <f>SUM(G703:G705)</f>
        <v>56.46144240000001</v>
      </c>
    </row>
    <row r="707" spans="2:7" s="546" customFormat="1" ht="15" customHeight="1">
      <c r="B707" s="1035" t="s">
        <v>1680</v>
      </c>
      <c r="C707" s="1036"/>
      <c r="D707" s="1036"/>
      <c r="E707" s="1036"/>
      <c r="F707" s="1036"/>
      <c r="G707" s="1037"/>
    </row>
    <row r="708" spans="2:7" s="546" customFormat="1" ht="40.5" customHeight="1">
      <c r="B708" s="568" t="s">
        <v>2756</v>
      </c>
      <c r="C708" s="553" t="s">
        <v>1745</v>
      </c>
      <c r="D708" s="554"/>
      <c r="E708" s="555">
        <v>1</v>
      </c>
      <c r="F708" s="565">
        <v>2887.1666666666665</v>
      </c>
      <c r="G708" s="556">
        <f>E708*F708</f>
        <v>2887.1666666666665</v>
      </c>
    </row>
    <row r="709" spans="4:7" s="546" customFormat="1" ht="12.75">
      <c r="D709" s="563" t="s">
        <v>1679</v>
      </c>
      <c r="G709" s="564">
        <f>SUM(G708:G708)</f>
        <v>2887.1666666666665</v>
      </c>
    </row>
    <row r="710" spans="4:7" s="546" customFormat="1" ht="13.5" thickBot="1">
      <c r="D710" s="560" t="s">
        <v>1682</v>
      </c>
      <c r="E710" s="566">
        <v>0.309</v>
      </c>
      <c r="G710" s="564">
        <f>(G709+G706)*E710</f>
        <v>909.5810857015999</v>
      </c>
    </row>
    <row r="711" spans="4:7" s="546" customFormat="1" ht="13.5" thickBot="1">
      <c r="D711" s="563" t="s">
        <v>1004</v>
      </c>
      <c r="G711" s="567">
        <f>G710+G709+G706</f>
        <v>3853.2091947682666</v>
      </c>
    </row>
  </sheetData>
  <sheetProtection/>
  <mergeCells count="207">
    <mergeCell ref="L625:M625"/>
    <mergeCell ref="A626:I626"/>
    <mergeCell ref="L626:M626"/>
    <mergeCell ref="B674:G674"/>
    <mergeCell ref="B679:G679"/>
    <mergeCell ref="A620:I620"/>
    <mergeCell ref="B621:I621"/>
    <mergeCell ref="B622:I622"/>
    <mergeCell ref="B623:I623"/>
    <mergeCell ref="A624:A625"/>
    <mergeCell ref="A631:I631"/>
    <mergeCell ref="A634:I634"/>
    <mergeCell ref="A637:I637"/>
    <mergeCell ref="K621:M621"/>
    <mergeCell ref="A598:I598"/>
    <mergeCell ref="A601:I601"/>
    <mergeCell ref="F624:F625"/>
    <mergeCell ref="G624:G625"/>
    <mergeCell ref="H624:H625"/>
    <mergeCell ref="I624:I625"/>
    <mergeCell ref="B624:B625"/>
    <mergeCell ref="C624:C625"/>
    <mergeCell ref="D624:E624"/>
    <mergeCell ref="K585:M585"/>
    <mergeCell ref="H588:H589"/>
    <mergeCell ref="I588:I589"/>
    <mergeCell ref="L589:M589"/>
    <mergeCell ref="A590:I590"/>
    <mergeCell ref="L590:M590"/>
    <mergeCell ref="A595:I595"/>
    <mergeCell ref="A588:A589"/>
    <mergeCell ref="B588:B589"/>
    <mergeCell ref="C588:C589"/>
    <mergeCell ref="D588:E588"/>
    <mergeCell ref="F588:F589"/>
    <mergeCell ref="G588:G589"/>
    <mergeCell ref="K548:M548"/>
    <mergeCell ref="A584:I584"/>
    <mergeCell ref="B585:I585"/>
    <mergeCell ref="B586:I586"/>
    <mergeCell ref="B587:I587"/>
    <mergeCell ref="A558:I558"/>
    <mergeCell ref="A562:I562"/>
    <mergeCell ref="A565:I565"/>
    <mergeCell ref="A583:I583"/>
    <mergeCell ref="G551:G552"/>
    <mergeCell ref="H551:H552"/>
    <mergeCell ref="I551:I552"/>
    <mergeCell ref="L552:M552"/>
    <mergeCell ref="A553:I553"/>
    <mergeCell ref="L553:M553"/>
    <mergeCell ref="A547:I547"/>
    <mergeCell ref="B548:I548"/>
    <mergeCell ref="B549:I549"/>
    <mergeCell ref="B550:I550"/>
    <mergeCell ref="A551:A552"/>
    <mergeCell ref="B551:B552"/>
    <mergeCell ref="C551:C552"/>
    <mergeCell ref="D551:E551"/>
    <mergeCell ref="F551:F552"/>
    <mergeCell ref="A394:G394"/>
    <mergeCell ref="B395:F395"/>
    <mergeCell ref="B397:G397"/>
    <mergeCell ref="B403:G403"/>
    <mergeCell ref="B412:G412"/>
    <mergeCell ref="A420:G420"/>
    <mergeCell ref="A368:G368"/>
    <mergeCell ref="B369:F369"/>
    <mergeCell ref="B371:G371"/>
    <mergeCell ref="B377:G377"/>
    <mergeCell ref="B386:G386"/>
    <mergeCell ref="A324:G324"/>
    <mergeCell ref="B325:F325"/>
    <mergeCell ref="B327:G327"/>
    <mergeCell ref="B332:G332"/>
    <mergeCell ref="A339:G339"/>
    <mergeCell ref="B340:F340"/>
    <mergeCell ref="B342:G342"/>
    <mergeCell ref="B347:G347"/>
    <mergeCell ref="B293:G293"/>
    <mergeCell ref="B298:G298"/>
    <mergeCell ref="A305:G305"/>
    <mergeCell ref="B306:F306"/>
    <mergeCell ref="B308:G308"/>
    <mergeCell ref="B315:G315"/>
    <mergeCell ref="B66:G66"/>
    <mergeCell ref="B76:G76"/>
    <mergeCell ref="B142:G142"/>
    <mergeCell ref="A149:G149"/>
    <mergeCell ref="B204:G204"/>
    <mergeCell ref="B188:F188"/>
    <mergeCell ref="B190:G190"/>
    <mergeCell ref="B195:G195"/>
    <mergeCell ref="B150:F150"/>
    <mergeCell ref="A169:G169"/>
    <mergeCell ref="A1:G1"/>
    <mergeCell ref="B2:F2"/>
    <mergeCell ref="B4:G4"/>
    <mergeCell ref="B8:G8"/>
    <mergeCell ref="A657:G657"/>
    <mergeCell ref="B658:F658"/>
    <mergeCell ref="A63:G63"/>
    <mergeCell ref="B64:F64"/>
    <mergeCell ref="A28:G28"/>
    <mergeCell ref="A187:G187"/>
    <mergeCell ref="B660:G660"/>
    <mergeCell ref="B665:G665"/>
    <mergeCell ref="A671:G671"/>
    <mergeCell ref="B29:F29"/>
    <mergeCell ref="A14:G14"/>
    <mergeCell ref="B15:F15"/>
    <mergeCell ref="B17:G17"/>
    <mergeCell ref="B22:G22"/>
    <mergeCell ref="B438:G438"/>
    <mergeCell ref="A446:G446"/>
    <mergeCell ref="B672:F672"/>
    <mergeCell ref="B31:G31"/>
    <mergeCell ref="B36:G36"/>
    <mergeCell ref="A45:G45"/>
    <mergeCell ref="B46:F46"/>
    <mergeCell ref="B48:G48"/>
    <mergeCell ref="B53:G53"/>
    <mergeCell ref="B473:F473"/>
    <mergeCell ref="B423:G423"/>
    <mergeCell ref="B429:G429"/>
    <mergeCell ref="B447:F447"/>
    <mergeCell ref="B449:G449"/>
    <mergeCell ref="B455:G455"/>
    <mergeCell ref="B464:G464"/>
    <mergeCell ref="B244:G244"/>
    <mergeCell ref="B231:G231"/>
    <mergeCell ref="B235:G235"/>
    <mergeCell ref="B249:G249"/>
    <mergeCell ref="A290:G290"/>
    <mergeCell ref="B291:F291"/>
    <mergeCell ref="A472:G472"/>
    <mergeCell ref="B202:F202"/>
    <mergeCell ref="B209:G209"/>
    <mergeCell ref="A215:G215"/>
    <mergeCell ref="B421:F421"/>
    <mergeCell ref="B152:G152"/>
    <mergeCell ref="B157:G157"/>
    <mergeCell ref="B222:G222"/>
    <mergeCell ref="A241:G241"/>
    <mergeCell ref="B242:F242"/>
    <mergeCell ref="B170:F170"/>
    <mergeCell ref="B172:G172"/>
    <mergeCell ref="B216:F216"/>
    <mergeCell ref="B218:G218"/>
    <mergeCell ref="A201:G201"/>
    <mergeCell ref="B177:G177"/>
    <mergeCell ref="A228:G228"/>
    <mergeCell ref="B229:F229"/>
    <mergeCell ref="B284:G284"/>
    <mergeCell ref="B262:F262"/>
    <mergeCell ref="B264:G264"/>
    <mergeCell ref="B269:G269"/>
    <mergeCell ref="A275:G275"/>
    <mergeCell ref="B276:F276"/>
    <mergeCell ref="B278:G278"/>
    <mergeCell ref="A261:G261"/>
    <mergeCell ref="A498:I498"/>
    <mergeCell ref="B499:I499"/>
    <mergeCell ref="B500:I500"/>
    <mergeCell ref="A354:G354"/>
    <mergeCell ref="B355:F355"/>
    <mergeCell ref="B357:G357"/>
    <mergeCell ref="B362:G362"/>
    <mergeCell ref="B475:G475"/>
    <mergeCell ref="B481:G481"/>
    <mergeCell ref="B490:G490"/>
    <mergeCell ref="B501:I501"/>
    <mergeCell ref="A502:A503"/>
    <mergeCell ref="B502:B503"/>
    <mergeCell ref="C502:C503"/>
    <mergeCell ref="D502:E502"/>
    <mergeCell ref="F502:F503"/>
    <mergeCell ref="G502:G503"/>
    <mergeCell ref="H502:H503"/>
    <mergeCell ref="I502:I503"/>
    <mergeCell ref="A504:I504"/>
    <mergeCell ref="A510:I510"/>
    <mergeCell ref="A513:I513"/>
    <mergeCell ref="A516:I516"/>
    <mergeCell ref="A534:I534"/>
    <mergeCell ref="A535:I535"/>
    <mergeCell ref="A536:I536"/>
    <mergeCell ref="A539:G539"/>
    <mergeCell ref="B540:E540"/>
    <mergeCell ref="B541:C541"/>
    <mergeCell ref="D541:E541"/>
    <mergeCell ref="B542:C542"/>
    <mergeCell ref="D542:E542"/>
    <mergeCell ref="B543:C543"/>
    <mergeCell ref="D543:E543"/>
    <mergeCell ref="B544:C544"/>
    <mergeCell ref="D544:E544"/>
    <mergeCell ref="B545:C545"/>
    <mergeCell ref="D545:E545"/>
    <mergeCell ref="B702:G702"/>
    <mergeCell ref="B707:G707"/>
    <mergeCell ref="A685:G685"/>
    <mergeCell ref="B686:F686"/>
    <mergeCell ref="B688:G688"/>
    <mergeCell ref="B693:G693"/>
    <mergeCell ref="A699:G699"/>
    <mergeCell ref="B700:F700"/>
  </mergeCells>
  <hyperlinks>
    <hyperlink ref="O587" r:id="rId1" display="tel:(27)33571000"/>
    <hyperlink ref="O586" r:id="rId2" display="tel:(11)23310303"/>
    <hyperlink ref="O623" r:id="rId3" display="tel:(27)33571000"/>
    <hyperlink ref="O622" r:id="rId4" display="tel:(11)23310303"/>
  </hyperlinks>
  <printOptions horizontalCentered="1" verticalCentered="1"/>
  <pageMargins left="0" right="0" top="0" bottom="0" header="0" footer="0"/>
  <pageSetup horizontalDpi="600" verticalDpi="600" orientation="portrait" paperSize="9" scale="63" r:id="rId7"/>
  <rowBreaks count="14" manualBreakCount="14">
    <brk id="13" max="8" man="1"/>
    <brk id="62" max="8" man="1"/>
    <brk id="108" max="8" man="1"/>
    <brk id="148" max="8" man="1"/>
    <brk id="186" max="8" man="1"/>
    <brk id="240" max="8" man="1"/>
    <brk id="289" max="8" man="1"/>
    <brk id="338" max="8" man="1"/>
    <brk id="393" max="8" man="1"/>
    <brk id="445" max="8" man="1"/>
    <brk id="497" max="8" man="1"/>
    <brk id="546" max="8" man="1"/>
    <brk id="619" max="8" man="1"/>
    <brk id="684" max="8" man="1"/>
  </rowBreaks>
  <colBreaks count="1" manualBreakCount="1">
    <brk id="9" max="65535" man="1"/>
  </colBreaks>
  <legacyDrawing r:id="rId6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58"/>
  <sheetViews>
    <sheetView view="pageBreakPreview" zoomScale="110" zoomScaleNormal="110" zoomScaleSheetLayoutView="110" zoomScalePageLayoutView="0" workbookViewId="0" topLeftCell="B22">
      <selection activeCell="G38" sqref="G38"/>
    </sheetView>
  </sheetViews>
  <sheetFormatPr defaultColWidth="9.140625" defaultRowHeight="12.75"/>
  <cols>
    <col min="1" max="1" width="4.7109375" style="101" customWidth="1"/>
    <col min="2" max="2" width="45.8515625" style="101" customWidth="1"/>
    <col min="3" max="3" width="7.7109375" style="101" customWidth="1"/>
    <col min="4" max="20" width="7.28125" style="101" customWidth="1"/>
    <col min="21" max="21" width="10.140625" style="101" customWidth="1"/>
    <col min="22" max="22" width="12.57421875" style="101" customWidth="1"/>
    <col min="23" max="23" width="11.7109375" style="101" bestFit="1" customWidth="1"/>
  </cols>
  <sheetData>
    <row r="1" spans="1:22" s="101" customFormat="1" ht="12" customHeight="1" thickBot="1">
      <c r="A1" s="1126" t="s">
        <v>1912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  <c r="P1" s="1127"/>
      <c r="Q1" s="1127"/>
      <c r="R1" s="1127"/>
      <c r="S1" s="1127"/>
      <c r="T1" s="1127"/>
      <c r="U1" s="1128"/>
      <c r="V1" s="578"/>
    </row>
    <row r="2" spans="1:22" s="101" customFormat="1" ht="12" customHeight="1" thickBot="1">
      <c r="A2" s="1126" t="s">
        <v>1913</v>
      </c>
      <c r="B2" s="1127"/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  <c r="T2" s="1127"/>
      <c r="U2" s="1128"/>
      <c r="V2" s="578"/>
    </row>
    <row r="3" spans="1:22" s="101" customFormat="1" ht="12" customHeight="1">
      <c r="A3" s="579" t="str">
        <f>ORÇAMENTO!D2</f>
        <v>OBRA/SERVIÇO: CONSTRUÇÃO DE CENTRO DE EDUCAÇÃO INFANTIL</v>
      </c>
      <c r="B3" s="580"/>
      <c r="C3" s="580"/>
      <c r="D3" s="580"/>
      <c r="E3" s="579" t="s">
        <v>1914</v>
      </c>
      <c r="F3" s="1129">
        <f>ORÇAMENTO!K781</f>
        <v>6453302.36134042</v>
      </c>
      <c r="G3" s="1129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2"/>
      <c r="V3" s="583"/>
    </row>
    <row r="4" spans="1:22" s="101" customFormat="1" ht="12" customHeight="1">
      <c r="A4" s="1130"/>
      <c r="B4" s="1131"/>
      <c r="C4" s="1131"/>
      <c r="D4" s="1132"/>
      <c r="E4" s="584" t="str">
        <f>ORÇAMENTO!A27</f>
        <v>DATA: 10/05/2017</v>
      </c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5"/>
      <c r="V4" s="583"/>
    </row>
    <row r="5" spans="1:22" s="101" customFormat="1" ht="12" customHeight="1" thickBot="1">
      <c r="A5" s="586" t="str">
        <f>ORÇAMENTO!D4</f>
        <v>LOCAL: LOCALIDADE DE JAQUEIRA - PRESIDENTE KENNEDY - ES</v>
      </c>
      <c r="B5" s="587"/>
      <c r="C5" s="587"/>
      <c r="D5" s="587"/>
      <c r="E5" s="588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90"/>
      <c r="V5" s="583"/>
    </row>
    <row r="6" spans="1:22" s="101" customFormat="1" ht="9" customHeight="1">
      <c r="A6" s="591" t="s">
        <v>1006</v>
      </c>
      <c r="B6" s="592" t="s">
        <v>1915</v>
      </c>
      <c r="C6" s="1133" t="s">
        <v>1916</v>
      </c>
      <c r="D6" s="1134"/>
      <c r="E6" s="1134"/>
      <c r="F6" s="1134"/>
      <c r="G6" s="1134"/>
      <c r="H6" s="1134"/>
      <c r="I6" s="1134"/>
      <c r="J6" s="1134"/>
      <c r="K6" s="1134"/>
      <c r="L6" s="1134"/>
      <c r="M6" s="1134"/>
      <c r="N6" s="1134"/>
      <c r="O6" s="593"/>
      <c r="P6" s="593"/>
      <c r="Q6" s="593"/>
      <c r="R6" s="593"/>
      <c r="S6" s="593"/>
      <c r="T6" s="593"/>
      <c r="U6" s="594" t="s">
        <v>1917</v>
      </c>
      <c r="V6" s="595"/>
    </row>
    <row r="7" spans="1:22" s="101" customFormat="1" ht="10.5" customHeight="1">
      <c r="A7" s="596"/>
      <c r="B7" s="597"/>
      <c r="C7" s="598" t="s">
        <v>1918</v>
      </c>
      <c r="D7" s="598" t="s">
        <v>1919</v>
      </c>
      <c r="E7" s="598" t="s">
        <v>1920</v>
      </c>
      <c r="F7" s="598" t="s">
        <v>1921</v>
      </c>
      <c r="G7" s="598" t="s">
        <v>1922</v>
      </c>
      <c r="H7" s="598" t="s">
        <v>1923</v>
      </c>
      <c r="I7" s="598" t="s">
        <v>1924</v>
      </c>
      <c r="J7" s="598" t="s">
        <v>1925</v>
      </c>
      <c r="K7" s="598" t="s">
        <v>1926</v>
      </c>
      <c r="L7" s="598" t="s">
        <v>1927</v>
      </c>
      <c r="M7" s="598" t="s">
        <v>1928</v>
      </c>
      <c r="N7" s="598" t="s">
        <v>1929</v>
      </c>
      <c r="O7" s="598" t="s">
        <v>1930</v>
      </c>
      <c r="P7" s="598" t="s">
        <v>1931</v>
      </c>
      <c r="Q7" s="598" t="s">
        <v>1932</v>
      </c>
      <c r="R7" s="598" t="s">
        <v>1933</v>
      </c>
      <c r="S7" s="598" t="s">
        <v>1934</v>
      </c>
      <c r="T7" s="598" t="s">
        <v>1935</v>
      </c>
      <c r="U7" s="599"/>
      <c r="V7" s="600"/>
    </row>
    <row r="8" spans="1:24" s="101" customFormat="1" ht="10.5" customHeight="1">
      <c r="A8" s="601" t="s">
        <v>1936</v>
      </c>
      <c r="B8" s="602" t="str">
        <f>ORÇAMENTO!B9</f>
        <v>SERVIÇOS PRELIMINARES</v>
      </c>
      <c r="C8" s="603">
        <f>V8</f>
        <v>72771.42</v>
      </c>
      <c r="D8" s="603"/>
      <c r="E8" s="603"/>
      <c r="F8" s="604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6">
        <f>SUM(C8:T8)</f>
        <v>72771.42</v>
      </c>
      <c r="V8" s="607">
        <f>ORÇAMENTO!M12</f>
        <v>72771.42</v>
      </c>
      <c r="W8" s="608">
        <f>V8-U8</f>
        <v>0</v>
      </c>
      <c r="X8" s="102"/>
    </row>
    <row r="9" spans="1:24" s="101" customFormat="1" ht="10.5" customHeight="1">
      <c r="A9" s="601" t="s">
        <v>35</v>
      </c>
      <c r="B9" s="602" t="str">
        <f>ORÇAMENTO!B13</f>
        <v>SERVIÇOS AUXILIARES TÉCNICOS</v>
      </c>
      <c r="C9" s="603">
        <f>V9</f>
        <v>8774.7341</v>
      </c>
      <c r="D9" s="603"/>
      <c r="E9" s="603"/>
      <c r="F9" s="604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  <c r="T9" s="605"/>
      <c r="U9" s="606">
        <f aca="true" t="shared" si="0" ref="U9:U51">SUM(C9:T9)</f>
        <v>8774.7341</v>
      </c>
      <c r="V9" s="607">
        <f>ORÇAMENTO!M14</f>
        <v>8774.7341</v>
      </c>
      <c r="W9" s="608">
        <f aca="true" t="shared" si="1" ref="W9:W50">V9-U9</f>
        <v>0</v>
      </c>
      <c r="X9" s="102"/>
    </row>
    <row r="10" spans="1:24" s="101" customFormat="1" ht="10.5" customHeight="1">
      <c r="A10" s="601" t="s">
        <v>1937</v>
      </c>
      <c r="B10" s="602" t="str">
        <f>ORÇAMENTO!B15</f>
        <v>SERVIÇOS AUXILIARES ADMINISTRATIVOS</v>
      </c>
      <c r="C10" s="603">
        <f>V10/18</f>
        <v>7168.84</v>
      </c>
      <c r="D10" s="603">
        <f>V10/18</f>
        <v>7168.84</v>
      </c>
      <c r="E10" s="603">
        <f>V10/18</f>
        <v>7168.84</v>
      </c>
      <c r="F10" s="604">
        <f>V10/18</f>
        <v>7168.84</v>
      </c>
      <c r="G10" s="605">
        <f>V10/18</f>
        <v>7168.84</v>
      </c>
      <c r="H10" s="605">
        <f>V10/18</f>
        <v>7168.84</v>
      </c>
      <c r="I10" s="605">
        <f>V10/18</f>
        <v>7168.84</v>
      </c>
      <c r="J10" s="605">
        <f>V10/18</f>
        <v>7168.84</v>
      </c>
      <c r="K10" s="605">
        <f>V10/18</f>
        <v>7168.84</v>
      </c>
      <c r="L10" s="605">
        <f>V10/18</f>
        <v>7168.84</v>
      </c>
      <c r="M10" s="605">
        <f>V10/18</f>
        <v>7168.84</v>
      </c>
      <c r="N10" s="605">
        <f>V10/18</f>
        <v>7168.84</v>
      </c>
      <c r="O10" s="605">
        <f>V10/18</f>
        <v>7168.84</v>
      </c>
      <c r="P10" s="605">
        <f>V10/18</f>
        <v>7168.84</v>
      </c>
      <c r="Q10" s="605">
        <f>V10/18</f>
        <v>7168.84</v>
      </c>
      <c r="R10" s="605">
        <f>V10/18</f>
        <v>7168.84</v>
      </c>
      <c r="S10" s="605">
        <f>V10/18</f>
        <v>7168.84</v>
      </c>
      <c r="T10" s="605">
        <f>V10/18</f>
        <v>7168.84</v>
      </c>
      <c r="U10" s="606">
        <f t="shared" si="0"/>
        <v>129039.11999999995</v>
      </c>
      <c r="V10" s="607">
        <f>ORÇAMENTO!M17</f>
        <v>129039.12</v>
      </c>
      <c r="W10" s="608">
        <f t="shared" si="1"/>
        <v>0</v>
      </c>
      <c r="X10" s="102"/>
    </row>
    <row r="11" spans="1:24" s="101" customFormat="1" ht="10.5" customHeight="1">
      <c r="A11" s="601" t="s">
        <v>81</v>
      </c>
      <c r="B11" s="602" t="str">
        <f>ORÇAMENTO!B18</f>
        <v>LIMPEZA E PREPARO DO TERRENO</v>
      </c>
      <c r="C11" s="603">
        <f>V11</f>
        <v>220796</v>
      </c>
      <c r="D11" s="603"/>
      <c r="E11" s="603"/>
      <c r="F11" s="604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6">
        <f t="shared" si="0"/>
        <v>220796</v>
      </c>
      <c r="V11" s="607">
        <f>ORÇAMENTO!M23</f>
        <v>220796</v>
      </c>
      <c r="W11" s="608">
        <f t="shared" si="1"/>
        <v>0</v>
      </c>
      <c r="X11" s="102"/>
    </row>
    <row r="12" spans="1:24" s="101" customFormat="1" ht="10.5" customHeight="1">
      <c r="A12" s="601" t="s">
        <v>117</v>
      </c>
      <c r="B12" s="602" t="str">
        <f>ORÇAMENTO!B24</f>
        <v>LOCAÇÃO</v>
      </c>
      <c r="C12" s="603">
        <f>V12</f>
        <v>20805.4979</v>
      </c>
      <c r="D12" s="603"/>
      <c r="E12" s="603"/>
      <c r="F12" s="604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6">
        <f t="shared" si="0"/>
        <v>20805.4979</v>
      </c>
      <c r="V12" s="607">
        <f>ORÇAMENTO!M26</f>
        <v>20805.4979</v>
      </c>
      <c r="W12" s="608">
        <f t="shared" si="1"/>
        <v>0</v>
      </c>
      <c r="X12" s="102"/>
    </row>
    <row r="13" spans="1:24" s="101" customFormat="1" ht="10.5" customHeight="1">
      <c r="A13" s="601" t="s">
        <v>149</v>
      </c>
      <c r="B13" s="602" t="str">
        <f>ORÇAMENTO!B37</f>
        <v>INSTALAÇÃO DO CANTEIRO DE OBRAS </v>
      </c>
      <c r="C13" s="603">
        <f>V13</f>
        <v>121939.45800000001</v>
      </c>
      <c r="D13" s="603"/>
      <c r="E13" s="603"/>
      <c r="F13" s="604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6">
        <f t="shared" si="0"/>
        <v>121939.45800000001</v>
      </c>
      <c r="V13" s="607">
        <f>ORÇAMENTO!M48</f>
        <v>121939.45800000001</v>
      </c>
      <c r="W13" s="608">
        <f t="shared" si="1"/>
        <v>0</v>
      </c>
      <c r="X13" s="102"/>
    </row>
    <row r="14" spans="1:24" s="101" customFormat="1" ht="10.5" customHeight="1">
      <c r="A14" s="601" t="s">
        <v>180</v>
      </c>
      <c r="B14" s="602" t="str">
        <f>ORÇAMENTO!B49</f>
        <v>EQUIPAMENTOS AUXILIARES</v>
      </c>
      <c r="C14" s="603">
        <f>V14/18</f>
        <v>75.64444444444445</v>
      </c>
      <c r="D14" s="603">
        <f>V14/18</f>
        <v>75.64444444444445</v>
      </c>
      <c r="E14" s="603">
        <f>V14/18</f>
        <v>75.64444444444445</v>
      </c>
      <c r="F14" s="604">
        <f>V14/18</f>
        <v>75.64444444444445</v>
      </c>
      <c r="G14" s="605">
        <f>V14/18</f>
        <v>75.64444444444445</v>
      </c>
      <c r="H14" s="605">
        <f>V14/18</f>
        <v>75.64444444444445</v>
      </c>
      <c r="I14" s="605">
        <f>V14/18</f>
        <v>75.64444444444445</v>
      </c>
      <c r="J14" s="605">
        <f>V14/18</f>
        <v>75.64444444444445</v>
      </c>
      <c r="K14" s="605">
        <f>V14/18</f>
        <v>75.64444444444445</v>
      </c>
      <c r="L14" s="605">
        <f>V14/18</f>
        <v>75.64444444444445</v>
      </c>
      <c r="M14" s="605">
        <f>V14/18</f>
        <v>75.64444444444445</v>
      </c>
      <c r="N14" s="605">
        <f>V14/18</f>
        <v>75.64444444444445</v>
      </c>
      <c r="O14" s="605">
        <f>V14/18</f>
        <v>75.64444444444445</v>
      </c>
      <c r="P14" s="605">
        <f>V14/18</f>
        <v>75.64444444444445</v>
      </c>
      <c r="Q14" s="605">
        <f>V14/18</f>
        <v>75.64444444444445</v>
      </c>
      <c r="R14" s="605">
        <f>V14/18</f>
        <v>75.64444444444445</v>
      </c>
      <c r="S14" s="605">
        <f>V14/18</f>
        <v>75.64444444444445</v>
      </c>
      <c r="T14" s="605">
        <f>V14/18</f>
        <v>75.64444444444445</v>
      </c>
      <c r="U14" s="606">
        <f t="shared" si="0"/>
        <v>1361.5999999999995</v>
      </c>
      <c r="V14" s="607">
        <f>ORÇAMENTO!M50</f>
        <v>1361.6</v>
      </c>
      <c r="W14" s="608">
        <f t="shared" si="1"/>
        <v>0</v>
      </c>
      <c r="X14" s="102"/>
    </row>
    <row r="15" spans="1:24" s="101" customFormat="1" ht="10.5" customHeight="1">
      <c r="A15" s="601" t="s">
        <v>211</v>
      </c>
      <c r="B15" s="602" t="str">
        <f>ORÇAMENTO!B51</f>
        <v>MOVIMENTO DE TERRA (ATERRO CX. DE OBRA)</v>
      </c>
      <c r="C15" s="603">
        <f>V15/2</f>
        <v>19488.215920000006</v>
      </c>
      <c r="D15" s="603">
        <f>V15/2</f>
        <v>19488.215920000006</v>
      </c>
      <c r="E15" s="603"/>
      <c r="F15" s="604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6">
        <f t="shared" si="0"/>
        <v>38976.43184000001</v>
      </c>
      <c r="V15" s="607">
        <f>ORÇAMENTO!M57</f>
        <v>38976.43184000001</v>
      </c>
      <c r="W15" s="608">
        <f t="shared" si="1"/>
        <v>0</v>
      </c>
      <c r="X15" s="102"/>
    </row>
    <row r="16" spans="1:24" s="101" customFormat="1" ht="10.5" customHeight="1">
      <c r="A16" s="601" t="s">
        <v>247</v>
      </c>
      <c r="B16" s="602" t="str">
        <f>ORÇAMENTO!B68</f>
        <v>INFRA - ESTRUTURA</v>
      </c>
      <c r="C16" s="603"/>
      <c r="D16" s="609">
        <f>V16/3</f>
        <v>266491.5387666666</v>
      </c>
      <c r="E16" s="609">
        <f>V16/3</f>
        <v>266491.5387666666</v>
      </c>
      <c r="F16" s="610">
        <f>V16/3</f>
        <v>266491.5387666666</v>
      </c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6">
        <f t="shared" si="0"/>
        <v>799474.6162999999</v>
      </c>
      <c r="V16" s="607">
        <f>ORÇAMENTO!M78</f>
        <v>799474.6162999999</v>
      </c>
      <c r="W16" s="608">
        <f t="shared" si="1"/>
        <v>0</v>
      </c>
      <c r="X16" s="102"/>
    </row>
    <row r="17" spans="1:24" s="101" customFormat="1" ht="10.5" customHeight="1">
      <c r="A17" s="601" t="s">
        <v>285</v>
      </c>
      <c r="B17" s="602" t="str">
        <f>ORÇAMENTO!B79</f>
        <v>SUPERESTRUTURA</v>
      </c>
      <c r="C17" s="603"/>
      <c r="D17" s="603"/>
      <c r="E17" s="603"/>
      <c r="F17" s="604"/>
      <c r="G17" s="605">
        <f>V17/3</f>
        <v>90982.83909999998</v>
      </c>
      <c r="H17" s="605">
        <f>V17/3</f>
        <v>90982.83909999998</v>
      </c>
      <c r="I17" s="605">
        <f>V17/3</f>
        <v>90982.83909999998</v>
      </c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6">
        <f t="shared" si="0"/>
        <v>272948.51729999995</v>
      </c>
      <c r="V17" s="607">
        <f>ORÇAMENTO!M85</f>
        <v>272948.51729999995</v>
      </c>
      <c r="W17" s="608">
        <f t="shared" si="1"/>
        <v>0</v>
      </c>
      <c r="X17" s="102"/>
    </row>
    <row r="18" spans="1:24" s="101" customFormat="1" ht="10.5" customHeight="1">
      <c r="A18" s="601" t="s">
        <v>323</v>
      </c>
      <c r="B18" s="602" t="str">
        <f>ORÇAMENTO!B96</f>
        <v>PAREDES E PAINÉIS</v>
      </c>
      <c r="C18" s="603"/>
      <c r="D18" s="603"/>
      <c r="E18" s="603"/>
      <c r="F18" s="604"/>
      <c r="G18" s="605"/>
      <c r="H18" s="605"/>
      <c r="I18" s="605"/>
      <c r="J18" s="605">
        <f>V18/2</f>
        <v>63295.14795</v>
      </c>
      <c r="K18" s="605">
        <f>V18/2</f>
        <v>63295.14795</v>
      </c>
      <c r="L18" s="605"/>
      <c r="M18" s="605"/>
      <c r="N18" s="605"/>
      <c r="O18" s="605"/>
      <c r="P18" s="605"/>
      <c r="Q18" s="605"/>
      <c r="R18" s="605"/>
      <c r="S18" s="605"/>
      <c r="T18" s="605"/>
      <c r="U18" s="606">
        <f t="shared" si="0"/>
        <v>126590.2959</v>
      </c>
      <c r="V18" s="607">
        <f>ORÇAMENTO!M101</f>
        <v>126590.2959</v>
      </c>
      <c r="W18" s="608">
        <f t="shared" si="1"/>
        <v>0</v>
      </c>
      <c r="X18" s="102"/>
    </row>
    <row r="19" spans="1:24" s="101" customFormat="1" ht="10.5" customHeight="1">
      <c r="A19" s="601" t="s">
        <v>361</v>
      </c>
      <c r="B19" s="602" t="str">
        <f>ORÇAMENTO!B102</f>
        <v>ESQUADRIAS DE MADEIRA</v>
      </c>
      <c r="C19" s="603"/>
      <c r="D19" s="603"/>
      <c r="E19" s="603"/>
      <c r="F19" s="604"/>
      <c r="G19" s="605"/>
      <c r="H19" s="605"/>
      <c r="I19" s="605"/>
      <c r="J19" s="605"/>
      <c r="K19" s="605"/>
      <c r="L19" s="605">
        <f>V19</f>
        <v>32852.801999999996</v>
      </c>
      <c r="M19" s="605"/>
      <c r="N19" s="605"/>
      <c r="O19" s="605"/>
      <c r="P19" s="605"/>
      <c r="Q19" s="605"/>
      <c r="R19" s="605"/>
      <c r="S19" s="605"/>
      <c r="T19" s="605"/>
      <c r="U19" s="606">
        <f t="shared" si="0"/>
        <v>32852.801999999996</v>
      </c>
      <c r="V19" s="607">
        <f>ORÇAMENTO!M109</f>
        <v>32852.801999999996</v>
      </c>
      <c r="W19" s="608">
        <f t="shared" si="1"/>
        <v>0</v>
      </c>
      <c r="X19" s="102"/>
    </row>
    <row r="20" spans="1:24" s="101" customFormat="1" ht="10.5" customHeight="1">
      <c r="A20" s="601" t="s">
        <v>399</v>
      </c>
      <c r="B20" s="602" t="str">
        <f>ORÇAMENTO!B110</f>
        <v>FERRAGENS</v>
      </c>
      <c r="C20" s="603"/>
      <c r="D20" s="603"/>
      <c r="E20" s="603"/>
      <c r="F20" s="604"/>
      <c r="G20" s="605"/>
      <c r="H20" s="605"/>
      <c r="I20" s="605"/>
      <c r="J20" s="605"/>
      <c r="K20" s="605"/>
      <c r="L20" s="605">
        <f>V20</f>
        <v>3029.62</v>
      </c>
      <c r="M20" s="605"/>
      <c r="N20" s="605"/>
      <c r="O20" s="605"/>
      <c r="P20" s="605"/>
      <c r="Q20" s="605"/>
      <c r="R20" s="605"/>
      <c r="S20" s="605"/>
      <c r="T20" s="605"/>
      <c r="U20" s="606">
        <f t="shared" si="0"/>
        <v>3029.62</v>
      </c>
      <c r="V20" s="607">
        <f>ORÇAMENTO!M113</f>
        <v>3029.62</v>
      </c>
      <c r="W20" s="608">
        <f t="shared" si="1"/>
        <v>0</v>
      </c>
      <c r="X20" s="102"/>
    </row>
    <row r="21" spans="1:24" s="101" customFormat="1" ht="10.5" customHeight="1">
      <c r="A21" s="601" t="s">
        <v>437</v>
      </c>
      <c r="B21" s="602" t="str">
        <f>ORÇAMENTO!B124</f>
        <v>ESQUADRIAS METÁLICAS</v>
      </c>
      <c r="C21" s="603"/>
      <c r="D21" s="603"/>
      <c r="E21" s="603"/>
      <c r="F21" s="604"/>
      <c r="G21" s="605"/>
      <c r="H21" s="605"/>
      <c r="I21" s="605"/>
      <c r="J21" s="605"/>
      <c r="K21" s="605"/>
      <c r="L21" s="605"/>
      <c r="M21" s="605">
        <f>V21</f>
        <v>59710.87920000001</v>
      </c>
      <c r="N21" s="605"/>
      <c r="O21" s="605"/>
      <c r="P21" s="605"/>
      <c r="Q21" s="605"/>
      <c r="R21" s="605"/>
      <c r="S21" s="605"/>
      <c r="T21" s="605"/>
      <c r="U21" s="606">
        <f t="shared" si="0"/>
        <v>59710.87920000001</v>
      </c>
      <c r="V21" s="607">
        <f>ORÇAMENTO!M129</f>
        <v>59710.87920000001</v>
      </c>
      <c r="W21" s="608">
        <f t="shared" si="1"/>
        <v>0</v>
      </c>
      <c r="X21" s="102"/>
    </row>
    <row r="22" spans="1:24" s="101" customFormat="1" ht="10.5" customHeight="1">
      <c r="A22" s="601" t="s">
        <v>479</v>
      </c>
      <c r="B22" s="602" t="str">
        <f>ORÇAMENTO!B130</f>
        <v>VIDROS</v>
      </c>
      <c r="C22" s="603"/>
      <c r="D22" s="603"/>
      <c r="E22" s="603"/>
      <c r="F22" s="604"/>
      <c r="G22" s="605"/>
      <c r="H22" s="605"/>
      <c r="I22" s="605"/>
      <c r="J22" s="605"/>
      <c r="K22" s="605"/>
      <c r="L22" s="605"/>
      <c r="M22" s="605">
        <f>V22</f>
        <v>36223.23892384692</v>
      </c>
      <c r="N22" s="605"/>
      <c r="O22" s="605"/>
      <c r="P22" s="605"/>
      <c r="Q22" s="605"/>
      <c r="R22" s="605"/>
      <c r="S22" s="605"/>
      <c r="T22" s="605"/>
      <c r="U22" s="606">
        <f t="shared" si="0"/>
        <v>36223.23892384692</v>
      </c>
      <c r="V22" s="607">
        <f>ORÇAMENTO!M132</f>
        <v>36223.23892384692</v>
      </c>
      <c r="W22" s="608">
        <f t="shared" si="1"/>
        <v>0</v>
      </c>
      <c r="X22" s="102"/>
    </row>
    <row r="23" spans="1:24" s="101" customFormat="1" ht="10.5" customHeight="1">
      <c r="A23" s="601" t="s">
        <v>529</v>
      </c>
      <c r="B23" s="602" t="str">
        <f>ORÇAMENTO!B133</f>
        <v>COBERTURA</v>
      </c>
      <c r="C23" s="603"/>
      <c r="D23" s="603"/>
      <c r="E23" s="603"/>
      <c r="F23" s="604"/>
      <c r="G23" s="605"/>
      <c r="H23" s="605"/>
      <c r="I23" s="605"/>
      <c r="J23" s="605">
        <f>V23/4</f>
        <v>103191.68354999999</v>
      </c>
      <c r="K23" s="605">
        <f>V23/4</f>
        <v>103191.68354999999</v>
      </c>
      <c r="L23" s="605">
        <f>V23/4</f>
        <v>103191.68354999999</v>
      </c>
      <c r="M23" s="605">
        <f>V23/4</f>
        <v>103191.68354999999</v>
      </c>
      <c r="N23" s="605"/>
      <c r="O23" s="605"/>
      <c r="P23" s="605"/>
      <c r="Q23" s="605"/>
      <c r="R23" s="605"/>
      <c r="S23" s="605"/>
      <c r="T23" s="605"/>
      <c r="U23" s="606">
        <f t="shared" si="0"/>
        <v>412766.73419999995</v>
      </c>
      <c r="V23" s="607">
        <f>ORÇAMENTO!M143</f>
        <v>412766.73419999995</v>
      </c>
      <c r="W23" s="608">
        <f t="shared" si="1"/>
        <v>0</v>
      </c>
      <c r="X23" s="102"/>
    </row>
    <row r="24" spans="1:24" s="101" customFormat="1" ht="10.5" customHeight="1">
      <c r="A24" s="601" t="s">
        <v>577</v>
      </c>
      <c r="B24" s="602" t="str">
        <f>ORÇAMENTO!B144</f>
        <v>TETOS E FORROS</v>
      </c>
      <c r="C24" s="603"/>
      <c r="D24" s="603"/>
      <c r="E24" s="603"/>
      <c r="F24" s="604"/>
      <c r="G24" s="605"/>
      <c r="H24" s="605"/>
      <c r="I24" s="605"/>
      <c r="J24" s="605"/>
      <c r="K24" s="605"/>
      <c r="L24" s="605"/>
      <c r="M24" s="605">
        <f>V24/2</f>
        <v>19846.1083</v>
      </c>
      <c r="N24" s="605">
        <f>V24/2</f>
        <v>19846.1083</v>
      </c>
      <c r="O24" s="605"/>
      <c r="P24" s="605"/>
      <c r="Q24" s="605"/>
      <c r="R24" s="605"/>
      <c r="S24" s="605"/>
      <c r="T24" s="605"/>
      <c r="U24" s="606">
        <f t="shared" si="0"/>
        <v>39692.2166</v>
      </c>
      <c r="V24" s="607">
        <f>ORÇAMENTO!M148</f>
        <v>39692.2166</v>
      </c>
      <c r="W24" s="608">
        <f t="shared" si="1"/>
        <v>0</v>
      </c>
      <c r="X24" s="102"/>
    </row>
    <row r="25" spans="1:24" s="101" customFormat="1" ht="10.5" customHeight="1">
      <c r="A25" s="601" t="s">
        <v>605</v>
      </c>
      <c r="B25" s="611" t="str">
        <f>ORÇAMENTO!B159</f>
        <v>REVESTIMENTOS DE PAREDES INTERNAS/EXTERNAS</v>
      </c>
      <c r="C25" s="603"/>
      <c r="D25" s="603"/>
      <c r="E25" s="603"/>
      <c r="F25" s="604"/>
      <c r="G25" s="605"/>
      <c r="H25" s="605"/>
      <c r="I25" s="605"/>
      <c r="J25" s="605"/>
      <c r="K25" s="605"/>
      <c r="L25" s="605"/>
      <c r="M25" s="605">
        <f>V25/5</f>
        <v>53633.46831105952</v>
      </c>
      <c r="N25" s="605">
        <f>V25/5</f>
        <v>53633.46831105952</v>
      </c>
      <c r="O25" s="605">
        <f>V25/5</f>
        <v>53633.46831105952</v>
      </c>
      <c r="P25" s="605">
        <f>V25/5</f>
        <v>53633.46831105952</v>
      </c>
      <c r="Q25" s="605">
        <f>V25/5</f>
        <v>53633.46831105952</v>
      </c>
      <c r="R25" s="605"/>
      <c r="S25" s="605"/>
      <c r="T25" s="605"/>
      <c r="U25" s="606">
        <f t="shared" si="0"/>
        <v>268167.3415552976</v>
      </c>
      <c r="V25" s="607">
        <f>ORÇAMENTO!M171</f>
        <v>268167.3415552976</v>
      </c>
      <c r="W25" s="608">
        <f t="shared" si="1"/>
        <v>0</v>
      </c>
      <c r="X25" s="102"/>
    </row>
    <row r="26" spans="1:24" s="101" customFormat="1" ht="10.5" customHeight="1">
      <c r="A26" s="601" t="s">
        <v>1938</v>
      </c>
      <c r="B26" s="602" t="str">
        <f>ORÇAMENTO!B172</f>
        <v>PISOS</v>
      </c>
      <c r="C26" s="603"/>
      <c r="D26" s="603"/>
      <c r="E26" s="603"/>
      <c r="F26" s="604"/>
      <c r="G26" s="605"/>
      <c r="H26" s="605"/>
      <c r="I26" s="605"/>
      <c r="J26" s="605"/>
      <c r="K26" s="605"/>
      <c r="L26" s="605"/>
      <c r="M26" s="605"/>
      <c r="N26" s="605"/>
      <c r="O26" s="605">
        <f>V26/3</f>
        <v>55702.11666666666</v>
      </c>
      <c r="P26" s="605">
        <f>V26/3</f>
        <v>55702.11666666666</v>
      </c>
      <c r="Q26" s="605">
        <f>V26/3</f>
        <v>55702.11666666666</v>
      </c>
      <c r="R26" s="605"/>
      <c r="S26" s="605"/>
      <c r="T26" s="605"/>
      <c r="U26" s="606">
        <f t="shared" si="0"/>
        <v>167106.34999999998</v>
      </c>
      <c r="V26" s="607">
        <f>ORÇAMENTO!M179</f>
        <v>167106.34999999998</v>
      </c>
      <c r="W26" s="608">
        <f t="shared" si="1"/>
        <v>0</v>
      </c>
      <c r="X26" s="102"/>
    </row>
    <row r="27" spans="1:24" s="101" customFormat="1" ht="10.5" customHeight="1">
      <c r="A27" s="601" t="s">
        <v>687</v>
      </c>
      <c r="B27" s="602" t="str">
        <f>ORÇAMENTO!B190</f>
        <v>DEGRAUS, RODAPÉS, SOLEIRAS E PEITORIS</v>
      </c>
      <c r="C27" s="603"/>
      <c r="D27" s="603"/>
      <c r="E27" s="603"/>
      <c r="F27" s="604"/>
      <c r="G27" s="605"/>
      <c r="H27" s="605"/>
      <c r="I27" s="605"/>
      <c r="J27" s="605"/>
      <c r="K27" s="605"/>
      <c r="L27" s="605"/>
      <c r="M27" s="605"/>
      <c r="N27" s="605"/>
      <c r="O27" s="605"/>
      <c r="P27" s="605"/>
      <c r="Q27" s="605">
        <f>V27</f>
        <v>61504.034</v>
      </c>
      <c r="R27" s="605"/>
      <c r="S27" s="605"/>
      <c r="T27" s="605"/>
      <c r="U27" s="606">
        <f t="shared" si="0"/>
        <v>61504.034</v>
      </c>
      <c r="V27" s="607">
        <f>ORÇAMENTO!M195</f>
        <v>61504.034</v>
      </c>
      <c r="W27" s="608">
        <f t="shared" si="1"/>
        <v>0</v>
      </c>
      <c r="X27" s="102"/>
    </row>
    <row r="28" spans="1:24" s="101" customFormat="1" ht="10.5" customHeight="1">
      <c r="A28" s="601" t="s">
        <v>720</v>
      </c>
      <c r="B28" s="602" t="str">
        <f>ORÇAMENTO!B196</f>
        <v>BANCADAS</v>
      </c>
      <c r="C28" s="603"/>
      <c r="D28" s="603"/>
      <c r="E28" s="603"/>
      <c r="F28" s="604"/>
      <c r="G28" s="605"/>
      <c r="H28" s="605"/>
      <c r="I28" s="605"/>
      <c r="J28" s="605"/>
      <c r="K28" s="605"/>
      <c r="L28" s="605"/>
      <c r="M28" s="605"/>
      <c r="N28" s="605"/>
      <c r="O28" s="605"/>
      <c r="P28" s="605"/>
      <c r="Q28" s="605"/>
      <c r="R28" s="605">
        <f>V28</f>
        <v>16188.1466</v>
      </c>
      <c r="S28" s="605"/>
      <c r="T28" s="605"/>
      <c r="U28" s="606">
        <f t="shared" si="0"/>
        <v>16188.1466</v>
      </c>
      <c r="V28" s="607">
        <f>ORÇAMENTO!M199</f>
        <v>16188.1466</v>
      </c>
      <c r="W28" s="608">
        <f t="shared" si="1"/>
        <v>0</v>
      </c>
      <c r="X28" s="102"/>
    </row>
    <row r="29" spans="1:24" s="101" customFormat="1" ht="10.5" customHeight="1">
      <c r="A29" s="601" t="s">
        <v>761</v>
      </c>
      <c r="B29" s="602" t="str">
        <f>ORÇAMENTO!B200</f>
        <v>PRATELEIRAS</v>
      </c>
      <c r="C29" s="603"/>
      <c r="D29" s="603"/>
      <c r="E29" s="603"/>
      <c r="F29" s="604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05"/>
      <c r="R29" s="605">
        <f>V29</f>
        <v>61706.25</v>
      </c>
      <c r="S29" s="605"/>
      <c r="T29" s="605"/>
      <c r="U29" s="606">
        <f t="shared" si="0"/>
        <v>61706.25</v>
      </c>
      <c r="V29" s="607">
        <f>ORÇAMENTO!M201</f>
        <v>61706.25</v>
      </c>
      <c r="W29" s="608">
        <f t="shared" si="1"/>
        <v>0</v>
      </c>
      <c r="X29" s="102"/>
    </row>
    <row r="30" spans="1:24" s="101" customFormat="1" ht="10.5" customHeight="1">
      <c r="A30" s="601" t="s">
        <v>799</v>
      </c>
      <c r="B30" s="602" t="str">
        <f>ORÇAMENTO!B212</f>
        <v>INSTALAÇÕES HIDRO-SANITÁRIAS</v>
      </c>
      <c r="C30" s="603"/>
      <c r="D30" s="603"/>
      <c r="E30" s="603"/>
      <c r="F30" s="604"/>
      <c r="G30" s="605"/>
      <c r="H30" s="605"/>
      <c r="I30" s="605"/>
      <c r="J30" s="605"/>
      <c r="K30" s="605"/>
      <c r="L30" s="605">
        <f>V30/3</f>
        <v>25896.900000000005</v>
      </c>
      <c r="M30" s="605">
        <f>V30/3</f>
        <v>25896.900000000005</v>
      </c>
      <c r="N30" s="605">
        <f>V30/3</f>
        <v>25896.900000000005</v>
      </c>
      <c r="O30" s="605"/>
      <c r="P30" s="605"/>
      <c r="Q30" s="605"/>
      <c r="R30" s="605"/>
      <c r="S30" s="605"/>
      <c r="T30" s="605"/>
      <c r="U30" s="606">
        <f t="shared" si="0"/>
        <v>77690.70000000001</v>
      </c>
      <c r="V30" s="607">
        <f>ORÇAMENTO!M234</f>
        <v>77690.70000000001</v>
      </c>
      <c r="W30" s="608">
        <f t="shared" si="1"/>
        <v>0</v>
      </c>
      <c r="X30" s="102"/>
    </row>
    <row r="31" spans="1:24" s="399" customFormat="1" ht="10.5" customHeight="1">
      <c r="A31" s="641" t="s">
        <v>824</v>
      </c>
      <c r="B31" s="642" t="str">
        <f>ORÇAMENTO!B245</f>
        <v>CISTERNA E SISTEMA DE REUSO DE ÁGUAS PLUVIAIS</v>
      </c>
      <c r="C31" s="643"/>
      <c r="D31" s="643"/>
      <c r="E31" s="643"/>
      <c r="F31" s="644"/>
      <c r="G31" s="645"/>
      <c r="H31" s="645"/>
      <c r="I31" s="645"/>
      <c r="J31" s="645"/>
      <c r="K31" s="645"/>
      <c r="L31" s="645"/>
      <c r="M31" s="645">
        <f>V31/5</f>
        <v>38262.61838927131</v>
      </c>
      <c r="N31" s="645">
        <f>V31/5</f>
        <v>38262.61838927131</v>
      </c>
      <c r="O31" s="645">
        <f>V31/5</f>
        <v>38262.61838927131</v>
      </c>
      <c r="P31" s="645">
        <f>V31/5</f>
        <v>38262.61838927131</v>
      </c>
      <c r="Q31" s="645">
        <f>V31/5</f>
        <v>38262.61838927131</v>
      </c>
      <c r="R31" s="645"/>
      <c r="S31" s="645"/>
      <c r="T31" s="645"/>
      <c r="U31" s="646">
        <f t="shared" si="0"/>
        <v>191313.09194635655</v>
      </c>
      <c r="V31" s="647">
        <f>ORÇAMENTO!M289</f>
        <v>191313.09194635655</v>
      </c>
      <c r="W31" s="608">
        <f t="shared" si="1"/>
        <v>0</v>
      </c>
      <c r="X31" s="608"/>
    </row>
    <row r="32" spans="1:24" s="101" customFormat="1" ht="10.5" customHeight="1">
      <c r="A32" s="601" t="s">
        <v>1939</v>
      </c>
      <c r="B32" s="602" t="str">
        <f>ORÇAMENTO!B300</f>
        <v>APARELHOS HIDRO-SANITÁRIOS</v>
      </c>
      <c r="C32" s="603"/>
      <c r="D32" s="603"/>
      <c r="E32" s="603"/>
      <c r="F32" s="604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5">
        <f>V32</f>
        <v>34640.340000000004</v>
      </c>
      <c r="S32" s="605"/>
      <c r="T32" s="605"/>
      <c r="U32" s="606">
        <f t="shared" si="0"/>
        <v>34640.340000000004</v>
      </c>
      <c r="V32" s="607">
        <f>ORÇAMENTO!M320</f>
        <v>34640.340000000004</v>
      </c>
      <c r="W32" s="608">
        <f t="shared" si="1"/>
        <v>0</v>
      </c>
      <c r="X32" s="102"/>
    </row>
    <row r="33" spans="1:24" s="101" customFormat="1" ht="10.5" customHeight="1">
      <c r="A33" s="601" t="s">
        <v>1940</v>
      </c>
      <c r="B33" s="602" t="str">
        <f>ORÇAMENTO!B331</f>
        <v>INSTALAÇÕES ELÉTRICAS</v>
      </c>
      <c r="C33" s="603"/>
      <c r="D33" s="603"/>
      <c r="E33" s="603"/>
      <c r="F33" s="604"/>
      <c r="G33" s="605"/>
      <c r="H33" s="605"/>
      <c r="I33" s="605"/>
      <c r="J33" s="605"/>
      <c r="K33" s="605"/>
      <c r="L33" s="605"/>
      <c r="M33" s="605">
        <f>V33/5</f>
        <v>52261.60560661655</v>
      </c>
      <c r="N33" s="605">
        <f>V33/5</f>
        <v>52261.60560661655</v>
      </c>
      <c r="O33" s="605">
        <f>V33/5</f>
        <v>52261.60560661655</v>
      </c>
      <c r="P33" s="605">
        <f>V33/5</f>
        <v>52261.60560661655</v>
      </c>
      <c r="Q33" s="605">
        <f>V33/5</f>
        <v>52261.60560661655</v>
      </c>
      <c r="R33" s="605"/>
      <c r="S33" s="605"/>
      <c r="T33" s="605"/>
      <c r="U33" s="606">
        <f t="shared" si="0"/>
        <v>261308.02803308272</v>
      </c>
      <c r="V33" s="607">
        <f>ORÇAMENTO!M360</f>
        <v>261308.02803308275</v>
      </c>
      <c r="W33" s="608">
        <f t="shared" si="1"/>
        <v>0</v>
      </c>
      <c r="X33" s="102"/>
    </row>
    <row r="34" spans="1:24" s="101" customFormat="1" ht="10.5" customHeight="1">
      <c r="A34" s="601" t="s">
        <v>1941</v>
      </c>
      <c r="B34" s="602" t="str">
        <f>ORÇAMENTO!B371</f>
        <v>APARELHOS ELÉTRICOS</v>
      </c>
      <c r="C34" s="603"/>
      <c r="D34" s="603"/>
      <c r="E34" s="603"/>
      <c r="F34" s="604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5">
        <f>V34</f>
        <v>58972.6003964872</v>
      </c>
      <c r="S34" s="605"/>
      <c r="T34" s="605"/>
      <c r="U34" s="606">
        <f t="shared" si="0"/>
        <v>58972.6003964872</v>
      </c>
      <c r="V34" s="607">
        <f>ORÇAMENTO!M386</f>
        <v>58972.6003964872</v>
      </c>
      <c r="W34" s="608">
        <f t="shared" si="1"/>
        <v>0</v>
      </c>
      <c r="X34" s="102"/>
    </row>
    <row r="35" spans="1:24" s="101" customFormat="1" ht="10.5" customHeight="1">
      <c r="A35" s="601" t="s">
        <v>851</v>
      </c>
      <c r="B35" s="602" t="str">
        <f>ORÇAMENTO!B387</f>
        <v>INSTALAÇÃO DE TELEFONE / INTERFONE</v>
      </c>
      <c r="C35" s="603"/>
      <c r="D35" s="603"/>
      <c r="E35" s="603"/>
      <c r="F35" s="604"/>
      <c r="G35" s="605"/>
      <c r="H35" s="605"/>
      <c r="I35" s="605"/>
      <c r="J35" s="605"/>
      <c r="K35" s="605"/>
      <c r="L35" s="605"/>
      <c r="M35" s="605"/>
      <c r="N35" s="605"/>
      <c r="O35" s="605"/>
      <c r="P35" s="605"/>
      <c r="Q35" s="605">
        <f>V35</f>
        <v>5729.23</v>
      </c>
      <c r="R35" s="605"/>
      <c r="S35" s="605"/>
      <c r="T35" s="605"/>
      <c r="U35" s="606">
        <f t="shared" si="0"/>
        <v>5729.23</v>
      </c>
      <c r="V35" s="607">
        <f>ORÇAMENTO!M392</f>
        <v>5729.23</v>
      </c>
      <c r="W35" s="608">
        <f t="shared" si="1"/>
        <v>0</v>
      </c>
      <c r="X35" s="102"/>
    </row>
    <row r="36" spans="1:24" s="101" customFormat="1" ht="10.5" customHeight="1">
      <c r="A36" s="601" t="s">
        <v>1942</v>
      </c>
      <c r="B36" s="602" t="str">
        <f>ORÇAMENTO!B393</f>
        <v>INSTALAÇÃO DE GÁS</v>
      </c>
      <c r="C36" s="603"/>
      <c r="D36" s="603"/>
      <c r="E36" s="603"/>
      <c r="F36" s="604"/>
      <c r="G36" s="605"/>
      <c r="H36" s="605"/>
      <c r="I36" s="605"/>
      <c r="J36" s="605"/>
      <c r="K36" s="605"/>
      <c r="L36" s="605"/>
      <c r="M36" s="605"/>
      <c r="N36" s="605"/>
      <c r="O36" s="605"/>
      <c r="P36" s="605">
        <f>V36</f>
        <v>6367.94</v>
      </c>
      <c r="Q36" s="605"/>
      <c r="R36" s="605"/>
      <c r="S36" s="605"/>
      <c r="T36" s="605"/>
      <c r="U36" s="606">
        <f t="shared" si="0"/>
        <v>6367.94</v>
      </c>
      <c r="V36" s="607">
        <f>ORÇAMENTO!M394</f>
        <v>6367.94</v>
      </c>
      <c r="W36" s="608">
        <f t="shared" si="1"/>
        <v>0</v>
      </c>
      <c r="X36" s="102"/>
    </row>
    <row r="37" spans="1:24" s="101" customFormat="1" ht="18.75" customHeight="1">
      <c r="A37" s="637" t="s">
        <v>1943</v>
      </c>
      <c r="B37" s="636" t="str">
        <f>ORÇAMENTO!B405</f>
        <v>INSTALAÇÃO DE PÁRA-RAIO  E SIST. DE COMB. A DESCARGAS ATMOSFÉRICAS</v>
      </c>
      <c r="C37" s="638"/>
      <c r="D37" s="638"/>
      <c r="E37" s="638"/>
      <c r="F37" s="639"/>
      <c r="G37" s="612"/>
      <c r="H37" s="612"/>
      <c r="I37" s="612"/>
      <c r="J37" s="612"/>
      <c r="K37" s="612"/>
      <c r="L37" s="612"/>
      <c r="M37" s="612"/>
      <c r="N37" s="612"/>
      <c r="O37" s="612">
        <f>V37/3</f>
        <v>11565.983333333332</v>
      </c>
      <c r="P37" s="612">
        <f>V37/3</f>
        <v>11565.983333333332</v>
      </c>
      <c r="Q37" s="612">
        <f>V37/3</f>
        <v>11565.983333333332</v>
      </c>
      <c r="R37" s="612"/>
      <c r="S37" s="612"/>
      <c r="T37" s="612"/>
      <c r="U37" s="640">
        <f t="shared" si="0"/>
        <v>34697.95</v>
      </c>
      <c r="V37" s="613">
        <f>ORÇAMENTO!M417</f>
        <v>34697.95</v>
      </c>
      <c r="W37" s="648">
        <f t="shared" si="1"/>
        <v>0</v>
      </c>
      <c r="X37" s="102"/>
    </row>
    <row r="38" spans="1:24" s="101" customFormat="1" ht="10.5" customHeight="1">
      <c r="A38" s="601" t="s">
        <v>1944</v>
      </c>
      <c r="B38" s="602" t="str">
        <f>ORÇAMENTO!B418</f>
        <v>INSTALAÇÃO DE INCÊNDIO</v>
      </c>
      <c r="C38" s="603"/>
      <c r="D38" s="603"/>
      <c r="E38" s="603"/>
      <c r="F38" s="604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  <c r="S38" s="605"/>
      <c r="T38" s="605">
        <f>V38</f>
        <v>2080.95</v>
      </c>
      <c r="U38" s="606">
        <f t="shared" si="0"/>
        <v>2080.95</v>
      </c>
      <c r="V38" s="607">
        <f>ORÇAMENTO!M421</f>
        <v>2080.95</v>
      </c>
      <c r="W38" s="608">
        <f t="shared" si="1"/>
        <v>0</v>
      </c>
      <c r="X38" s="102"/>
    </row>
    <row r="39" spans="1:24" s="101" customFormat="1" ht="10.5" customHeight="1">
      <c r="A39" s="601" t="s">
        <v>1945</v>
      </c>
      <c r="B39" s="602" t="str">
        <f>ORÇAMENTO!B422</f>
        <v>INSTALAÇÃO DE ILUMINAÇÃO DE EMERGÊNCIA</v>
      </c>
      <c r="C39" s="603"/>
      <c r="D39" s="603"/>
      <c r="E39" s="603"/>
      <c r="F39" s="604"/>
      <c r="G39" s="605"/>
      <c r="H39" s="605"/>
      <c r="I39" s="605"/>
      <c r="J39" s="605"/>
      <c r="K39" s="605"/>
      <c r="L39" s="605"/>
      <c r="M39" s="605"/>
      <c r="N39" s="605"/>
      <c r="O39" s="605"/>
      <c r="P39" s="605"/>
      <c r="Q39" s="605"/>
      <c r="R39" s="605"/>
      <c r="S39" s="605"/>
      <c r="T39" s="605">
        <f>V39</f>
        <v>5320</v>
      </c>
      <c r="U39" s="606">
        <f t="shared" si="0"/>
        <v>5320</v>
      </c>
      <c r="V39" s="607">
        <f>ORÇAMENTO!M423</f>
        <v>5320</v>
      </c>
      <c r="W39" s="608">
        <f t="shared" si="1"/>
        <v>0</v>
      </c>
      <c r="X39" s="102"/>
    </row>
    <row r="40" spans="1:24" s="101" customFormat="1" ht="10.5" customHeight="1">
      <c r="A40" s="601" t="s">
        <v>1946</v>
      </c>
      <c r="B40" s="602" t="str">
        <f>ORÇAMENTO!B424</f>
        <v>INSTALAÇÃO DE REDE LÓGICA</v>
      </c>
      <c r="C40" s="603"/>
      <c r="D40" s="603"/>
      <c r="E40" s="603"/>
      <c r="F40" s="604"/>
      <c r="G40" s="605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>
        <f>V40/2</f>
        <v>7509.825</v>
      </c>
      <c r="S40" s="605">
        <f>V40/2</f>
        <v>7509.825</v>
      </c>
      <c r="T40" s="605"/>
      <c r="U40" s="606">
        <f t="shared" si="0"/>
        <v>15019.65</v>
      </c>
      <c r="V40" s="607">
        <f>ORÇAMENTO!M428</f>
        <v>15019.65</v>
      </c>
      <c r="W40" s="608">
        <f t="shared" si="1"/>
        <v>0</v>
      </c>
      <c r="X40" s="102"/>
    </row>
    <row r="41" spans="1:24" s="101" customFormat="1" ht="10.5" customHeight="1">
      <c r="A41" s="601" t="s">
        <v>1947</v>
      </c>
      <c r="B41" s="602" t="str">
        <f>ORÇAMENTO!B429</f>
        <v>INSTALAÇÃO DE TV</v>
      </c>
      <c r="C41" s="603"/>
      <c r="D41" s="603"/>
      <c r="E41" s="603"/>
      <c r="F41" s="604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>
        <f>V41</f>
        <v>1506.2899999999997</v>
      </c>
      <c r="T41" s="605"/>
      <c r="U41" s="606">
        <f t="shared" si="0"/>
        <v>1506.2899999999997</v>
      </c>
      <c r="V41" s="607">
        <f>ORÇAMENTO!M432</f>
        <v>1506.2899999999997</v>
      </c>
      <c r="W41" s="608">
        <f t="shared" si="1"/>
        <v>0</v>
      </c>
      <c r="X41" s="102"/>
    </row>
    <row r="42" spans="1:24" s="101" customFormat="1" ht="10.5" customHeight="1">
      <c r="A42" s="601" t="s">
        <v>1948</v>
      </c>
      <c r="B42" s="602" t="str">
        <f>ORÇAMENTO!B443</f>
        <v>INSTALAÇÃO DE SISTEMA DE AR CONDICIONADO</v>
      </c>
      <c r="C42" s="603"/>
      <c r="D42" s="603"/>
      <c r="E42" s="603"/>
      <c r="F42" s="604"/>
      <c r="G42" s="605"/>
      <c r="H42" s="605"/>
      <c r="I42" s="605"/>
      <c r="J42" s="605"/>
      <c r="K42" s="605"/>
      <c r="L42" s="605">
        <f>V42/3</f>
        <v>41436.329999999994</v>
      </c>
      <c r="M42" s="605">
        <f>V42/3</f>
        <v>41436.329999999994</v>
      </c>
      <c r="N42" s="605">
        <f>V42/3</f>
        <v>41436.329999999994</v>
      </c>
      <c r="O42" s="605"/>
      <c r="P42" s="605"/>
      <c r="Q42" s="605"/>
      <c r="R42" s="605"/>
      <c r="S42" s="605"/>
      <c r="T42" s="605"/>
      <c r="U42" s="606">
        <f t="shared" si="0"/>
        <v>124308.98999999999</v>
      </c>
      <c r="V42" s="607">
        <f>ORÇAMENTO!M447</f>
        <v>124308.98999999999</v>
      </c>
      <c r="W42" s="608">
        <f t="shared" si="1"/>
        <v>0</v>
      </c>
      <c r="X42" s="102"/>
    </row>
    <row r="43" spans="1:24" s="101" customFormat="1" ht="10.5" customHeight="1">
      <c r="A43" s="601" t="s">
        <v>1949</v>
      </c>
      <c r="B43" s="602" t="str">
        <f>ORÇAMENTO!B448</f>
        <v>INSTALAÇÃO DE SISTEMA INTERNO DE SOM</v>
      </c>
      <c r="C43" s="603"/>
      <c r="D43" s="603"/>
      <c r="E43" s="603"/>
      <c r="F43" s="604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>
        <f>V43</f>
        <v>2896.2093055699997</v>
      </c>
      <c r="U43" s="606">
        <f t="shared" si="0"/>
        <v>2896.2093055699997</v>
      </c>
      <c r="V43" s="607">
        <f>ORÇAMENTO!M451</f>
        <v>2896.2093055699997</v>
      </c>
      <c r="W43" s="608">
        <f t="shared" si="1"/>
        <v>0</v>
      </c>
      <c r="X43" s="102"/>
    </row>
    <row r="44" spans="1:24" s="101" customFormat="1" ht="10.5" customHeight="1">
      <c r="A44" s="601" t="s">
        <v>1950</v>
      </c>
      <c r="B44" s="602" t="str">
        <f>ORÇAMENTO!B452</f>
        <v>SERVIÇOS COMPLEMENTARES</v>
      </c>
      <c r="C44" s="603"/>
      <c r="D44" s="603"/>
      <c r="E44" s="603"/>
      <c r="F44" s="604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  <c r="S44" s="605"/>
      <c r="T44" s="605">
        <f>V44</f>
        <v>65525.68305719696</v>
      </c>
      <c r="U44" s="606">
        <f t="shared" si="0"/>
        <v>65525.68305719696</v>
      </c>
      <c r="V44" s="607">
        <f>ORÇAMENTO!M456</f>
        <v>65525.68305719696</v>
      </c>
      <c r="W44" s="608">
        <f t="shared" si="1"/>
        <v>0</v>
      </c>
      <c r="X44" s="102"/>
    </row>
    <row r="45" spans="1:24" s="101" customFormat="1" ht="10.5" customHeight="1">
      <c r="A45" s="601" t="s">
        <v>1951</v>
      </c>
      <c r="B45" s="602" t="str">
        <f>ORÇAMENTO!B457</f>
        <v>PINTURA</v>
      </c>
      <c r="C45" s="603"/>
      <c r="D45" s="603"/>
      <c r="E45" s="603"/>
      <c r="F45" s="604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05"/>
      <c r="R45" s="605">
        <f>V45/3</f>
        <v>35203.43526446871</v>
      </c>
      <c r="S45" s="605">
        <f>V45/3</f>
        <v>35203.43526446871</v>
      </c>
      <c r="T45" s="605">
        <f>V45/3</f>
        <v>35203.43526446871</v>
      </c>
      <c r="U45" s="606">
        <f t="shared" si="0"/>
        <v>105610.30579340612</v>
      </c>
      <c r="V45" s="607">
        <f>ORÇAMENTO!M466</f>
        <v>105610.30579340614</v>
      </c>
      <c r="W45" s="608">
        <f t="shared" si="1"/>
        <v>0</v>
      </c>
      <c r="X45" s="102"/>
    </row>
    <row r="46" spans="1:24" s="101" customFormat="1" ht="10.5" customHeight="1">
      <c r="A46" s="601" t="s">
        <v>1952</v>
      </c>
      <c r="B46" s="602" t="str">
        <f>ORÇAMENTO!B477</f>
        <v>SERVIÇOS EXTERNOS</v>
      </c>
      <c r="C46" s="603">
        <f>V46/18</f>
        <v>74673.25812586902</v>
      </c>
      <c r="D46" s="603">
        <f>V46/18</f>
        <v>74673.25812586902</v>
      </c>
      <c r="E46" s="603">
        <f>V46/18</f>
        <v>74673.25812586902</v>
      </c>
      <c r="F46" s="604">
        <f>V46/18</f>
        <v>74673.25812586902</v>
      </c>
      <c r="G46" s="605">
        <f>V46/18</f>
        <v>74673.25812586902</v>
      </c>
      <c r="H46" s="605">
        <f>V46/18</f>
        <v>74673.25812586902</v>
      </c>
      <c r="I46" s="605">
        <f>V46/18</f>
        <v>74673.25812586902</v>
      </c>
      <c r="J46" s="605">
        <f>V46/18</f>
        <v>74673.25812586902</v>
      </c>
      <c r="K46" s="605">
        <f>V46/18</f>
        <v>74673.25812586902</v>
      </c>
      <c r="L46" s="605">
        <f>V46/18</f>
        <v>74673.25812586902</v>
      </c>
      <c r="M46" s="605">
        <f>V46/18</f>
        <v>74673.25812586902</v>
      </c>
      <c r="N46" s="605">
        <f>V46/18</f>
        <v>74673.25812586902</v>
      </c>
      <c r="O46" s="605">
        <f>V46/18</f>
        <v>74673.25812586902</v>
      </c>
      <c r="P46" s="605">
        <f>V46/18</f>
        <v>74673.25812586902</v>
      </c>
      <c r="Q46" s="605">
        <f>V46/18</f>
        <v>74673.25812586902</v>
      </c>
      <c r="R46" s="605">
        <f>V46/18</f>
        <v>74673.25812586902</v>
      </c>
      <c r="S46" s="605">
        <f>V46/18</f>
        <v>74673.25812586902</v>
      </c>
      <c r="T46" s="605">
        <f>V46/18</f>
        <v>74673.25812586902</v>
      </c>
      <c r="U46" s="606">
        <f t="shared" si="0"/>
        <v>1344118.6462656423</v>
      </c>
      <c r="V46" s="607">
        <f>ORÇAMENTO!M514</f>
        <v>1344118.6462656423</v>
      </c>
      <c r="W46" s="608">
        <f t="shared" si="1"/>
        <v>0</v>
      </c>
      <c r="X46" s="102"/>
    </row>
    <row r="47" spans="1:25" s="101" customFormat="1" ht="10.5" customHeight="1">
      <c r="A47" s="601" t="s">
        <v>1591</v>
      </c>
      <c r="B47" s="602" t="str">
        <f>ORÇAMENTO!B525</f>
        <v>PLAY-GROUND</v>
      </c>
      <c r="C47" s="603"/>
      <c r="D47" s="603"/>
      <c r="E47" s="603"/>
      <c r="F47" s="604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>
        <f>V47/2</f>
        <v>48228.4021425201</v>
      </c>
      <c r="R47" s="605">
        <f>V47/2</f>
        <v>48228.4021425201</v>
      </c>
      <c r="S47" s="605"/>
      <c r="T47" s="605"/>
      <c r="U47" s="606">
        <f t="shared" si="0"/>
        <v>96456.8042850402</v>
      </c>
      <c r="V47" s="607">
        <f>ORÇAMENTO!M540</f>
        <v>96456.8042850402</v>
      </c>
      <c r="W47" s="608">
        <f t="shared" si="1"/>
        <v>0</v>
      </c>
      <c r="X47" s="102"/>
      <c r="Y47" s="102"/>
    </row>
    <row r="48" spans="1:25" s="101" customFormat="1" ht="10.5" customHeight="1">
      <c r="A48" s="601" t="s">
        <v>1600</v>
      </c>
      <c r="B48" s="602" t="str">
        <f>ORÇAMENTO!B551</f>
        <v>PLAY-GROUND EXTERNO</v>
      </c>
      <c r="C48" s="603"/>
      <c r="D48" s="603"/>
      <c r="E48" s="603"/>
      <c r="F48" s="604"/>
      <c r="G48" s="605"/>
      <c r="H48" s="605"/>
      <c r="I48" s="605"/>
      <c r="J48" s="605"/>
      <c r="K48" s="605"/>
      <c r="L48" s="605"/>
      <c r="M48" s="605"/>
      <c r="N48" s="605"/>
      <c r="O48" s="605"/>
      <c r="P48" s="605"/>
      <c r="Q48" s="605">
        <f>V48/2</f>
        <v>51923.68984965723</v>
      </c>
      <c r="R48" s="605">
        <f>V48/2</f>
        <v>51923.68984965723</v>
      </c>
      <c r="S48" s="605"/>
      <c r="T48" s="605"/>
      <c r="U48" s="606">
        <f t="shared" si="0"/>
        <v>103847.37969931446</v>
      </c>
      <c r="V48" s="607">
        <f>ORÇAMENTO!M559</f>
        <v>103847.37969931446</v>
      </c>
      <c r="W48" s="608">
        <f t="shared" si="1"/>
        <v>0</v>
      </c>
      <c r="X48" s="102"/>
      <c r="Y48" s="102"/>
    </row>
    <row r="49" spans="1:24" s="101" customFormat="1" ht="10.5" customHeight="1">
      <c r="A49" s="601" t="s">
        <v>1601</v>
      </c>
      <c r="B49" s="611" t="str">
        <f>ORÇAMENTO!B560</f>
        <v>PAISAGISMO</v>
      </c>
      <c r="C49" s="603"/>
      <c r="D49" s="603"/>
      <c r="E49" s="603"/>
      <c r="F49" s="604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5"/>
      <c r="S49" s="605">
        <f>V49/2</f>
        <v>31983.30042158076</v>
      </c>
      <c r="T49" s="605">
        <f>V49/2</f>
        <v>31983.30042158076</v>
      </c>
      <c r="U49" s="606">
        <f t="shared" si="0"/>
        <v>63966.60084316152</v>
      </c>
      <c r="V49" s="614">
        <f>ORÇAMENTO!M567</f>
        <v>63966.60084316152</v>
      </c>
      <c r="W49" s="608">
        <f t="shared" si="1"/>
        <v>0</v>
      </c>
      <c r="X49" s="102"/>
    </row>
    <row r="50" spans="1:24" s="101" customFormat="1" ht="12" customHeight="1">
      <c r="A50" s="601" t="s">
        <v>1977</v>
      </c>
      <c r="B50" s="611" t="str">
        <f>ORÇAMENTO!B568</f>
        <v>TRATAMENTO, CONSERVAÇÃO E LIMPEZA PÓS OBRA</v>
      </c>
      <c r="C50" s="603"/>
      <c r="D50" s="603"/>
      <c r="E50" s="603"/>
      <c r="F50" s="604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5"/>
      <c r="R50" s="605"/>
      <c r="S50" s="605"/>
      <c r="T50" s="605">
        <f>V50</f>
        <v>13606.084899999998</v>
      </c>
      <c r="U50" s="606">
        <f t="shared" si="0"/>
        <v>13606.084899999998</v>
      </c>
      <c r="V50" s="614">
        <f>ORÇAMENTO!M570</f>
        <v>13606.084899999998</v>
      </c>
      <c r="W50" s="608">
        <f t="shared" si="1"/>
        <v>0</v>
      </c>
      <c r="X50" s="102"/>
    </row>
    <row r="51" spans="1:24" s="101" customFormat="1" ht="12" customHeight="1" thickBot="1">
      <c r="A51" s="601" t="s">
        <v>2278</v>
      </c>
      <c r="B51" s="653" t="str">
        <f>ORÇAMENTO!B581</f>
        <v>ÁREA DE LAZER E RECREAÇÃO</v>
      </c>
      <c r="C51" s="654"/>
      <c r="D51" s="654"/>
      <c r="E51" s="654"/>
      <c r="F51" s="655"/>
      <c r="G51" s="656"/>
      <c r="H51" s="656"/>
      <c r="I51" s="656"/>
      <c r="J51" s="656"/>
      <c r="K51" s="656"/>
      <c r="L51" s="656">
        <f>V51/9</f>
        <v>96210.3980440018</v>
      </c>
      <c r="M51" s="656">
        <f>V51/9</f>
        <v>96210.3980440018</v>
      </c>
      <c r="N51" s="656">
        <f>V51/9</f>
        <v>96210.3980440018</v>
      </c>
      <c r="O51" s="656">
        <f>V51/9</f>
        <v>96210.3980440018</v>
      </c>
      <c r="P51" s="656">
        <f>V51/9</f>
        <v>96210.3980440018</v>
      </c>
      <c r="Q51" s="656">
        <f>V51/9</f>
        <v>96210.3980440018</v>
      </c>
      <c r="R51" s="656">
        <f>V51/9</f>
        <v>96210.3980440018</v>
      </c>
      <c r="S51" s="656">
        <f>V51/9</f>
        <v>96210.3980440018</v>
      </c>
      <c r="T51" s="656">
        <f>V51/9</f>
        <v>96210.3980440018</v>
      </c>
      <c r="U51" s="606">
        <f t="shared" si="0"/>
        <v>865893.5823960161</v>
      </c>
      <c r="V51" s="614">
        <f>ORÇAMENTO!M583+ORÇAMENTO!M590+ORÇAMENTO!M594+ORÇAMENTO!M596+ORÇAMENTO!M599+ORÇAMENTO!M607+ORÇAMENTO!M621+ORÇAMENTO!M623+ORÇAMENTO!M625+ORÇAMENTO!M628+ORÇAMENTO!M630+ORÇAMENTO!M635+ORÇAMENTO!M641+ORÇAMENTO!M643+ORÇAMENTO!M651+ORÇAMENTO!M653+ORÇAMENTO!M709+ORÇAMENTO!M750+ORÇAMENTO!M770+ORÇAMENTO!M778+ORÇAMENTO!M780</f>
        <v>865893.5823960162</v>
      </c>
      <c r="W51" s="608"/>
      <c r="X51" s="102"/>
    </row>
    <row r="52" spans="1:24" s="621" customFormat="1" ht="12" customHeight="1" thickBot="1">
      <c r="A52" s="615" t="s">
        <v>1953</v>
      </c>
      <c r="B52" s="616"/>
      <c r="C52" s="617">
        <f>SUM(C8:C51)</f>
        <v>546493.0684903135</v>
      </c>
      <c r="D52" s="617">
        <f aca="true" t="shared" si="2" ref="D52:T52">SUM(D8:D51)</f>
        <v>367897.4972569801</v>
      </c>
      <c r="E52" s="617">
        <f t="shared" si="2"/>
        <v>348409.28133698006</v>
      </c>
      <c r="F52" s="617">
        <f t="shared" si="2"/>
        <v>348409.28133698006</v>
      </c>
      <c r="G52" s="617">
        <f t="shared" si="2"/>
        <v>172900.58167031343</v>
      </c>
      <c r="H52" s="617">
        <f t="shared" si="2"/>
        <v>172900.58167031343</v>
      </c>
      <c r="I52" s="617">
        <f t="shared" si="2"/>
        <v>172900.58167031343</v>
      </c>
      <c r="J52" s="617">
        <f t="shared" si="2"/>
        <v>248404.57407031348</v>
      </c>
      <c r="K52" s="617">
        <f t="shared" si="2"/>
        <v>248404.57407031348</v>
      </c>
      <c r="L52" s="617">
        <f t="shared" si="2"/>
        <v>384535.47616431525</v>
      </c>
      <c r="M52" s="617">
        <f t="shared" si="2"/>
        <v>608590.9728951097</v>
      </c>
      <c r="N52" s="617">
        <f t="shared" si="2"/>
        <v>409465.17122126266</v>
      </c>
      <c r="O52" s="617">
        <f t="shared" si="2"/>
        <v>389553.9329212627</v>
      </c>
      <c r="P52" s="617">
        <f t="shared" si="2"/>
        <v>395921.87292126263</v>
      </c>
      <c r="Q52" s="617">
        <f t="shared" si="2"/>
        <v>556939.28891344</v>
      </c>
      <c r="R52" s="617">
        <f t="shared" si="2"/>
        <v>492500.82986744854</v>
      </c>
      <c r="S52" s="617">
        <f t="shared" si="2"/>
        <v>254330.99130036475</v>
      </c>
      <c r="T52" s="617">
        <f t="shared" si="2"/>
        <v>334743.8035631317</v>
      </c>
      <c r="U52" s="618">
        <f>SUM(U8:U51)</f>
        <v>6453302.361340418</v>
      </c>
      <c r="V52" s="619">
        <f>SUM(V8:V51)</f>
        <v>6453302.361340418</v>
      </c>
      <c r="W52" s="620"/>
      <c r="X52" s="620"/>
    </row>
    <row r="53" spans="1:22" s="101" customFormat="1" ht="12" customHeight="1" thickBot="1">
      <c r="A53" s="622" t="s">
        <v>1954</v>
      </c>
      <c r="B53" s="623"/>
      <c r="C53" s="624">
        <f>C52</f>
        <v>546493.0684903135</v>
      </c>
      <c r="D53" s="624">
        <f aca="true" t="shared" si="3" ref="D53:S53">C53+D52</f>
        <v>914390.5657472936</v>
      </c>
      <c r="E53" s="624">
        <f t="shared" si="3"/>
        <v>1262799.8470842736</v>
      </c>
      <c r="F53" s="624">
        <f t="shared" si="3"/>
        <v>1611209.1284212535</v>
      </c>
      <c r="G53" s="624">
        <f t="shared" si="3"/>
        <v>1784109.710091567</v>
      </c>
      <c r="H53" s="624">
        <f t="shared" si="3"/>
        <v>1957010.2917618803</v>
      </c>
      <c r="I53" s="624">
        <f t="shared" si="3"/>
        <v>2129910.873432194</v>
      </c>
      <c r="J53" s="624">
        <f t="shared" si="3"/>
        <v>2378315.4475025074</v>
      </c>
      <c r="K53" s="625">
        <f t="shared" si="3"/>
        <v>2626720.021572821</v>
      </c>
      <c r="L53" s="626">
        <f t="shared" si="3"/>
        <v>3011255.497737136</v>
      </c>
      <c r="M53" s="627">
        <f t="shared" si="3"/>
        <v>3619846.4706322458</v>
      </c>
      <c r="N53" s="626">
        <f t="shared" si="3"/>
        <v>4029311.6418535085</v>
      </c>
      <c r="O53" s="626">
        <f t="shared" si="3"/>
        <v>4418865.574774771</v>
      </c>
      <c r="P53" s="626">
        <f t="shared" si="3"/>
        <v>4814787.447696034</v>
      </c>
      <c r="Q53" s="626">
        <f t="shared" si="3"/>
        <v>5371726.736609474</v>
      </c>
      <c r="R53" s="626">
        <f t="shared" si="3"/>
        <v>5864227.5664769225</v>
      </c>
      <c r="S53" s="626">
        <f t="shared" si="3"/>
        <v>6118558.557777287</v>
      </c>
      <c r="T53" s="626">
        <f>N53+T52</f>
        <v>4364055.4454166405</v>
      </c>
      <c r="U53" s="628"/>
      <c r="V53" s="629"/>
    </row>
    <row r="54" spans="1:23" s="101" customFormat="1" ht="12" customHeight="1" thickBot="1">
      <c r="A54" s="622" t="s">
        <v>1955</v>
      </c>
      <c r="B54" s="623"/>
      <c r="C54" s="630">
        <f>C52*100/U52</f>
        <v>8.468424968961182</v>
      </c>
      <c r="D54" s="630">
        <f>D52*100/U52</f>
        <v>5.700918330759322</v>
      </c>
      <c r="E54" s="630">
        <f>E52*100/U52</f>
        <v>5.398930064461009</v>
      </c>
      <c r="F54" s="630">
        <f>F52*100/U52</f>
        <v>5.398930064461009</v>
      </c>
      <c r="G54" s="630">
        <f>G52*100/U52</f>
        <v>2.6792574094482715</v>
      </c>
      <c r="H54" s="630">
        <f>H52*100/U52</f>
        <v>2.6792574094482715</v>
      </c>
      <c r="I54" s="630">
        <f>I52*100/U52</f>
        <v>2.6792574094482715</v>
      </c>
      <c r="J54" s="630">
        <f>J52*100/U52</f>
        <v>3.849262906979571</v>
      </c>
      <c r="K54" s="630">
        <f>K52*100/U52</f>
        <v>3.849262906979571</v>
      </c>
      <c r="L54" s="631">
        <f>L52*100/U52</f>
        <v>5.9587394892255325</v>
      </c>
      <c r="M54" s="631">
        <f>M52*100/U52</f>
        <v>9.430690502601818</v>
      </c>
      <c r="N54" s="631">
        <f>N52*100/U52</f>
        <v>6.345048601383253</v>
      </c>
      <c r="O54" s="631">
        <f>O52*100/V52</f>
        <v>6.036505204760749</v>
      </c>
      <c r="P54" s="631">
        <f>P52*100/V52</f>
        <v>6.135182434548526</v>
      </c>
      <c r="Q54" s="631">
        <f>Q52*100/V52</f>
        <v>8.630298996214364</v>
      </c>
      <c r="R54" s="631">
        <f>R52*100/V52</f>
        <v>7.631764363279438</v>
      </c>
      <c r="S54" s="631">
        <f>S52*100/V52</f>
        <v>3.941098325470954</v>
      </c>
      <c r="T54" s="631">
        <f>T52*100/V52</f>
        <v>5.187170611568895</v>
      </c>
      <c r="U54" s="632">
        <f>SUM(C54:T54)</f>
        <v>100.00000000000003</v>
      </c>
      <c r="V54" s="629"/>
      <c r="W54" s="102"/>
    </row>
    <row r="55" spans="1:22" s="101" customFormat="1" ht="12" customHeight="1" thickBot="1">
      <c r="A55" s="622" t="s">
        <v>1956</v>
      </c>
      <c r="B55" s="623"/>
      <c r="C55" s="630">
        <f>C54</f>
        <v>8.468424968961182</v>
      </c>
      <c r="D55" s="630">
        <f aca="true" t="shared" si="4" ref="D55:S55">C55+D54</f>
        <v>14.169343299720504</v>
      </c>
      <c r="E55" s="630">
        <f t="shared" si="4"/>
        <v>19.568273364181515</v>
      </c>
      <c r="F55" s="630">
        <f t="shared" si="4"/>
        <v>24.967203428642524</v>
      </c>
      <c r="G55" s="630">
        <f t="shared" si="4"/>
        <v>27.646460838090796</v>
      </c>
      <c r="H55" s="630">
        <f t="shared" si="4"/>
        <v>30.32571824753907</v>
      </c>
      <c r="I55" s="630">
        <f t="shared" si="4"/>
        <v>33.00497565698734</v>
      </c>
      <c r="J55" s="630">
        <f t="shared" si="4"/>
        <v>36.85423856396691</v>
      </c>
      <c r="K55" s="630">
        <f t="shared" si="4"/>
        <v>40.70350147094648</v>
      </c>
      <c r="L55" s="631">
        <f t="shared" si="4"/>
        <v>46.662240960172014</v>
      </c>
      <c r="M55" s="631">
        <f t="shared" si="4"/>
        <v>56.092931462773834</v>
      </c>
      <c r="N55" s="631">
        <f t="shared" si="4"/>
        <v>62.43798006415709</v>
      </c>
      <c r="O55" s="631">
        <f t="shared" si="4"/>
        <v>68.47448526891783</v>
      </c>
      <c r="P55" s="631">
        <f t="shared" si="4"/>
        <v>74.60966770346636</v>
      </c>
      <c r="Q55" s="631">
        <f t="shared" si="4"/>
        <v>83.23996669968072</v>
      </c>
      <c r="R55" s="631">
        <f t="shared" si="4"/>
        <v>90.87173106296017</v>
      </c>
      <c r="S55" s="631">
        <f t="shared" si="4"/>
        <v>94.81282938843113</v>
      </c>
      <c r="T55" s="631">
        <f>S55+T54</f>
        <v>100.00000000000003</v>
      </c>
      <c r="U55" s="632"/>
      <c r="V55" s="629"/>
    </row>
    <row r="56" spans="1:22" ht="12.75">
      <c r="A56" s="633"/>
      <c r="B56" s="584"/>
      <c r="C56" s="634"/>
      <c r="D56" s="634"/>
      <c r="E56" s="634"/>
      <c r="F56" s="634"/>
      <c r="G56" s="634"/>
      <c r="H56" s="634"/>
      <c r="I56" s="634"/>
      <c r="J56" s="634"/>
      <c r="K56" s="634"/>
      <c r="L56" s="634"/>
      <c r="M56" s="634"/>
      <c r="N56" s="634"/>
      <c r="O56" s="634"/>
      <c r="P56" s="634"/>
      <c r="Q56" s="634"/>
      <c r="R56" s="634"/>
      <c r="S56" s="634"/>
      <c r="T56" s="634"/>
      <c r="U56" s="635"/>
      <c r="V56" s="635"/>
    </row>
    <row r="57" spans="21:22" ht="12.75">
      <c r="U57" s="938">
        <v>6453302.36134042</v>
      </c>
      <c r="V57" s="102"/>
    </row>
    <row r="58" spans="3:20" ht="12.75"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</sheetData>
  <sheetProtection/>
  <mergeCells count="5">
    <mergeCell ref="A1:U1"/>
    <mergeCell ref="A2:U2"/>
    <mergeCell ref="F3:G3"/>
    <mergeCell ref="A4:D4"/>
    <mergeCell ref="C6:N6"/>
  </mergeCells>
  <printOptions horizontalCentered="1" verticalCentered="1"/>
  <pageMargins left="0" right="0" top="0" bottom="0" header="0" footer="0"/>
  <pageSetup horizontalDpi="600" verticalDpi="600" orientation="landscape" paperSize="9" scale="76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885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Plan3!K46</f>
        <v>44837.61</v>
      </c>
      <c r="L5" s="66"/>
      <c r="M5" s="339">
        <f>Plan3!M46</f>
        <v>44111.710000000014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1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24" t="s">
        <v>103</v>
      </c>
      <c r="B9" s="143" t="s">
        <v>1027</v>
      </c>
      <c r="C9" s="143"/>
      <c r="D9" s="143"/>
      <c r="E9" s="143"/>
      <c r="F9" s="145"/>
      <c r="G9" s="134"/>
      <c r="H9" s="111"/>
      <c r="I9" s="184"/>
      <c r="J9" s="110"/>
      <c r="K9" s="112"/>
      <c r="L9" s="111"/>
      <c r="M9" s="340"/>
    </row>
    <row r="10" spans="1:13" ht="11.25" customHeight="1">
      <c r="A10" s="109"/>
      <c r="B10" s="171" t="s">
        <v>1082</v>
      </c>
      <c r="C10" s="28"/>
      <c r="D10" s="28"/>
      <c r="E10" s="28"/>
      <c r="F10" s="157" t="s">
        <v>1018</v>
      </c>
      <c r="G10" s="118">
        <v>42.6</v>
      </c>
      <c r="H10" s="113"/>
      <c r="I10" s="183">
        <v>34.46</v>
      </c>
      <c r="J10" s="105"/>
      <c r="K10" s="297">
        <f>ROUND(G10*I10,2)</f>
        <v>1468</v>
      </c>
      <c r="L10" s="113"/>
      <c r="M10" s="343"/>
    </row>
    <row r="11" spans="1:13" ht="11.25" customHeight="1">
      <c r="A11" s="109" t="s">
        <v>104</v>
      </c>
      <c r="B11" s="28" t="s">
        <v>1084</v>
      </c>
      <c r="C11" s="28"/>
      <c r="D11" s="28"/>
      <c r="E11" s="28"/>
      <c r="F11" s="157" t="s">
        <v>1020</v>
      </c>
      <c r="G11" s="118">
        <v>25.4</v>
      </c>
      <c r="H11" s="113"/>
      <c r="I11" s="183">
        <v>13.13</v>
      </c>
      <c r="J11" s="105"/>
      <c r="K11" s="297">
        <f aca="true" t="shared" si="0" ref="K11:K47">ROUND(G11*I11,2)</f>
        <v>333.5</v>
      </c>
      <c r="L11" s="113"/>
      <c r="M11" s="344">
        <f>Plan3!K45+SUM(Plan4!K10:K11)</f>
        <v>2527.4</v>
      </c>
    </row>
    <row r="12" spans="1:13" ht="11.25" customHeight="1">
      <c r="A12" s="120" t="s">
        <v>105</v>
      </c>
      <c r="B12" s="129" t="s">
        <v>1040</v>
      </c>
      <c r="C12" s="113"/>
      <c r="D12" s="113"/>
      <c r="E12" s="113"/>
      <c r="F12" s="105"/>
      <c r="G12" s="118"/>
      <c r="H12" s="113"/>
      <c r="I12" s="183"/>
      <c r="J12" s="105"/>
      <c r="K12" s="297"/>
      <c r="L12" s="113"/>
      <c r="M12" s="343"/>
    </row>
    <row r="13" spans="1:13" ht="11.25" customHeight="1">
      <c r="A13" s="109" t="s">
        <v>106</v>
      </c>
      <c r="B13" s="100" t="s">
        <v>1041</v>
      </c>
      <c r="C13" s="113"/>
      <c r="D13" s="113"/>
      <c r="E13" s="113"/>
      <c r="F13" s="105"/>
      <c r="G13" s="118"/>
      <c r="H13" s="113"/>
      <c r="I13" s="183"/>
      <c r="J13" s="105"/>
      <c r="K13" s="297"/>
      <c r="L13" s="113"/>
      <c r="M13" s="343"/>
    </row>
    <row r="14" spans="1:13" ht="11.25" customHeight="1">
      <c r="A14" s="109"/>
      <c r="B14" s="100" t="s">
        <v>1173</v>
      </c>
      <c r="C14" s="113"/>
      <c r="D14" s="113"/>
      <c r="E14" s="113"/>
      <c r="F14" s="105" t="s">
        <v>1018</v>
      </c>
      <c r="G14" s="118">
        <v>8.8</v>
      </c>
      <c r="H14" s="113"/>
      <c r="I14" s="183">
        <v>456.64</v>
      </c>
      <c r="J14" s="105"/>
      <c r="K14" s="297">
        <f t="shared" si="0"/>
        <v>4018.43</v>
      </c>
      <c r="L14" s="113"/>
      <c r="M14" s="343"/>
    </row>
    <row r="15" spans="1:13" ht="11.25" customHeight="1">
      <c r="A15" s="109" t="s">
        <v>107</v>
      </c>
      <c r="B15" s="126" t="s">
        <v>1155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1.25" customHeight="1">
      <c r="A16" s="109"/>
      <c r="B16" s="126" t="s">
        <v>1048</v>
      </c>
      <c r="C16" s="113"/>
      <c r="D16" s="113"/>
      <c r="E16" s="113"/>
      <c r="F16" s="105" t="s">
        <v>1019</v>
      </c>
      <c r="G16" s="118">
        <v>1</v>
      </c>
      <c r="H16" s="113"/>
      <c r="I16" s="183">
        <v>255.64</v>
      </c>
      <c r="J16" s="105"/>
      <c r="K16" s="297">
        <f t="shared" si="0"/>
        <v>255.64</v>
      </c>
      <c r="L16" s="113"/>
      <c r="M16" s="344">
        <f>SUM(K14:K16)</f>
        <v>4274.07</v>
      </c>
    </row>
    <row r="17" spans="1:13" ht="11.25" customHeight="1">
      <c r="A17" s="120" t="s">
        <v>108</v>
      </c>
      <c r="B17" s="129" t="s">
        <v>1042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1.25" customHeight="1">
      <c r="A18" s="109" t="s">
        <v>109</v>
      </c>
      <c r="B18" s="126" t="s">
        <v>1043</v>
      </c>
      <c r="C18" s="113"/>
      <c r="D18" s="113"/>
      <c r="E18" s="113"/>
      <c r="F18" s="105" t="s">
        <v>1018</v>
      </c>
      <c r="G18" s="118">
        <v>6.16</v>
      </c>
      <c r="H18" s="113"/>
      <c r="I18" s="183">
        <v>59.8</v>
      </c>
      <c r="J18" s="105"/>
      <c r="K18" s="297">
        <f t="shared" si="0"/>
        <v>368.37</v>
      </c>
      <c r="L18" s="113"/>
      <c r="M18" s="344">
        <f>K18</f>
        <v>368.37</v>
      </c>
    </row>
    <row r="19" spans="1:13" ht="11.25" customHeight="1">
      <c r="A19" s="120" t="s">
        <v>110</v>
      </c>
      <c r="B19" s="129" t="s">
        <v>1021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1.25" customHeight="1">
      <c r="A20" s="109" t="s">
        <v>111</v>
      </c>
      <c r="B20" s="126" t="s">
        <v>1036</v>
      </c>
      <c r="C20" s="113"/>
      <c r="D20" s="113"/>
      <c r="E20" s="113"/>
      <c r="F20" s="105"/>
      <c r="G20" s="118"/>
      <c r="H20" s="113"/>
      <c r="I20" s="183"/>
      <c r="J20" s="105"/>
      <c r="K20" s="297"/>
      <c r="L20" s="113"/>
      <c r="M20" s="343"/>
    </row>
    <row r="21" spans="1:13" ht="11.25" customHeight="1">
      <c r="A21" s="109"/>
      <c r="B21" s="126" t="s">
        <v>1037</v>
      </c>
      <c r="C21" s="113"/>
      <c r="D21" s="113"/>
      <c r="E21" s="113"/>
      <c r="F21" s="105" t="s">
        <v>1018</v>
      </c>
      <c r="G21" s="118">
        <v>75.35</v>
      </c>
      <c r="H21" s="113"/>
      <c r="I21" s="183">
        <v>5.62</v>
      </c>
      <c r="J21" s="105"/>
      <c r="K21" s="297">
        <f t="shared" si="0"/>
        <v>423.47</v>
      </c>
      <c r="L21" s="113"/>
      <c r="M21" s="343"/>
    </row>
    <row r="22" spans="1:13" ht="11.25" customHeight="1">
      <c r="A22" s="109" t="s">
        <v>112</v>
      </c>
      <c r="B22" s="126" t="s">
        <v>1038</v>
      </c>
      <c r="C22" s="113"/>
      <c r="D22" s="113"/>
      <c r="E22" s="113"/>
      <c r="F22" s="105" t="s">
        <v>1018</v>
      </c>
      <c r="G22" s="118">
        <v>75.35</v>
      </c>
      <c r="H22" s="113"/>
      <c r="I22" s="183">
        <v>9.34</v>
      </c>
      <c r="J22" s="105"/>
      <c r="K22" s="297">
        <f t="shared" si="0"/>
        <v>703.77</v>
      </c>
      <c r="L22" s="113"/>
      <c r="M22" s="343"/>
    </row>
    <row r="23" spans="1:13" ht="11.25" customHeight="1">
      <c r="A23" s="109" t="s">
        <v>113</v>
      </c>
      <c r="B23" s="126" t="s">
        <v>1159</v>
      </c>
      <c r="C23" s="113"/>
      <c r="D23" s="113"/>
      <c r="E23" s="113"/>
      <c r="F23" s="105" t="s">
        <v>1018</v>
      </c>
      <c r="G23" s="118">
        <v>3.36</v>
      </c>
      <c r="H23" s="113"/>
      <c r="I23" s="183">
        <v>8.65</v>
      </c>
      <c r="J23" s="105"/>
      <c r="K23" s="297">
        <f t="shared" si="0"/>
        <v>29.06</v>
      </c>
      <c r="L23" s="113"/>
      <c r="M23" s="344">
        <f>SUM(K21:K23)</f>
        <v>1156.3</v>
      </c>
    </row>
    <row r="24" spans="1:13" ht="11.25" customHeight="1">
      <c r="A24" s="120" t="s">
        <v>114</v>
      </c>
      <c r="B24" s="129" t="s">
        <v>1058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1.25" customHeight="1">
      <c r="A25" s="109" t="s">
        <v>115</v>
      </c>
      <c r="B25" s="126" t="s">
        <v>1097</v>
      </c>
      <c r="C25" s="113"/>
      <c r="D25" s="113"/>
      <c r="E25" s="113"/>
      <c r="F25" s="105" t="s">
        <v>1018</v>
      </c>
      <c r="G25" s="118">
        <v>6</v>
      </c>
      <c r="H25" s="113"/>
      <c r="I25" s="183">
        <v>78.25</v>
      </c>
      <c r="J25" s="105"/>
      <c r="K25" s="297">
        <f t="shared" si="0"/>
        <v>469.5</v>
      </c>
      <c r="L25" s="113"/>
      <c r="M25" s="343"/>
    </row>
    <row r="26" spans="1:13" ht="11.25" customHeight="1">
      <c r="A26" s="158" t="s">
        <v>116</v>
      </c>
      <c r="B26" s="300" t="s">
        <v>3</v>
      </c>
      <c r="C26" s="14"/>
      <c r="D26" s="14"/>
      <c r="E26" s="14"/>
      <c r="F26" s="13" t="s">
        <v>1018</v>
      </c>
      <c r="G26" s="135">
        <v>1.35</v>
      </c>
      <c r="H26" s="14"/>
      <c r="I26" s="185">
        <v>149.92</v>
      </c>
      <c r="J26" s="13"/>
      <c r="K26" s="297">
        <f t="shared" si="0"/>
        <v>202.39</v>
      </c>
      <c r="L26" s="14"/>
      <c r="M26" s="342">
        <f>SUM(K25:K26)</f>
        <v>671.89</v>
      </c>
    </row>
    <row r="27" spans="1:13" ht="11.25" customHeight="1">
      <c r="A27" s="132" t="s">
        <v>117</v>
      </c>
      <c r="B27" s="133" t="s">
        <v>1096</v>
      </c>
      <c r="C27" s="14"/>
      <c r="D27" s="14"/>
      <c r="E27" s="122"/>
      <c r="F27" s="13"/>
      <c r="G27" s="135"/>
      <c r="H27" s="14"/>
      <c r="I27" s="185"/>
      <c r="J27" s="13"/>
      <c r="K27" s="297"/>
      <c r="L27" s="14"/>
      <c r="M27" s="341"/>
    </row>
    <row r="28" spans="1:13" ht="11.25" customHeight="1">
      <c r="A28" s="120" t="s">
        <v>118</v>
      </c>
      <c r="B28" s="77" t="s">
        <v>1024</v>
      </c>
      <c r="C28" s="28"/>
      <c r="D28" s="28"/>
      <c r="E28" s="29"/>
      <c r="F28" s="30"/>
      <c r="G28" s="118"/>
      <c r="H28" s="113"/>
      <c r="I28" s="183"/>
      <c r="J28" s="105"/>
      <c r="K28" s="297"/>
      <c r="L28" s="113"/>
      <c r="M28" s="343"/>
    </row>
    <row r="29" spans="1:13" ht="11.25" customHeight="1">
      <c r="A29" s="109" t="s">
        <v>119</v>
      </c>
      <c r="B29" s="38" t="s">
        <v>1081</v>
      </c>
      <c r="C29" s="39"/>
      <c r="D29" s="39"/>
      <c r="E29" s="98"/>
      <c r="F29" s="30" t="s">
        <v>1018</v>
      </c>
      <c r="G29" s="118">
        <v>17.74</v>
      </c>
      <c r="H29" s="113"/>
      <c r="I29" s="183">
        <v>6.21</v>
      </c>
      <c r="J29" s="105"/>
      <c r="K29" s="297">
        <f t="shared" si="0"/>
        <v>110.17</v>
      </c>
      <c r="L29" s="113"/>
      <c r="M29" s="343"/>
    </row>
    <row r="30" spans="1:13" ht="11.25" customHeight="1">
      <c r="A30" s="109" t="s">
        <v>120</v>
      </c>
      <c r="B30" s="27" t="s">
        <v>1028</v>
      </c>
      <c r="C30" s="28"/>
      <c r="D30" s="28"/>
      <c r="E30" s="29"/>
      <c r="F30" s="40" t="s">
        <v>1018</v>
      </c>
      <c r="G30" s="118">
        <v>24.15</v>
      </c>
      <c r="H30" s="113"/>
      <c r="I30" s="183">
        <v>2.39</v>
      </c>
      <c r="J30" s="105"/>
      <c r="K30" s="297">
        <f t="shared" si="0"/>
        <v>57.72</v>
      </c>
      <c r="L30" s="113"/>
      <c r="M30" s="343"/>
    </row>
    <row r="31" spans="1:13" ht="11.25" customHeight="1">
      <c r="A31" s="109" t="s">
        <v>121</v>
      </c>
      <c r="B31" s="27" t="s">
        <v>1044</v>
      </c>
      <c r="C31" s="28"/>
      <c r="D31" s="28"/>
      <c r="E31" s="29"/>
      <c r="F31" s="40" t="s">
        <v>1018</v>
      </c>
      <c r="G31" s="36">
        <v>6.08</v>
      </c>
      <c r="H31" s="47"/>
      <c r="I31" s="45">
        <v>7.47</v>
      </c>
      <c r="J31" s="47"/>
      <c r="K31" s="297">
        <f t="shared" si="0"/>
        <v>45.42</v>
      </c>
      <c r="L31" s="46"/>
      <c r="M31" s="52">
        <f>SUM(K29:K31)</f>
        <v>213.31</v>
      </c>
    </row>
    <row r="32" spans="1:13" ht="11.25" customHeight="1">
      <c r="A32" s="76" t="s">
        <v>122</v>
      </c>
      <c r="B32" s="79" t="s">
        <v>1056</v>
      </c>
      <c r="C32" s="28"/>
      <c r="D32" s="28"/>
      <c r="E32" s="29"/>
      <c r="F32" s="30"/>
      <c r="G32" s="36"/>
      <c r="H32" s="47"/>
      <c r="I32" s="45"/>
      <c r="J32" s="47"/>
      <c r="K32" s="297"/>
      <c r="L32" s="46"/>
      <c r="M32" s="52"/>
    </row>
    <row r="33" spans="1:13" ht="11.25" customHeight="1">
      <c r="A33" s="35" t="s">
        <v>123</v>
      </c>
      <c r="B33" s="38" t="s">
        <v>1098</v>
      </c>
      <c r="C33" s="39"/>
      <c r="D33" s="39"/>
      <c r="E33" s="98"/>
      <c r="F33" s="40"/>
      <c r="G33" s="36"/>
      <c r="H33" s="47"/>
      <c r="I33" s="45"/>
      <c r="J33" s="47"/>
      <c r="K33" s="297"/>
      <c r="L33" s="46"/>
      <c r="M33" s="52"/>
    </row>
    <row r="34" spans="1:16" s="101" customFormat="1" ht="11.25" customHeight="1">
      <c r="A34" s="35"/>
      <c r="B34" s="38" t="s">
        <v>1085</v>
      </c>
      <c r="C34" s="39"/>
      <c r="D34" s="39"/>
      <c r="E34" s="98"/>
      <c r="F34" s="40" t="s">
        <v>1019</v>
      </c>
      <c r="G34" s="36">
        <v>4</v>
      </c>
      <c r="H34" s="47"/>
      <c r="I34" s="45">
        <v>55.22</v>
      </c>
      <c r="J34" s="88"/>
      <c r="K34" s="297">
        <f t="shared" si="0"/>
        <v>220.88</v>
      </c>
      <c r="L34" s="89"/>
      <c r="M34" s="90"/>
      <c r="O34" s="102"/>
      <c r="P34" s="102"/>
    </row>
    <row r="35" spans="1:16" s="101" customFormat="1" ht="11.25" customHeight="1">
      <c r="A35" s="35" t="s">
        <v>124</v>
      </c>
      <c r="B35" s="38" t="s">
        <v>1088</v>
      </c>
      <c r="C35" s="39"/>
      <c r="D35" s="39"/>
      <c r="E35" s="98"/>
      <c r="F35" s="40" t="s">
        <v>1019</v>
      </c>
      <c r="G35" s="36">
        <v>1</v>
      </c>
      <c r="H35" s="47"/>
      <c r="I35" s="45">
        <v>45.36</v>
      </c>
      <c r="J35" s="88"/>
      <c r="K35" s="297">
        <f t="shared" si="0"/>
        <v>45.36</v>
      </c>
      <c r="L35" s="89"/>
      <c r="M35" s="90"/>
      <c r="O35" s="102"/>
      <c r="P35" s="102"/>
    </row>
    <row r="36" spans="1:16" s="101" customFormat="1" ht="11.25" customHeight="1">
      <c r="A36" s="37" t="s">
        <v>125</v>
      </c>
      <c r="B36" s="38" t="s">
        <v>1089</v>
      </c>
      <c r="C36" s="39"/>
      <c r="D36" s="39"/>
      <c r="E36" s="98"/>
      <c r="F36" s="40" t="s">
        <v>1019</v>
      </c>
      <c r="G36" s="41">
        <v>2</v>
      </c>
      <c r="H36" s="48"/>
      <c r="I36" s="103">
        <v>49.85</v>
      </c>
      <c r="J36" s="94"/>
      <c r="K36" s="297">
        <f t="shared" si="0"/>
        <v>99.7</v>
      </c>
      <c r="L36" s="95"/>
      <c r="M36" s="96"/>
      <c r="O36" s="102"/>
      <c r="P36" s="102"/>
    </row>
    <row r="37" spans="1:16" s="101" customFormat="1" ht="11.25" customHeight="1">
      <c r="A37" s="37" t="s">
        <v>126</v>
      </c>
      <c r="B37" s="38" t="s">
        <v>1093</v>
      </c>
      <c r="C37" s="39"/>
      <c r="D37" s="39"/>
      <c r="E37" s="98"/>
      <c r="F37" s="40"/>
      <c r="G37" s="41"/>
      <c r="H37" s="48"/>
      <c r="I37" s="103"/>
      <c r="J37" s="94"/>
      <c r="K37" s="297"/>
      <c r="L37" s="95"/>
      <c r="M37" s="53"/>
      <c r="O37" s="102"/>
      <c r="P37" s="102"/>
    </row>
    <row r="38" spans="1:16" s="101" customFormat="1" ht="11.25" customHeight="1">
      <c r="A38" s="37"/>
      <c r="B38" s="38" t="s">
        <v>1094</v>
      </c>
      <c r="C38" s="39"/>
      <c r="D38" s="39"/>
      <c r="E38" s="98"/>
      <c r="F38" s="40" t="s">
        <v>1019</v>
      </c>
      <c r="G38" s="41">
        <v>1</v>
      </c>
      <c r="H38" s="48"/>
      <c r="I38" s="103">
        <v>130.58</v>
      </c>
      <c r="J38" s="94"/>
      <c r="K38" s="297">
        <f t="shared" si="0"/>
        <v>130.58</v>
      </c>
      <c r="L38" s="95"/>
      <c r="M38" s="53">
        <f>SUM(K34:K38)</f>
        <v>496.52</v>
      </c>
      <c r="O38" s="102"/>
      <c r="P38" s="102"/>
    </row>
    <row r="39" spans="1:16" s="101" customFormat="1" ht="11.25" customHeight="1">
      <c r="A39" s="78" t="s">
        <v>127</v>
      </c>
      <c r="B39" s="79" t="s">
        <v>1133</v>
      </c>
      <c r="C39" s="39"/>
      <c r="D39" s="39"/>
      <c r="E39" s="98"/>
      <c r="F39" s="40"/>
      <c r="G39" s="41"/>
      <c r="H39" s="48"/>
      <c r="I39" s="103"/>
      <c r="J39" s="94"/>
      <c r="K39" s="297"/>
      <c r="L39" s="95"/>
      <c r="M39" s="53"/>
      <c r="O39" s="102"/>
      <c r="P39" s="102"/>
    </row>
    <row r="40" spans="1:16" s="101" customFormat="1" ht="11.25" customHeight="1">
      <c r="A40" s="37" t="s">
        <v>128</v>
      </c>
      <c r="B40" s="38" t="s">
        <v>1157</v>
      </c>
      <c r="C40" s="39"/>
      <c r="D40" s="39"/>
      <c r="E40" s="98"/>
      <c r="F40" s="40" t="s">
        <v>1019</v>
      </c>
      <c r="G40" s="41">
        <v>1</v>
      </c>
      <c r="H40" s="48"/>
      <c r="I40" s="103">
        <v>43.55</v>
      </c>
      <c r="J40" s="94"/>
      <c r="K40" s="297">
        <f t="shared" si="0"/>
        <v>43.55</v>
      </c>
      <c r="L40" s="95"/>
      <c r="M40" s="53">
        <f>K40</f>
        <v>43.55</v>
      </c>
      <c r="O40" s="102"/>
      <c r="P40" s="102"/>
    </row>
    <row r="41" spans="1:16" s="101" customFormat="1" ht="11.25" customHeight="1">
      <c r="A41" s="78" t="s">
        <v>129</v>
      </c>
      <c r="B41" s="79" t="s">
        <v>1029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1.25" customHeight="1">
      <c r="A42" s="37" t="s">
        <v>130</v>
      </c>
      <c r="B42" s="38" t="s">
        <v>1030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85" customFormat="1" ht="11.25" customHeight="1">
      <c r="A43" s="37"/>
      <c r="B43" s="38" t="s">
        <v>1031</v>
      </c>
      <c r="C43" s="39"/>
      <c r="D43" s="39"/>
      <c r="E43" s="98"/>
      <c r="F43" s="40" t="s">
        <v>1018</v>
      </c>
      <c r="G43" s="41">
        <v>24.15</v>
      </c>
      <c r="H43" s="48"/>
      <c r="I43" s="103">
        <v>2.39</v>
      </c>
      <c r="J43" s="94"/>
      <c r="K43" s="297">
        <f t="shared" si="0"/>
        <v>57.72</v>
      </c>
      <c r="L43" s="91"/>
      <c r="M43" s="92"/>
      <c r="O43" s="86"/>
      <c r="P43" s="86"/>
    </row>
    <row r="44" spans="1:16" s="85" customFormat="1" ht="11.25" customHeight="1">
      <c r="A44" s="37" t="s">
        <v>131</v>
      </c>
      <c r="B44" s="84" t="s">
        <v>1033</v>
      </c>
      <c r="C44" s="39"/>
      <c r="D44" s="39"/>
      <c r="E44" s="98"/>
      <c r="F44" s="40" t="s">
        <v>1018</v>
      </c>
      <c r="G44" s="41">
        <v>24.15</v>
      </c>
      <c r="H44" s="48"/>
      <c r="I44" s="103">
        <v>16.43</v>
      </c>
      <c r="J44" s="94"/>
      <c r="K44" s="297">
        <f t="shared" si="0"/>
        <v>396.78</v>
      </c>
      <c r="L44" s="91"/>
      <c r="M44" s="92"/>
      <c r="O44" s="86"/>
      <c r="P44" s="86"/>
    </row>
    <row r="45" spans="1:16" s="85" customFormat="1" ht="11.25" customHeight="1">
      <c r="A45" s="37" t="s">
        <v>132</v>
      </c>
      <c r="B45" s="27" t="s">
        <v>1034</v>
      </c>
      <c r="C45" s="39"/>
      <c r="D45" s="67"/>
      <c r="E45" s="68"/>
      <c r="F45" s="40"/>
      <c r="G45" s="99"/>
      <c r="H45" s="48"/>
      <c r="I45" s="103"/>
      <c r="J45" s="94"/>
      <c r="K45" s="297"/>
      <c r="L45" s="91"/>
      <c r="M45" s="92"/>
      <c r="O45" s="86"/>
      <c r="P45" s="86"/>
    </row>
    <row r="46" spans="1:16" s="85" customFormat="1" ht="11.25" customHeight="1">
      <c r="A46" s="37"/>
      <c r="B46" s="38" t="s">
        <v>1035</v>
      </c>
      <c r="C46" s="39"/>
      <c r="D46" s="67"/>
      <c r="E46" s="68"/>
      <c r="F46" s="40" t="s">
        <v>1018</v>
      </c>
      <c r="G46" s="41">
        <v>24.15</v>
      </c>
      <c r="H46" s="48"/>
      <c r="I46" s="103">
        <v>28.36</v>
      </c>
      <c r="J46" s="94"/>
      <c r="K46" s="297">
        <f t="shared" si="0"/>
        <v>684.89</v>
      </c>
      <c r="L46" s="91"/>
      <c r="M46" s="92"/>
      <c r="O46" s="86"/>
      <c r="P46" s="86"/>
    </row>
    <row r="47" spans="1:16" s="85" customFormat="1" ht="11.25" customHeight="1" thickBot="1">
      <c r="A47" s="37" t="s">
        <v>133</v>
      </c>
      <c r="B47" s="84" t="s">
        <v>1161</v>
      </c>
      <c r="C47" s="39"/>
      <c r="D47" s="67"/>
      <c r="E47" s="68"/>
      <c r="F47" s="40" t="s">
        <v>1020</v>
      </c>
      <c r="G47" s="41">
        <v>4.8</v>
      </c>
      <c r="H47" s="48"/>
      <c r="I47" s="103">
        <v>22.88</v>
      </c>
      <c r="J47" s="94"/>
      <c r="K47" s="297">
        <f t="shared" si="0"/>
        <v>109.82</v>
      </c>
      <c r="L47" s="91"/>
      <c r="M47" s="92"/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1022</v>
      </c>
      <c r="D48" s="70"/>
      <c r="E48" s="72"/>
      <c r="F48" s="70" t="s">
        <v>1009</v>
      </c>
      <c r="G48" s="72"/>
      <c r="H48" s="70" t="s">
        <v>1016</v>
      </c>
      <c r="I48" s="72"/>
      <c r="J48" s="70"/>
      <c r="K48" s="104">
        <f>SUM(K5:K47)</f>
        <v>55112.329999999994</v>
      </c>
      <c r="L48" s="97"/>
      <c r="M48" s="345">
        <f>SUM(M5:M47)</f>
        <v>53863.12000000002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1017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3">
      <selection activeCell="I50" sqref="I50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886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Plan4!K48</f>
        <v>55112.329999999994</v>
      </c>
      <c r="L5" s="66"/>
      <c r="M5" s="339">
        <f>Plan4!M48</f>
        <v>53863.12000000002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1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24" t="s">
        <v>134</v>
      </c>
      <c r="B9" s="150" t="s">
        <v>1053</v>
      </c>
      <c r="C9" s="143"/>
      <c r="D9" s="143"/>
      <c r="E9" s="143"/>
      <c r="F9" s="145" t="s">
        <v>1020</v>
      </c>
      <c r="G9" s="134">
        <v>16.1</v>
      </c>
      <c r="H9" s="111"/>
      <c r="I9" s="184">
        <v>18.2</v>
      </c>
      <c r="J9" s="110"/>
      <c r="K9" s="304">
        <f aca="true" t="shared" si="0" ref="K9:K49">ROUND(G9*I9,2)</f>
        <v>293.02</v>
      </c>
      <c r="L9" s="111"/>
      <c r="M9" s="349">
        <f>SUM(Plan4!K43:K47)+SUM(K9)</f>
        <v>1542.2299999999998</v>
      </c>
    </row>
    <row r="10" spans="1:13" ht="10.5" customHeight="1">
      <c r="A10" s="120" t="s">
        <v>135</v>
      </c>
      <c r="B10" s="129" t="s">
        <v>1032</v>
      </c>
      <c r="C10" s="113"/>
      <c r="D10" s="113"/>
      <c r="E10" s="113"/>
      <c r="F10" s="105"/>
      <c r="G10" s="118"/>
      <c r="H10" s="113"/>
      <c r="I10" s="183"/>
      <c r="J10" s="105"/>
      <c r="K10" s="297"/>
      <c r="L10" s="113"/>
      <c r="M10" s="343"/>
    </row>
    <row r="11" spans="1:13" ht="10.5" customHeight="1">
      <c r="A11" s="109" t="s">
        <v>136</v>
      </c>
      <c r="B11" s="28" t="s">
        <v>1083</v>
      </c>
      <c r="C11" s="28"/>
      <c r="D11" s="28"/>
      <c r="E11" s="28"/>
      <c r="F11" s="157" t="s">
        <v>1018</v>
      </c>
      <c r="G11" s="118">
        <v>17.74</v>
      </c>
      <c r="H11" s="113"/>
      <c r="I11" s="183">
        <v>17.04</v>
      </c>
      <c r="J11" s="105"/>
      <c r="K11" s="297">
        <f t="shared" si="0"/>
        <v>302.29</v>
      </c>
      <c r="L11" s="113"/>
      <c r="M11" s="343"/>
    </row>
    <row r="12" spans="1:13" ht="10.5" customHeight="1">
      <c r="A12" s="109" t="s">
        <v>137</v>
      </c>
      <c r="B12" s="28" t="s">
        <v>1027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0.5" customHeight="1">
      <c r="A13" s="109"/>
      <c r="B13" s="171" t="s">
        <v>1082</v>
      </c>
      <c r="C13" s="28"/>
      <c r="D13" s="28"/>
      <c r="E13" s="28"/>
      <c r="F13" s="157" t="s">
        <v>1018</v>
      </c>
      <c r="G13" s="118">
        <v>17.74</v>
      </c>
      <c r="H13" s="113"/>
      <c r="I13" s="183">
        <v>34.46</v>
      </c>
      <c r="J13" s="105"/>
      <c r="K13" s="297">
        <f t="shared" si="0"/>
        <v>611.32</v>
      </c>
      <c r="L13" s="113"/>
      <c r="M13" s="343"/>
    </row>
    <row r="14" spans="1:13" ht="10.5" customHeight="1">
      <c r="A14" s="109" t="s">
        <v>138</v>
      </c>
      <c r="B14" s="28" t="s">
        <v>1084</v>
      </c>
      <c r="C14" s="28"/>
      <c r="D14" s="28"/>
      <c r="E14" s="28"/>
      <c r="F14" s="157" t="s">
        <v>1020</v>
      </c>
      <c r="G14" s="118">
        <v>16.1</v>
      </c>
      <c r="H14" s="113"/>
      <c r="I14" s="183">
        <v>13.13</v>
      </c>
      <c r="J14" s="105"/>
      <c r="K14" s="297">
        <f t="shared" si="0"/>
        <v>211.39</v>
      </c>
      <c r="L14" s="113"/>
      <c r="M14" s="344">
        <f>SUM(K11:K14)</f>
        <v>1125</v>
      </c>
    </row>
    <row r="15" spans="1:13" ht="10.5" customHeight="1">
      <c r="A15" s="120" t="s">
        <v>139</v>
      </c>
      <c r="B15" s="129" t="s">
        <v>1040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 t="s">
        <v>140</v>
      </c>
      <c r="B16" s="100" t="s">
        <v>1041</v>
      </c>
      <c r="C16" s="113"/>
      <c r="D16" s="113"/>
      <c r="E16" s="113"/>
      <c r="F16" s="105"/>
      <c r="G16" s="118"/>
      <c r="H16" s="113"/>
      <c r="I16" s="183"/>
      <c r="J16" s="105"/>
      <c r="K16" s="297"/>
      <c r="L16" s="113"/>
      <c r="M16" s="343"/>
    </row>
    <row r="17" spans="1:13" ht="10.5" customHeight="1">
      <c r="A17" s="109"/>
      <c r="B17" s="100" t="s">
        <v>1173</v>
      </c>
      <c r="C17" s="113"/>
      <c r="D17" s="113"/>
      <c r="E17" s="113"/>
      <c r="F17" s="105" t="s">
        <v>1018</v>
      </c>
      <c r="G17" s="118">
        <v>4.4</v>
      </c>
      <c r="H17" s="113"/>
      <c r="I17" s="183">
        <v>456.64</v>
      </c>
      <c r="J17" s="105"/>
      <c r="K17" s="297">
        <f t="shared" si="0"/>
        <v>2009.22</v>
      </c>
      <c r="L17" s="113"/>
      <c r="M17" s="343"/>
    </row>
    <row r="18" spans="1:13" ht="10.5" customHeight="1">
      <c r="A18" s="109" t="s">
        <v>141</v>
      </c>
      <c r="B18" s="126" t="s">
        <v>1160</v>
      </c>
      <c r="C18" s="113"/>
      <c r="D18" s="113"/>
      <c r="E18" s="113"/>
      <c r="F18" s="105" t="s">
        <v>1018</v>
      </c>
      <c r="G18" s="118">
        <v>0.8</v>
      </c>
      <c r="H18" s="113"/>
      <c r="I18" s="183">
        <v>248.31</v>
      </c>
      <c r="J18" s="105"/>
      <c r="K18" s="297">
        <f t="shared" si="0"/>
        <v>198.65</v>
      </c>
      <c r="L18" s="113"/>
      <c r="M18" s="343"/>
    </row>
    <row r="19" spans="1:13" ht="10.5" customHeight="1">
      <c r="A19" s="109" t="s">
        <v>142</v>
      </c>
      <c r="B19" s="126" t="s">
        <v>1156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/>
      <c r="B20" s="126" t="s">
        <v>1060</v>
      </c>
      <c r="C20" s="113"/>
      <c r="D20" s="113"/>
      <c r="E20" s="113"/>
      <c r="F20" s="105" t="s">
        <v>1019</v>
      </c>
      <c r="G20" s="118">
        <v>1</v>
      </c>
      <c r="H20" s="113"/>
      <c r="I20" s="183">
        <v>230.55</v>
      </c>
      <c r="J20" s="105"/>
      <c r="K20" s="297">
        <f t="shared" si="0"/>
        <v>230.55</v>
      </c>
      <c r="L20" s="113"/>
      <c r="M20" s="344">
        <f>SUM(K17:K20)</f>
        <v>2438.42</v>
      </c>
    </row>
    <row r="21" spans="1:13" ht="10.5" customHeight="1">
      <c r="A21" s="120" t="s">
        <v>143</v>
      </c>
      <c r="B21" s="129" t="s">
        <v>1042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144</v>
      </c>
      <c r="B22" s="126" t="s">
        <v>1043</v>
      </c>
      <c r="C22" s="113"/>
      <c r="D22" s="113"/>
      <c r="E22" s="113"/>
      <c r="F22" s="105" t="s">
        <v>1018</v>
      </c>
      <c r="G22" s="118">
        <v>3.64</v>
      </c>
      <c r="H22" s="113"/>
      <c r="I22" s="183">
        <v>59.8</v>
      </c>
      <c r="J22" s="105"/>
      <c r="K22" s="297">
        <f t="shared" si="0"/>
        <v>217.67</v>
      </c>
      <c r="L22" s="113"/>
      <c r="M22" s="344">
        <f>K22</f>
        <v>217.67</v>
      </c>
    </row>
    <row r="23" spans="1:13" ht="10.5" customHeight="1">
      <c r="A23" s="120" t="s">
        <v>145</v>
      </c>
      <c r="B23" s="129" t="s">
        <v>1021</v>
      </c>
      <c r="C23" s="113"/>
      <c r="D23" s="113"/>
      <c r="E23" s="113"/>
      <c r="F23" s="105"/>
      <c r="G23" s="118"/>
      <c r="H23" s="113"/>
      <c r="I23" s="183"/>
      <c r="J23" s="105"/>
      <c r="K23" s="297"/>
      <c r="L23" s="113"/>
      <c r="M23" s="343"/>
    </row>
    <row r="24" spans="1:13" ht="10.5" customHeight="1">
      <c r="A24" s="109" t="s">
        <v>146</v>
      </c>
      <c r="B24" s="126" t="s">
        <v>1036</v>
      </c>
      <c r="C24" s="113"/>
      <c r="D24" s="113"/>
      <c r="E24" s="113"/>
      <c r="F24" s="105"/>
      <c r="G24" s="118"/>
      <c r="H24" s="113"/>
      <c r="I24" s="183"/>
      <c r="J24" s="105"/>
      <c r="K24" s="297"/>
      <c r="L24" s="113"/>
      <c r="M24" s="343"/>
    </row>
    <row r="25" spans="1:13" ht="10.5" customHeight="1">
      <c r="A25" s="109"/>
      <c r="B25" s="126" t="s">
        <v>1037</v>
      </c>
      <c r="C25" s="113"/>
      <c r="D25" s="113"/>
      <c r="E25" s="113"/>
      <c r="F25" s="105" t="s">
        <v>1018</v>
      </c>
      <c r="G25" s="118">
        <v>39.9</v>
      </c>
      <c r="H25" s="113"/>
      <c r="I25" s="183">
        <v>5.62</v>
      </c>
      <c r="J25" s="105"/>
      <c r="K25" s="297">
        <f t="shared" si="0"/>
        <v>224.24</v>
      </c>
      <c r="L25" s="113"/>
      <c r="M25" s="343"/>
    </row>
    <row r="26" spans="1:13" ht="10.5" customHeight="1">
      <c r="A26" s="109" t="s">
        <v>147</v>
      </c>
      <c r="B26" s="126" t="s">
        <v>1038</v>
      </c>
      <c r="C26" s="113"/>
      <c r="D26" s="113"/>
      <c r="E26" s="113"/>
      <c r="F26" s="105" t="s">
        <v>1018</v>
      </c>
      <c r="G26" s="118">
        <v>39.9</v>
      </c>
      <c r="H26" s="113"/>
      <c r="I26" s="183">
        <v>9.34</v>
      </c>
      <c r="J26" s="105"/>
      <c r="K26" s="297">
        <f t="shared" si="0"/>
        <v>372.67</v>
      </c>
      <c r="L26" s="113"/>
      <c r="M26" s="343"/>
    </row>
    <row r="27" spans="1:13" ht="10.5" customHeight="1">
      <c r="A27" s="109" t="s">
        <v>148</v>
      </c>
      <c r="B27" s="126" t="s">
        <v>1159</v>
      </c>
      <c r="C27" s="113"/>
      <c r="D27" s="113"/>
      <c r="E27" s="113"/>
      <c r="F27" s="105" t="s">
        <v>1018</v>
      </c>
      <c r="G27" s="118">
        <v>3.36</v>
      </c>
      <c r="H27" s="113"/>
      <c r="I27" s="183">
        <v>8.65</v>
      </c>
      <c r="J27" s="105"/>
      <c r="K27" s="297">
        <f t="shared" si="0"/>
        <v>29.06</v>
      </c>
      <c r="L27" s="113"/>
      <c r="M27" s="344">
        <f>SUM(K25:K27)</f>
        <v>625.97</v>
      </c>
    </row>
    <row r="28" spans="1:13" ht="10.5" customHeight="1">
      <c r="A28" s="107" t="s">
        <v>149</v>
      </c>
      <c r="B28" s="119" t="s">
        <v>1099</v>
      </c>
      <c r="C28" s="113"/>
      <c r="D28" s="113"/>
      <c r="E28" s="113"/>
      <c r="F28" s="105"/>
      <c r="G28" s="118"/>
      <c r="H28" s="113"/>
      <c r="I28" s="183"/>
      <c r="J28" s="105"/>
      <c r="K28" s="297"/>
      <c r="L28" s="113"/>
      <c r="M28" s="343"/>
    </row>
    <row r="29" spans="1:13" ht="10.5" customHeight="1">
      <c r="A29" s="155" t="s">
        <v>150</v>
      </c>
      <c r="B29" s="151" t="s">
        <v>1024</v>
      </c>
      <c r="C29" s="152"/>
      <c r="D29" s="152"/>
      <c r="E29" s="153"/>
      <c r="F29" s="154"/>
      <c r="G29" s="135"/>
      <c r="H29" s="14"/>
      <c r="I29" s="185"/>
      <c r="J29" s="13"/>
      <c r="K29" s="297"/>
      <c r="L29" s="14"/>
      <c r="M29" s="341"/>
    </row>
    <row r="30" spans="1:13" ht="10.5" customHeight="1">
      <c r="A30" s="109" t="s">
        <v>151</v>
      </c>
      <c r="B30" s="27" t="s">
        <v>1100</v>
      </c>
      <c r="C30" s="28"/>
      <c r="D30" s="28"/>
      <c r="E30" s="29"/>
      <c r="F30" s="30" t="s">
        <v>1018</v>
      </c>
      <c r="G30" s="118">
        <v>8.77</v>
      </c>
      <c r="H30" s="113"/>
      <c r="I30" s="183">
        <v>6.21</v>
      </c>
      <c r="J30" s="105"/>
      <c r="K30" s="297">
        <f t="shared" si="0"/>
        <v>54.46</v>
      </c>
      <c r="L30" s="113"/>
      <c r="M30" s="343"/>
    </row>
    <row r="31" spans="1:13" ht="10.5" customHeight="1">
      <c r="A31" s="109" t="s">
        <v>152</v>
      </c>
      <c r="B31" s="38" t="s">
        <v>1028</v>
      </c>
      <c r="C31" s="39"/>
      <c r="D31" s="39"/>
      <c r="E31" s="98"/>
      <c r="F31" s="30" t="s">
        <v>1018</v>
      </c>
      <c r="G31" s="118">
        <v>17.25</v>
      </c>
      <c r="H31" s="113"/>
      <c r="I31" s="183">
        <v>2.39</v>
      </c>
      <c r="J31" s="105"/>
      <c r="K31" s="297">
        <f t="shared" si="0"/>
        <v>41.23</v>
      </c>
      <c r="L31" s="113"/>
      <c r="M31" s="343"/>
    </row>
    <row r="32" spans="1:13" ht="10.5" customHeight="1">
      <c r="A32" s="109" t="s">
        <v>153</v>
      </c>
      <c r="B32" s="27" t="s">
        <v>1044</v>
      </c>
      <c r="C32" s="28"/>
      <c r="D32" s="28"/>
      <c r="E32" s="29"/>
      <c r="F32" s="40" t="s">
        <v>1018</v>
      </c>
      <c r="G32" s="118">
        <v>3.88</v>
      </c>
      <c r="H32" s="113"/>
      <c r="I32" s="183">
        <v>7.47</v>
      </c>
      <c r="J32" s="105"/>
      <c r="K32" s="297">
        <f t="shared" si="0"/>
        <v>28.98</v>
      </c>
      <c r="L32" s="113"/>
      <c r="M32" s="344">
        <f>SUM(K30:K32)</f>
        <v>124.67</v>
      </c>
    </row>
    <row r="33" spans="1:13" ht="10.5" customHeight="1">
      <c r="A33" s="120" t="s">
        <v>154</v>
      </c>
      <c r="B33" s="77" t="s">
        <v>1056</v>
      </c>
      <c r="C33" s="28"/>
      <c r="D33" s="28"/>
      <c r="E33" s="29"/>
      <c r="F33" s="40"/>
      <c r="G33" s="36"/>
      <c r="H33" s="47"/>
      <c r="I33" s="45"/>
      <c r="J33" s="47"/>
      <c r="K33" s="297"/>
      <c r="L33" s="46"/>
      <c r="M33" s="52"/>
    </row>
    <row r="34" spans="1:13" ht="10.5" customHeight="1">
      <c r="A34" s="35" t="s">
        <v>155</v>
      </c>
      <c r="B34" s="38" t="s">
        <v>1086</v>
      </c>
      <c r="C34" s="28"/>
      <c r="D34" s="28"/>
      <c r="E34" s="29"/>
      <c r="F34" s="30"/>
      <c r="G34" s="36"/>
      <c r="H34" s="47"/>
      <c r="I34" s="45"/>
      <c r="J34" s="47"/>
      <c r="K34" s="297"/>
      <c r="L34" s="46"/>
      <c r="M34" s="52"/>
    </row>
    <row r="35" spans="1:13" ht="10.5" customHeight="1">
      <c r="A35" s="35"/>
      <c r="B35" s="38" t="s">
        <v>1085</v>
      </c>
      <c r="C35" s="39"/>
      <c r="D35" s="39"/>
      <c r="E35" s="98"/>
      <c r="F35" s="40" t="s">
        <v>1019</v>
      </c>
      <c r="G35" s="36">
        <v>2</v>
      </c>
      <c r="H35" s="47"/>
      <c r="I35" s="45">
        <v>112.64</v>
      </c>
      <c r="J35" s="47"/>
      <c r="K35" s="297">
        <f t="shared" si="0"/>
        <v>225.28</v>
      </c>
      <c r="L35" s="46"/>
      <c r="M35" s="52"/>
    </row>
    <row r="36" spans="1:16" s="101" customFormat="1" ht="10.5" customHeight="1">
      <c r="A36" s="35" t="s">
        <v>156</v>
      </c>
      <c r="B36" s="38" t="s">
        <v>1087</v>
      </c>
      <c r="C36" s="39"/>
      <c r="D36" s="39"/>
      <c r="E36" s="98"/>
      <c r="F36" s="40" t="s">
        <v>1019</v>
      </c>
      <c r="G36" s="36">
        <v>1</v>
      </c>
      <c r="H36" s="47"/>
      <c r="I36" s="45">
        <v>42.58</v>
      </c>
      <c r="J36" s="88"/>
      <c r="K36" s="297">
        <f t="shared" si="0"/>
        <v>42.58</v>
      </c>
      <c r="L36" s="89"/>
      <c r="M36" s="90"/>
      <c r="O36" s="102"/>
      <c r="P36" s="102"/>
    </row>
    <row r="37" spans="1:16" s="101" customFormat="1" ht="10.5" customHeight="1">
      <c r="A37" s="35" t="s">
        <v>157</v>
      </c>
      <c r="B37" s="38" t="s">
        <v>1089</v>
      </c>
      <c r="C37" s="39"/>
      <c r="D37" s="39"/>
      <c r="E37" s="98"/>
      <c r="F37" s="40" t="s">
        <v>1019</v>
      </c>
      <c r="G37" s="36">
        <v>2</v>
      </c>
      <c r="H37" s="47"/>
      <c r="I37" s="45">
        <v>49.85</v>
      </c>
      <c r="J37" s="88"/>
      <c r="K37" s="297">
        <f t="shared" si="0"/>
        <v>99.7</v>
      </c>
      <c r="L37" s="89"/>
      <c r="M37" s="90"/>
      <c r="O37" s="102"/>
      <c r="P37" s="102"/>
    </row>
    <row r="38" spans="1:16" s="101" customFormat="1" ht="10.5" customHeight="1">
      <c r="A38" s="35" t="s">
        <v>158</v>
      </c>
      <c r="B38" s="38" t="s">
        <v>1093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/>
      <c r="B39" s="38" t="s">
        <v>1094</v>
      </c>
      <c r="C39" s="39"/>
      <c r="D39" s="39"/>
      <c r="E39" s="98"/>
      <c r="F39" s="40" t="s">
        <v>1019</v>
      </c>
      <c r="G39" s="41">
        <v>1</v>
      </c>
      <c r="H39" s="48"/>
      <c r="I39" s="103">
        <v>130.58</v>
      </c>
      <c r="J39" s="94"/>
      <c r="K39" s="297">
        <f t="shared" si="0"/>
        <v>130.58</v>
      </c>
      <c r="L39" s="95"/>
      <c r="M39" s="53">
        <f>SUM(K35:K39)</f>
        <v>498.14</v>
      </c>
      <c r="O39" s="102"/>
      <c r="P39" s="102"/>
    </row>
    <row r="40" spans="1:16" s="101" customFormat="1" ht="10.5" customHeight="1">
      <c r="A40" s="78" t="s">
        <v>159</v>
      </c>
      <c r="B40" s="79" t="s">
        <v>1133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160</v>
      </c>
      <c r="B41" s="38" t="s">
        <v>1157</v>
      </c>
      <c r="C41" s="39"/>
      <c r="D41" s="39"/>
      <c r="E41" s="98"/>
      <c r="F41" s="40" t="s">
        <v>1019</v>
      </c>
      <c r="G41" s="41">
        <v>1</v>
      </c>
      <c r="H41" s="48"/>
      <c r="I41" s="103">
        <v>43.55</v>
      </c>
      <c r="J41" s="94"/>
      <c r="K41" s="297">
        <f t="shared" si="0"/>
        <v>43.55</v>
      </c>
      <c r="L41" s="95"/>
      <c r="M41" s="53">
        <f>K41</f>
        <v>43.55</v>
      </c>
      <c r="O41" s="102"/>
      <c r="P41" s="102"/>
    </row>
    <row r="42" spans="1:16" s="101" customFormat="1" ht="10.5" customHeight="1">
      <c r="A42" s="78" t="s">
        <v>161</v>
      </c>
      <c r="B42" s="79" t="s">
        <v>1029</v>
      </c>
      <c r="C42" s="39"/>
      <c r="D42" s="39"/>
      <c r="E42" s="98"/>
      <c r="F42" s="40"/>
      <c r="G42" s="41"/>
      <c r="H42" s="48"/>
      <c r="I42" s="103"/>
      <c r="J42" s="94"/>
      <c r="K42" s="297"/>
      <c r="L42" s="95"/>
      <c r="M42" s="53"/>
      <c r="O42" s="102"/>
      <c r="P42" s="102"/>
    </row>
    <row r="43" spans="1:16" s="101" customFormat="1" ht="10.5" customHeight="1">
      <c r="A43" s="37" t="s">
        <v>162</v>
      </c>
      <c r="B43" s="38" t="s">
        <v>1030</v>
      </c>
      <c r="C43" s="39"/>
      <c r="D43" s="39"/>
      <c r="E43" s="98"/>
      <c r="F43" s="40"/>
      <c r="G43" s="41"/>
      <c r="H43" s="48"/>
      <c r="I43" s="103"/>
      <c r="J43" s="94"/>
      <c r="K43" s="297"/>
      <c r="L43" s="95"/>
      <c r="M43" s="53"/>
      <c r="O43" s="102"/>
      <c r="P43" s="102"/>
    </row>
    <row r="44" spans="1:16" s="101" customFormat="1" ht="10.5" customHeight="1">
      <c r="A44" s="37"/>
      <c r="B44" s="38" t="s">
        <v>1031</v>
      </c>
      <c r="C44" s="39"/>
      <c r="D44" s="39"/>
      <c r="E44" s="98"/>
      <c r="F44" s="40" t="s">
        <v>1018</v>
      </c>
      <c r="G44" s="41">
        <v>17.25</v>
      </c>
      <c r="H44" s="48"/>
      <c r="I44" s="103">
        <v>2.39</v>
      </c>
      <c r="J44" s="94"/>
      <c r="K44" s="297">
        <f t="shared" si="0"/>
        <v>41.23</v>
      </c>
      <c r="L44" s="95"/>
      <c r="M44" s="53"/>
      <c r="O44" s="102"/>
      <c r="P44" s="102"/>
    </row>
    <row r="45" spans="1:16" s="85" customFormat="1" ht="10.5" customHeight="1">
      <c r="A45" s="37" t="s">
        <v>163</v>
      </c>
      <c r="B45" s="84" t="s">
        <v>1033</v>
      </c>
      <c r="C45" s="39"/>
      <c r="D45" s="39"/>
      <c r="E45" s="98"/>
      <c r="F45" s="40" t="s">
        <v>1018</v>
      </c>
      <c r="G45" s="41">
        <v>17.25</v>
      </c>
      <c r="H45" s="48"/>
      <c r="I45" s="103">
        <v>16.43</v>
      </c>
      <c r="J45" s="94"/>
      <c r="K45" s="297">
        <f t="shared" si="0"/>
        <v>283.42</v>
      </c>
      <c r="L45" s="91"/>
      <c r="M45" s="92"/>
      <c r="O45" s="86"/>
      <c r="P45" s="86"/>
    </row>
    <row r="46" spans="1:16" s="85" customFormat="1" ht="10.5" customHeight="1">
      <c r="A46" s="37" t="s">
        <v>164</v>
      </c>
      <c r="B46" s="38" t="s">
        <v>1034</v>
      </c>
      <c r="C46" s="39"/>
      <c r="D46" s="67"/>
      <c r="E46" s="68"/>
      <c r="F46" s="40"/>
      <c r="G46" s="41"/>
      <c r="H46" s="48"/>
      <c r="I46" s="103"/>
      <c r="J46" s="94"/>
      <c r="K46" s="297"/>
      <c r="L46" s="91"/>
      <c r="M46" s="92"/>
      <c r="O46" s="86"/>
      <c r="P46" s="86"/>
    </row>
    <row r="47" spans="1:16" s="85" customFormat="1" ht="10.5" customHeight="1">
      <c r="A47" s="37"/>
      <c r="B47" s="100" t="s">
        <v>1035</v>
      </c>
      <c r="C47" s="39"/>
      <c r="D47" s="67"/>
      <c r="E47" s="68"/>
      <c r="F47" s="40" t="s">
        <v>1018</v>
      </c>
      <c r="G47" s="41">
        <v>17.25</v>
      </c>
      <c r="H47" s="48"/>
      <c r="I47" s="103">
        <v>28.36</v>
      </c>
      <c r="J47" s="94"/>
      <c r="K47" s="297">
        <f t="shared" si="0"/>
        <v>489.21</v>
      </c>
      <c r="L47" s="91"/>
      <c r="M47" s="92"/>
      <c r="O47" s="86"/>
      <c r="P47" s="86"/>
    </row>
    <row r="48" spans="1:16" s="85" customFormat="1" ht="10.5" customHeight="1">
      <c r="A48" s="37" t="s">
        <v>165</v>
      </c>
      <c r="B48" s="84" t="s">
        <v>1053</v>
      </c>
      <c r="C48" s="39"/>
      <c r="D48" s="39"/>
      <c r="E48" s="98"/>
      <c r="F48" s="40" t="s">
        <v>1020</v>
      </c>
      <c r="G48" s="41">
        <v>11.5</v>
      </c>
      <c r="H48" s="48"/>
      <c r="I48" s="103">
        <v>18.2</v>
      </c>
      <c r="J48" s="94"/>
      <c r="K48" s="297">
        <f t="shared" si="0"/>
        <v>209.3</v>
      </c>
      <c r="L48" s="91"/>
      <c r="M48" s="92"/>
      <c r="O48" s="86"/>
      <c r="P48" s="86"/>
    </row>
    <row r="49" spans="1:16" s="85" customFormat="1" ht="10.5" customHeight="1" thickBot="1">
      <c r="A49" s="37" t="s">
        <v>166</v>
      </c>
      <c r="B49" s="84" t="s">
        <v>1161</v>
      </c>
      <c r="C49" s="39"/>
      <c r="D49" s="67"/>
      <c r="E49" s="68"/>
      <c r="F49" s="40" t="s">
        <v>1020</v>
      </c>
      <c r="G49" s="41">
        <v>2</v>
      </c>
      <c r="H49" s="48"/>
      <c r="I49" s="103">
        <v>22.88</v>
      </c>
      <c r="J49" s="94"/>
      <c r="K49" s="305">
        <f t="shared" si="0"/>
        <v>45.76</v>
      </c>
      <c r="L49" s="91"/>
      <c r="M49" s="53">
        <f>SUM(K44:K49)</f>
        <v>1068.92</v>
      </c>
      <c r="O49" s="86"/>
      <c r="P49" s="86"/>
    </row>
    <row r="50" spans="1:13" ht="18" customHeight="1" thickTop="1">
      <c r="A50" s="69" t="str">
        <f>Plan1!A52</f>
        <v>DATA:   03/03/2005   </v>
      </c>
      <c r="B50" s="70"/>
      <c r="C50" s="71" t="s">
        <v>1022</v>
      </c>
      <c r="D50" s="70"/>
      <c r="E50" s="72"/>
      <c r="F50" s="70" t="s">
        <v>1009</v>
      </c>
      <c r="G50" s="72"/>
      <c r="H50" s="70" t="s">
        <v>1016</v>
      </c>
      <c r="I50" s="72"/>
      <c r="J50" s="70"/>
      <c r="K50" s="104">
        <f>SUM(K5:K49)</f>
        <v>61547.69</v>
      </c>
      <c r="L50" s="97"/>
      <c r="M50" s="345">
        <f>SUM(M5:M49)</f>
        <v>61547.69000000002</v>
      </c>
    </row>
    <row r="51" spans="1:13" ht="18" customHeight="1" thickBot="1">
      <c r="A51" s="24"/>
      <c r="B51" s="25"/>
      <c r="C51" s="56"/>
      <c r="D51" s="23"/>
      <c r="E51" s="57"/>
      <c r="F51" s="23"/>
      <c r="G51" s="57"/>
      <c r="H51" s="23" t="s">
        <v>1017</v>
      </c>
      <c r="I51" s="57"/>
      <c r="J51" s="23"/>
      <c r="K51" s="73"/>
      <c r="L51" s="23"/>
      <c r="M51" s="346"/>
    </row>
    <row r="52" spans="3:13" ht="15" customHeight="1" thickTop="1">
      <c r="C52" s="55"/>
      <c r="M52" s="7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2">
      <selection activeCell="K47" sqref="K4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887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Plan5!K50</f>
        <v>61547.69</v>
      </c>
      <c r="L5" s="66"/>
      <c r="M5" s="339">
        <f>Plan5!M50</f>
        <v>61547.69000000002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1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0.5" customHeight="1" thickTop="1">
      <c r="A9" s="114" t="s">
        <v>167</v>
      </c>
      <c r="B9" s="127" t="s">
        <v>1032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0.5" customHeight="1">
      <c r="A10" s="109" t="s">
        <v>168</v>
      </c>
      <c r="B10" s="28" t="s">
        <v>1083</v>
      </c>
      <c r="C10" s="28"/>
      <c r="D10" s="28"/>
      <c r="E10" s="28"/>
      <c r="F10" s="157" t="s">
        <v>1018</v>
      </c>
      <c r="G10" s="118">
        <v>8.77</v>
      </c>
      <c r="H10" s="113"/>
      <c r="I10" s="183">
        <v>17.04</v>
      </c>
      <c r="J10" s="105"/>
      <c r="K10" s="297">
        <f>ROUND(G10*I10,2)</f>
        <v>149.44</v>
      </c>
      <c r="L10" s="113"/>
      <c r="M10" s="343"/>
    </row>
    <row r="11" spans="1:13" ht="10.5" customHeight="1">
      <c r="A11" s="109" t="s">
        <v>169</v>
      </c>
      <c r="B11" s="28" t="s">
        <v>1027</v>
      </c>
      <c r="C11" s="28"/>
      <c r="D11" s="28"/>
      <c r="E11" s="28"/>
      <c r="F11" s="157"/>
      <c r="G11" s="118"/>
      <c r="H11" s="113"/>
      <c r="I11" s="183"/>
      <c r="J11" s="105"/>
      <c r="K11" s="297"/>
      <c r="L11" s="113"/>
      <c r="M11" s="343"/>
    </row>
    <row r="12" spans="1:13" ht="10.5" customHeight="1">
      <c r="A12" s="109"/>
      <c r="B12" s="171" t="s">
        <v>1082</v>
      </c>
      <c r="C12" s="28"/>
      <c r="D12" s="28"/>
      <c r="E12" s="28"/>
      <c r="F12" s="157" t="s">
        <v>1018</v>
      </c>
      <c r="G12" s="118">
        <v>8.77</v>
      </c>
      <c r="H12" s="113"/>
      <c r="I12" s="183">
        <v>34.46</v>
      </c>
      <c r="J12" s="105"/>
      <c r="K12" s="297">
        <f aca="true" t="shared" si="0" ref="K12:K47">ROUND(G12*I12,2)</f>
        <v>302.21</v>
      </c>
      <c r="L12" s="113"/>
      <c r="M12" s="343"/>
    </row>
    <row r="13" spans="1:13" ht="10.5" customHeight="1">
      <c r="A13" s="109" t="s">
        <v>170</v>
      </c>
      <c r="B13" s="28" t="s">
        <v>1084</v>
      </c>
      <c r="C13" s="28"/>
      <c r="D13" s="28"/>
      <c r="E13" s="28"/>
      <c r="F13" s="157" t="s">
        <v>1020</v>
      </c>
      <c r="G13" s="118">
        <v>11.5</v>
      </c>
      <c r="H13" s="113"/>
      <c r="I13" s="183">
        <v>13.13</v>
      </c>
      <c r="J13" s="105"/>
      <c r="K13" s="297">
        <f t="shared" si="0"/>
        <v>151</v>
      </c>
      <c r="L13" s="113"/>
      <c r="M13" s="344">
        <f>SUM(K10:K13)</f>
        <v>602.65</v>
      </c>
    </row>
    <row r="14" spans="1:13" ht="10.5" customHeight="1">
      <c r="A14" s="120" t="s">
        <v>171</v>
      </c>
      <c r="B14" s="129" t="s">
        <v>1040</v>
      </c>
      <c r="C14" s="113"/>
      <c r="D14" s="113"/>
      <c r="E14" s="113"/>
      <c r="F14" s="105"/>
      <c r="G14" s="118"/>
      <c r="H14" s="113"/>
      <c r="I14" s="183"/>
      <c r="J14" s="105"/>
      <c r="K14" s="297"/>
      <c r="L14" s="113"/>
      <c r="M14" s="343"/>
    </row>
    <row r="15" spans="1:13" ht="10.5" customHeight="1">
      <c r="A15" s="109" t="s">
        <v>172</v>
      </c>
      <c r="B15" s="100" t="s">
        <v>1041</v>
      </c>
      <c r="C15" s="113"/>
      <c r="D15" s="113"/>
      <c r="E15" s="113"/>
      <c r="F15" s="105"/>
      <c r="G15" s="118"/>
      <c r="H15" s="113"/>
      <c r="I15" s="183"/>
      <c r="J15" s="105"/>
      <c r="K15" s="297"/>
      <c r="L15" s="113"/>
      <c r="M15" s="343"/>
    </row>
    <row r="16" spans="1:13" ht="10.5" customHeight="1">
      <c r="A16" s="109"/>
      <c r="B16" s="100" t="s">
        <v>1173</v>
      </c>
      <c r="C16" s="113"/>
      <c r="D16" s="113"/>
      <c r="E16" s="113"/>
      <c r="F16" s="105" t="s">
        <v>1018</v>
      </c>
      <c r="G16" s="118">
        <v>2.2</v>
      </c>
      <c r="H16" s="113"/>
      <c r="I16" s="183">
        <v>456.64</v>
      </c>
      <c r="J16" s="105"/>
      <c r="K16" s="297">
        <f t="shared" si="0"/>
        <v>1004.61</v>
      </c>
      <c r="L16" s="113"/>
      <c r="M16" s="343"/>
    </row>
    <row r="17" spans="1:13" ht="10.5" customHeight="1">
      <c r="A17" s="109" t="s">
        <v>173</v>
      </c>
      <c r="B17" s="126" t="s">
        <v>1156</v>
      </c>
      <c r="C17" s="113"/>
      <c r="D17" s="113"/>
      <c r="E17" s="113"/>
      <c r="F17" s="105"/>
      <c r="G17" s="118"/>
      <c r="H17" s="113"/>
      <c r="I17" s="183"/>
      <c r="J17" s="105"/>
      <c r="K17" s="297"/>
      <c r="L17" s="113"/>
      <c r="M17" s="343"/>
    </row>
    <row r="18" spans="1:13" ht="10.5" customHeight="1">
      <c r="A18" s="109"/>
      <c r="B18" s="126" t="s">
        <v>1060</v>
      </c>
      <c r="C18" s="113"/>
      <c r="D18" s="113"/>
      <c r="E18" s="113"/>
      <c r="F18" s="105" t="s">
        <v>1019</v>
      </c>
      <c r="G18" s="118">
        <v>1</v>
      </c>
      <c r="H18" s="113"/>
      <c r="I18" s="183">
        <v>230.55</v>
      </c>
      <c r="J18" s="105"/>
      <c r="K18" s="297">
        <f t="shared" si="0"/>
        <v>230.55</v>
      </c>
      <c r="L18" s="113"/>
      <c r="M18" s="344">
        <f>SUM(K16:K18)</f>
        <v>1235.16</v>
      </c>
    </row>
    <row r="19" spans="1:13" ht="10.5" customHeight="1">
      <c r="A19" s="120" t="s">
        <v>174</v>
      </c>
      <c r="B19" s="129" t="s">
        <v>1042</v>
      </c>
      <c r="C19" s="113"/>
      <c r="D19" s="113"/>
      <c r="E19" s="113"/>
      <c r="F19" s="105"/>
      <c r="G19" s="118"/>
      <c r="H19" s="113"/>
      <c r="I19" s="183"/>
      <c r="J19" s="105"/>
      <c r="K19" s="297"/>
      <c r="L19" s="113"/>
      <c r="M19" s="343"/>
    </row>
    <row r="20" spans="1:13" ht="10.5" customHeight="1">
      <c r="A20" s="109" t="s">
        <v>175</v>
      </c>
      <c r="B20" s="126" t="s">
        <v>1043</v>
      </c>
      <c r="C20" s="113"/>
      <c r="D20" s="113"/>
      <c r="E20" s="113"/>
      <c r="F20" s="105" t="s">
        <v>1018</v>
      </c>
      <c r="G20" s="118">
        <v>1.54</v>
      </c>
      <c r="H20" s="113"/>
      <c r="I20" s="183">
        <v>59.8</v>
      </c>
      <c r="J20" s="105"/>
      <c r="K20" s="297">
        <f t="shared" si="0"/>
        <v>92.09</v>
      </c>
      <c r="L20" s="113"/>
      <c r="M20" s="344">
        <f>K20</f>
        <v>92.09</v>
      </c>
    </row>
    <row r="21" spans="1:13" ht="10.5" customHeight="1">
      <c r="A21" s="120" t="s">
        <v>176</v>
      </c>
      <c r="B21" s="129" t="s">
        <v>1021</v>
      </c>
      <c r="C21" s="113"/>
      <c r="D21" s="113"/>
      <c r="E21" s="113"/>
      <c r="F21" s="105"/>
      <c r="G21" s="118"/>
      <c r="H21" s="113"/>
      <c r="I21" s="183"/>
      <c r="J21" s="105"/>
      <c r="K21" s="297"/>
      <c r="L21" s="113"/>
      <c r="M21" s="343"/>
    </row>
    <row r="22" spans="1:13" ht="10.5" customHeight="1">
      <c r="A22" s="109" t="s">
        <v>177</v>
      </c>
      <c r="B22" s="126" t="s">
        <v>1036</v>
      </c>
      <c r="C22" s="113"/>
      <c r="D22" s="113"/>
      <c r="E22" s="113"/>
      <c r="F22" s="105"/>
      <c r="G22" s="118"/>
      <c r="H22" s="113"/>
      <c r="I22" s="183"/>
      <c r="J22" s="105"/>
      <c r="K22" s="297"/>
      <c r="L22" s="113"/>
      <c r="M22" s="343"/>
    </row>
    <row r="23" spans="1:13" ht="10.5" customHeight="1">
      <c r="A23" s="109"/>
      <c r="B23" s="126" t="s">
        <v>1037</v>
      </c>
      <c r="C23" s="113"/>
      <c r="D23" s="113"/>
      <c r="E23" s="113"/>
      <c r="F23" s="105" t="s">
        <v>1018</v>
      </c>
      <c r="G23" s="118">
        <v>25.54</v>
      </c>
      <c r="H23" s="113"/>
      <c r="I23" s="183">
        <v>5.62</v>
      </c>
      <c r="J23" s="105"/>
      <c r="K23" s="297">
        <f t="shared" si="0"/>
        <v>143.53</v>
      </c>
      <c r="L23" s="113"/>
      <c r="M23" s="343"/>
    </row>
    <row r="24" spans="1:13" ht="10.5" customHeight="1">
      <c r="A24" s="109" t="s">
        <v>178</v>
      </c>
      <c r="B24" s="126" t="s">
        <v>1038</v>
      </c>
      <c r="C24" s="113"/>
      <c r="D24" s="113"/>
      <c r="E24" s="113"/>
      <c r="F24" s="105" t="s">
        <v>1018</v>
      </c>
      <c r="G24" s="118">
        <v>25.54</v>
      </c>
      <c r="H24" s="113"/>
      <c r="I24" s="183">
        <v>9.34</v>
      </c>
      <c r="J24" s="105"/>
      <c r="K24" s="297">
        <f t="shared" si="0"/>
        <v>238.54</v>
      </c>
      <c r="L24" s="113"/>
      <c r="M24" s="343"/>
    </row>
    <row r="25" spans="1:13" ht="10.5" customHeight="1">
      <c r="A25" s="109" t="s">
        <v>179</v>
      </c>
      <c r="B25" s="126" t="s">
        <v>1159</v>
      </c>
      <c r="C25" s="113"/>
      <c r="D25" s="113"/>
      <c r="E25" s="113"/>
      <c r="F25" s="105" t="s">
        <v>1018</v>
      </c>
      <c r="G25" s="118">
        <v>3.36</v>
      </c>
      <c r="H25" s="113"/>
      <c r="I25" s="183">
        <v>8.65</v>
      </c>
      <c r="J25" s="105"/>
      <c r="K25" s="297">
        <f t="shared" si="0"/>
        <v>29.06</v>
      </c>
      <c r="L25" s="113"/>
      <c r="M25" s="344">
        <f>SUM(K23:K25)</f>
        <v>411.13</v>
      </c>
    </row>
    <row r="26" spans="1:13" ht="10.5" customHeight="1">
      <c r="A26" s="107" t="s">
        <v>180</v>
      </c>
      <c r="B26" s="119" t="s">
        <v>1101</v>
      </c>
      <c r="C26" s="113"/>
      <c r="D26" s="113"/>
      <c r="E26" s="113"/>
      <c r="F26" s="105"/>
      <c r="G26" s="118"/>
      <c r="H26" s="113"/>
      <c r="I26" s="183"/>
      <c r="J26" s="105"/>
      <c r="K26" s="297"/>
      <c r="L26" s="113"/>
      <c r="M26" s="343"/>
    </row>
    <row r="27" spans="1:13" ht="10.5" customHeight="1">
      <c r="A27" s="76" t="s">
        <v>181</v>
      </c>
      <c r="B27" s="156" t="s">
        <v>1024</v>
      </c>
      <c r="C27" s="28"/>
      <c r="D27" s="28"/>
      <c r="E27" s="28"/>
      <c r="F27" s="157"/>
      <c r="G27" s="118"/>
      <c r="H27" s="113"/>
      <c r="I27" s="183"/>
      <c r="J27" s="105"/>
      <c r="K27" s="297"/>
      <c r="L27" s="113"/>
      <c r="M27" s="343"/>
    </row>
    <row r="28" spans="1:13" ht="10.5" customHeight="1">
      <c r="A28" s="158" t="s">
        <v>182</v>
      </c>
      <c r="B28" s="159" t="s">
        <v>1081</v>
      </c>
      <c r="C28" s="152"/>
      <c r="D28" s="152"/>
      <c r="E28" s="153"/>
      <c r="F28" s="154" t="s">
        <v>1018</v>
      </c>
      <c r="G28" s="135">
        <v>9.55</v>
      </c>
      <c r="H28" s="14"/>
      <c r="I28" s="185">
        <v>6.21</v>
      </c>
      <c r="J28" s="13"/>
      <c r="K28" s="297">
        <f t="shared" si="0"/>
        <v>59.31</v>
      </c>
      <c r="L28" s="14"/>
      <c r="M28" s="341"/>
    </row>
    <row r="29" spans="1:13" ht="10.5" customHeight="1">
      <c r="A29" s="158" t="s">
        <v>183</v>
      </c>
      <c r="B29" s="27" t="s">
        <v>1028</v>
      </c>
      <c r="C29" s="28"/>
      <c r="D29" s="28"/>
      <c r="E29" s="29"/>
      <c r="F29" s="30" t="s">
        <v>1018</v>
      </c>
      <c r="G29" s="118">
        <v>17.85</v>
      </c>
      <c r="H29" s="113"/>
      <c r="I29" s="183">
        <v>2.39</v>
      </c>
      <c r="J29" s="105"/>
      <c r="K29" s="297">
        <f t="shared" si="0"/>
        <v>42.66</v>
      </c>
      <c r="L29" s="113"/>
      <c r="M29" s="343"/>
    </row>
    <row r="30" spans="1:13" ht="10.5" customHeight="1">
      <c r="A30" s="158" t="s">
        <v>184</v>
      </c>
      <c r="B30" s="38" t="s">
        <v>1044</v>
      </c>
      <c r="C30" s="39"/>
      <c r="D30" s="39"/>
      <c r="E30" s="98"/>
      <c r="F30" s="30" t="s">
        <v>1018</v>
      </c>
      <c r="G30" s="118">
        <v>3.88</v>
      </c>
      <c r="H30" s="113"/>
      <c r="I30" s="183">
        <v>7.47</v>
      </c>
      <c r="J30" s="105"/>
      <c r="K30" s="297">
        <f t="shared" si="0"/>
        <v>28.98</v>
      </c>
      <c r="L30" s="113"/>
      <c r="M30" s="350">
        <f>SUM(K28:K30)</f>
        <v>130.95</v>
      </c>
    </row>
    <row r="31" spans="1:13" ht="10.5" customHeight="1">
      <c r="A31" s="120" t="s">
        <v>185</v>
      </c>
      <c r="B31" s="77" t="s">
        <v>1056</v>
      </c>
      <c r="C31" s="28"/>
      <c r="D31" s="28"/>
      <c r="E31" s="29"/>
      <c r="F31" s="40"/>
      <c r="G31" s="118"/>
      <c r="H31" s="113"/>
      <c r="I31" s="183"/>
      <c r="J31" s="105"/>
      <c r="K31" s="297"/>
      <c r="L31" s="113"/>
      <c r="M31" s="343"/>
    </row>
    <row r="32" spans="1:13" ht="10.5" customHeight="1">
      <c r="A32" s="35" t="s">
        <v>186</v>
      </c>
      <c r="B32" s="27" t="s">
        <v>1086</v>
      </c>
      <c r="C32" s="28"/>
      <c r="D32" s="28"/>
      <c r="E32" s="29"/>
      <c r="F32" s="40"/>
      <c r="G32" s="36"/>
      <c r="H32" s="47"/>
      <c r="I32" s="45"/>
      <c r="J32" s="47"/>
      <c r="K32" s="297"/>
      <c r="L32" s="46"/>
      <c r="M32" s="52"/>
    </row>
    <row r="33" spans="1:13" ht="10.5" customHeight="1">
      <c r="A33" s="35"/>
      <c r="B33" s="38" t="s">
        <v>1085</v>
      </c>
      <c r="C33" s="28"/>
      <c r="D33" s="28"/>
      <c r="E33" s="29"/>
      <c r="F33" s="30" t="s">
        <v>1019</v>
      </c>
      <c r="G33" s="36">
        <v>2</v>
      </c>
      <c r="H33" s="47"/>
      <c r="I33" s="45">
        <v>112.64</v>
      </c>
      <c r="J33" s="47"/>
      <c r="K33" s="297">
        <f t="shared" si="0"/>
        <v>225.28</v>
      </c>
      <c r="L33" s="46"/>
      <c r="M33" s="52"/>
    </row>
    <row r="34" spans="1:13" ht="10.5" customHeight="1">
      <c r="A34" s="35" t="s">
        <v>187</v>
      </c>
      <c r="B34" s="38" t="s">
        <v>1087</v>
      </c>
      <c r="C34" s="39"/>
      <c r="D34" s="39"/>
      <c r="E34" s="98"/>
      <c r="F34" s="40" t="s">
        <v>1019</v>
      </c>
      <c r="G34" s="36">
        <v>1</v>
      </c>
      <c r="H34" s="47"/>
      <c r="I34" s="45">
        <v>42.58</v>
      </c>
      <c r="J34" s="47"/>
      <c r="K34" s="297">
        <f t="shared" si="0"/>
        <v>42.58</v>
      </c>
      <c r="L34" s="46"/>
      <c r="M34" s="52"/>
    </row>
    <row r="35" spans="1:16" s="101" customFormat="1" ht="10.5" customHeight="1">
      <c r="A35" s="35" t="s">
        <v>188</v>
      </c>
      <c r="B35" s="38" t="s">
        <v>1089</v>
      </c>
      <c r="C35" s="39"/>
      <c r="D35" s="39"/>
      <c r="E35" s="98"/>
      <c r="F35" s="40" t="s">
        <v>1019</v>
      </c>
      <c r="G35" s="36">
        <v>2</v>
      </c>
      <c r="H35" s="47"/>
      <c r="I35" s="45">
        <v>49.85</v>
      </c>
      <c r="J35" s="88"/>
      <c r="K35" s="297">
        <f t="shared" si="0"/>
        <v>99.7</v>
      </c>
      <c r="L35" s="89"/>
      <c r="M35" s="90"/>
      <c r="O35" s="102"/>
      <c r="P35" s="102"/>
    </row>
    <row r="36" spans="1:16" s="101" customFormat="1" ht="10.5" customHeight="1">
      <c r="A36" s="35" t="s">
        <v>189</v>
      </c>
      <c r="B36" s="38" t="s">
        <v>1093</v>
      </c>
      <c r="C36" s="39"/>
      <c r="D36" s="39"/>
      <c r="E36" s="98"/>
      <c r="F36" s="40"/>
      <c r="G36" s="36"/>
      <c r="H36" s="47"/>
      <c r="I36" s="45"/>
      <c r="J36" s="88"/>
      <c r="K36" s="297"/>
      <c r="L36" s="89"/>
      <c r="M36" s="90"/>
      <c r="O36" s="102"/>
      <c r="P36" s="102"/>
    </row>
    <row r="37" spans="1:16" s="101" customFormat="1" ht="10.5" customHeight="1">
      <c r="A37" s="37"/>
      <c r="B37" s="38" t="s">
        <v>1094</v>
      </c>
      <c r="C37" s="39"/>
      <c r="D37" s="39"/>
      <c r="E37" s="98"/>
      <c r="F37" s="40" t="s">
        <v>1019</v>
      </c>
      <c r="G37" s="41">
        <v>1</v>
      </c>
      <c r="H37" s="48"/>
      <c r="I37" s="103">
        <v>130.58</v>
      </c>
      <c r="J37" s="94"/>
      <c r="K37" s="297">
        <f t="shared" si="0"/>
        <v>130.58</v>
      </c>
      <c r="L37" s="95"/>
      <c r="M37" s="53">
        <f>SUM(K33:K37)</f>
        <v>498.14</v>
      </c>
      <c r="O37" s="102"/>
      <c r="P37" s="102"/>
    </row>
    <row r="38" spans="1:16" s="101" customFormat="1" ht="10.5" customHeight="1">
      <c r="A38" s="78" t="s">
        <v>190</v>
      </c>
      <c r="B38" s="79" t="s">
        <v>1133</v>
      </c>
      <c r="C38" s="39"/>
      <c r="D38" s="39"/>
      <c r="E38" s="98"/>
      <c r="F38" s="40"/>
      <c r="G38" s="41"/>
      <c r="H38" s="48"/>
      <c r="I38" s="103"/>
      <c r="J38" s="94"/>
      <c r="K38" s="297"/>
      <c r="L38" s="95"/>
      <c r="M38" s="96"/>
      <c r="O38" s="102"/>
      <c r="P38" s="102"/>
    </row>
    <row r="39" spans="1:16" s="101" customFormat="1" ht="10.5" customHeight="1">
      <c r="A39" s="37" t="s">
        <v>191</v>
      </c>
      <c r="B39" s="38" t="s">
        <v>1157</v>
      </c>
      <c r="C39" s="39"/>
      <c r="D39" s="39"/>
      <c r="E39" s="98"/>
      <c r="F39" s="40" t="s">
        <v>1019</v>
      </c>
      <c r="G39" s="41">
        <v>1</v>
      </c>
      <c r="H39" s="48"/>
      <c r="I39" s="103">
        <v>43.55</v>
      </c>
      <c r="J39" s="94"/>
      <c r="K39" s="297">
        <f t="shared" si="0"/>
        <v>43.55</v>
      </c>
      <c r="L39" s="95"/>
      <c r="M39" s="53">
        <f>K39</f>
        <v>43.55</v>
      </c>
      <c r="O39" s="102"/>
      <c r="P39" s="102"/>
    </row>
    <row r="40" spans="1:16" s="101" customFormat="1" ht="10.5" customHeight="1">
      <c r="A40" s="78" t="s">
        <v>192</v>
      </c>
      <c r="B40" s="79" t="s">
        <v>1029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102"/>
      <c r="P40" s="102"/>
    </row>
    <row r="41" spans="1:16" s="101" customFormat="1" ht="10.5" customHeight="1">
      <c r="A41" s="37" t="s">
        <v>193</v>
      </c>
      <c r="B41" s="38" t="s">
        <v>1030</v>
      </c>
      <c r="C41" s="39"/>
      <c r="D41" s="39"/>
      <c r="E41" s="98"/>
      <c r="F41" s="40"/>
      <c r="G41" s="41"/>
      <c r="H41" s="48"/>
      <c r="I41" s="103"/>
      <c r="J41" s="94"/>
      <c r="K41" s="297"/>
      <c r="L41" s="95"/>
      <c r="M41" s="53"/>
      <c r="O41" s="102"/>
      <c r="P41" s="102"/>
    </row>
    <row r="42" spans="1:16" s="101" customFormat="1" ht="10.5" customHeight="1">
      <c r="A42" s="37"/>
      <c r="B42" s="38" t="s">
        <v>1031</v>
      </c>
      <c r="C42" s="39"/>
      <c r="D42" s="39"/>
      <c r="E42" s="98"/>
      <c r="F42" s="40" t="s">
        <v>1018</v>
      </c>
      <c r="G42" s="41">
        <v>17.85</v>
      </c>
      <c r="H42" s="48"/>
      <c r="I42" s="103">
        <v>2.39</v>
      </c>
      <c r="J42" s="94"/>
      <c r="K42" s="297">
        <f t="shared" si="0"/>
        <v>42.66</v>
      </c>
      <c r="L42" s="95"/>
      <c r="M42" s="53"/>
      <c r="O42" s="102"/>
      <c r="P42" s="102"/>
    </row>
    <row r="43" spans="1:16" s="101" customFormat="1" ht="10.5" customHeight="1">
      <c r="A43" s="37" t="s">
        <v>194</v>
      </c>
      <c r="B43" s="84" t="s">
        <v>1033</v>
      </c>
      <c r="C43" s="39"/>
      <c r="D43" s="39"/>
      <c r="E43" s="98"/>
      <c r="F43" s="40" t="s">
        <v>1018</v>
      </c>
      <c r="G43" s="41">
        <v>17.85</v>
      </c>
      <c r="H43" s="48"/>
      <c r="I43" s="103">
        <v>16.43</v>
      </c>
      <c r="J43" s="94"/>
      <c r="K43" s="297">
        <f t="shared" si="0"/>
        <v>293.28</v>
      </c>
      <c r="L43" s="95"/>
      <c r="M43" s="53"/>
      <c r="O43" s="102"/>
      <c r="P43" s="102"/>
    </row>
    <row r="44" spans="1:16" s="85" customFormat="1" ht="10.5" customHeight="1">
      <c r="A44" s="37" t="s">
        <v>195</v>
      </c>
      <c r="B44" s="38" t="s">
        <v>1034</v>
      </c>
      <c r="C44" s="39"/>
      <c r="D44" s="67"/>
      <c r="E44" s="68"/>
      <c r="F44" s="40"/>
      <c r="G44" s="41"/>
      <c r="H44" s="48"/>
      <c r="I44" s="93"/>
      <c r="J44" s="94"/>
      <c r="K44" s="297"/>
      <c r="L44" s="91"/>
      <c r="M44" s="92"/>
      <c r="O44" s="86"/>
      <c r="P44" s="86"/>
    </row>
    <row r="45" spans="1:16" s="85" customFormat="1" ht="10.5" customHeight="1">
      <c r="A45" s="37"/>
      <c r="B45" s="84" t="s">
        <v>1035</v>
      </c>
      <c r="C45" s="39"/>
      <c r="D45" s="67"/>
      <c r="E45" s="68"/>
      <c r="F45" s="40" t="s">
        <v>1018</v>
      </c>
      <c r="G45" s="41">
        <v>17.85</v>
      </c>
      <c r="H45" s="48"/>
      <c r="I45" s="103">
        <v>28.36</v>
      </c>
      <c r="J45" s="94"/>
      <c r="K45" s="297">
        <f t="shared" si="0"/>
        <v>506.23</v>
      </c>
      <c r="L45" s="91"/>
      <c r="M45" s="92"/>
      <c r="O45" s="86"/>
      <c r="P45" s="86"/>
    </row>
    <row r="46" spans="1:16" s="85" customFormat="1" ht="10.5" customHeight="1">
      <c r="A46" s="37" t="s">
        <v>196</v>
      </c>
      <c r="B46" s="84" t="s">
        <v>1053</v>
      </c>
      <c r="C46" s="39"/>
      <c r="D46" s="39"/>
      <c r="E46" s="98"/>
      <c r="F46" s="40" t="s">
        <v>1020</v>
      </c>
      <c r="G46" s="41">
        <v>11.9</v>
      </c>
      <c r="H46" s="48"/>
      <c r="I46" s="103">
        <v>18.2</v>
      </c>
      <c r="J46" s="94"/>
      <c r="K46" s="297">
        <f t="shared" si="0"/>
        <v>216.58</v>
      </c>
      <c r="L46" s="91"/>
      <c r="M46" s="92"/>
      <c r="O46" s="86"/>
      <c r="P46" s="86"/>
    </row>
    <row r="47" spans="1:16" s="85" customFormat="1" ht="10.5" customHeight="1" thickBot="1">
      <c r="A47" s="37" t="s">
        <v>197</v>
      </c>
      <c r="B47" s="100" t="s">
        <v>1161</v>
      </c>
      <c r="C47" s="39"/>
      <c r="D47" s="67"/>
      <c r="E47" s="68"/>
      <c r="F47" s="40" t="s">
        <v>1020</v>
      </c>
      <c r="G47" s="41">
        <v>2</v>
      </c>
      <c r="H47" s="48"/>
      <c r="I47" s="103">
        <v>22.88</v>
      </c>
      <c r="J47" s="94"/>
      <c r="K47" s="297">
        <f t="shared" si="0"/>
        <v>45.76</v>
      </c>
      <c r="L47" s="91"/>
      <c r="M47" s="53">
        <f>SUM(K42:K47)</f>
        <v>1104.51</v>
      </c>
      <c r="O47" s="86"/>
      <c r="P47" s="86"/>
    </row>
    <row r="48" spans="1:13" ht="18" customHeight="1" thickTop="1">
      <c r="A48" s="69" t="str">
        <f>Plan1!A52</f>
        <v>DATA:   03/03/2005   </v>
      </c>
      <c r="B48" s="70"/>
      <c r="C48" s="71" t="s">
        <v>1022</v>
      </c>
      <c r="D48" s="70"/>
      <c r="E48" s="72"/>
      <c r="F48" s="70" t="s">
        <v>1009</v>
      </c>
      <c r="G48" s="72"/>
      <c r="H48" s="70" t="s">
        <v>1016</v>
      </c>
      <c r="I48" s="72"/>
      <c r="J48" s="70"/>
      <c r="K48" s="104">
        <f>SUM(K5:K47)</f>
        <v>65665.87000000001</v>
      </c>
      <c r="L48" s="97"/>
      <c r="M48" s="345">
        <f>SUM(M5:M47)</f>
        <v>65665.87000000001</v>
      </c>
    </row>
    <row r="49" spans="1:13" ht="18" customHeight="1" thickBot="1">
      <c r="A49" s="24"/>
      <c r="B49" s="25"/>
      <c r="C49" s="56"/>
      <c r="D49" s="23"/>
      <c r="E49" s="57"/>
      <c r="F49" s="23"/>
      <c r="G49" s="57"/>
      <c r="H49" s="23" t="s">
        <v>1017</v>
      </c>
      <c r="I49" s="57"/>
      <c r="J49" s="23"/>
      <c r="K49" s="73"/>
      <c r="L49" s="23"/>
      <c r="M49" s="346"/>
    </row>
    <row r="50" spans="3:13" ht="15" customHeight="1" thickTop="1">
      <c r="C50" s="55"/>
      <c r="M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888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Plan6!K48</f>
        <v>65665.87000000001</v>
      </c>
      <c r="L5" s="66"/>
      <c r="M5" s="339">
        <f>Plan6!M48</f>
        <v>65665.87000000001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1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114" t="s">
        <v>198</v>
      </c>
      <c r="B9" s="127" t="s">
        <v>1032</v>
      </c>
      <c r="C9" s="111"/>
      <c r="D9" s="111"/>
      <c r="E9" s="111"/>
      <c r="F9" s="110"/>
      <c r="G9" s="134"/>
      <c r="H9" s="111"/>
      <c r="I9" s="111"/>
      <c r="J9" s="110"/>
      <c r="K9" s="112"/>
      <c r="L9" s="111"/>
      <c r="M9" s="340"/>
    </row>
    <row r="10" spans="1:13" ht="11.25" customHeight="1">
      <c r="A10" s="158" t="s">
        <v>199</v>
      </c>
      <c r="B10" s="152" t="s">
        <v>1083</v>
      </c>
      <c r="C10" s="152"/>
      <c r="D10" s="152"/>
      <c r="E10" s="152"/>
      <c r="F10" s="154" t="s">
        <v>1018</v>
      </c>
      <c r="G10" s="135">
        <v>9.55</v>
      </c>
      <c r="H10" s="14"/>
      <c r="I10" s="183">
        <v>17.04</v>
      </c>
      <c r="J10" s="13"/>
      <c r="K10" s="303">
        <f>ROUND(G10*I10,2)</f>
        <v>162.73</v>
      </c>
      <c r="L10" s="14"/>
      <c r="M10" s="341"/>
    </row>
    <row r="11" spans="1:13" ht="11.25" customHeight="1">
      <c r="A11" s="158" t="s">
        <v>200</v>
      </c>
      <c r="B11" s="152" t="s">
        <v>1027</v>
      </c>
      <c r="C11" s="152"/>
      <c r="D11" s="152"/>
      <c r="E11" s="152"/>
      <c r="F11" s="154"/>
      <c r="G11" s="135"/>
      <c r="H11" s="14"/>
      <c r="I11" s="183"/>
      <c r="J11" s="13"/>
      <c r="K11" s="303"/>
      <c r="L11" s="14"/>
      <c r="M11" s="341"/>
    </row>
    <row r="12" spans="1:13" ht="11.25" customHeight="1">
      <c r="A12" s="109"/>
      <c r="B12" s="171" t="s">
        <v>1082</v>
      </c>
      <c r="C12" s="28"/>
      <c r="D12" s="28"/>
      <c r="E12" s="28"/>
      <c r="F12" s="157" t="s">
        <v>1018</v>
      </c>
      <c r="G12" s="118">
        <v>9.55</v>
      </c>
      <c r="H12" s="113"/>
      <c r="I12" s="183">
        <v>34.46</v>
      </c>
      <c r="J12" s="105"/>
      <c r="K12" s="303">
        <f aca="true" t="shared" si="0" ref="K12:K45">ROUND(G12*I12,2)</f>
        <v>329.09</v>
      </c>
      <c r="L12" s="113"/>
      <c r="M12" s="343"/>
    </row>
    <row r="13" spans="1:13" ht="11.25" customHeight="1">
      <c r="A13" s="109" t="s">
        <v>201</v>
      </c>
      <c r="B13" s="28" t="s">
        <v>1084</v>
      </c>
      <c r="C13" s="28"/>
      <c r="D13" s="28"/>
      <c r="E13" s="28"/>
      <c r="F13" s="157" t="s">
        <v>1020</v>
      </c>
      <c r="G13" s="118">
        <v>11.9</v>
      </c>
      <c r="H13" s="113"/>
      <c r="I13" s="183">
        <v>13.13</v>
      </c>
      <c r="J13" s="105"/>
      <c r="K13" s="303">
        <f t="shared" si="0"/>
        <v>156.25</v>
      </c>
      <c r="L13" s="113"/>
      <c r="M13" s="344">
        <f>SUM(K10:K13)</f>
        <v>648.0699999999999</v>
      </c>
    </row>
    <row r="14" spans="1:13" ht="11.25" customHeight="1">
      <c r="A14" s="120" t="s">
        <v>202</v>
      </c>
      <c r="B14" s="129" t="s">
        <v>1040</v>
      </c>
      <c r="C14" s="113"/>
      <c r="D14" s="113"/>
      <c r="E14" s="113"/>
      <c r="F14" s="105"/>
      <c r="G14" s="118"/>
      <c r="H14" s="113"/>
      <c r="I14" s="183"/>
      <c r="J14" s="105"/>
      <c r="K14" s="303"/>
      <c r="L14" s="113"/>
      <c r="M14" s="343"/>
    </row>
    <row r="15" spans="1:13" ht="11.25" customHeight="1">
      <c r="A15" s="109" t="s">
        <v>203</v>
      </c>
      <c r="B15" s="100" t="s">
        <v>1041</v>
      </c>
      <c r="C15" s="113"/>
      <c r="D15" s="113"/>
      <c r="E15" s="113"/>
      <c r="F15" s="105"/>
      <c r="G15" s="118"/>
      <c r="H15" s="113"/>
      <c r="I15" s="183"/>
      <c r="J15" s="105"/>
      <c r="K15" s="303"/>
      <c r="L15" s="113"/>
      <c r="M15" s="343"/>
    </row>
    <row r="16" spans="1:13" ht="11.25" customHeight="1">
      <c r="A16" s="109"/>
      <c r="B16" s="100" t="s">
        <v>1173</v>
      </c>
      <c r="C16" s="113"/>
      <c r="D16" s="113"/>
      <c r="E16" s="113"/>
      <c r="F16" s="105" t="s">
        <v>1018</v>
      </c>
      <c r="G16" s="118">
        <v>2.2</v>
      </c>
      <c r="H16" s="113"/>
      <c r="I16" s="183">
        <v>456.64</v>
      </c>
      <c r="J16" s="105"/>
      <c r="K16" s="303">
        <f t="shared" si="0"/>
        <v>1004.61</v>
      </c>
      <c r="L16" s="113"/>
      <c r="M16" s="343"/>
    </row>
    <row r="17" spans="1:13" ht="11.25" customHeight="1">
      <c r="A17" s="109" t="s">
        <v>204</v>
      </c>
      <c r="B17" s="126" t="s">
        <v>1156</v>
      </c>
      <c r="C17" s="113"/>
      <c r="D17" s="113"/>
      <c r="E17" s="113"/>
      <c r="F17" s="105"/>
      <c r="G17" s="118"/>
      <c r="H17" s="113"/>
      <c r="I17" s="183"/>
      <c r="J17" s="105"/>
      <c r="K17" s="303"/>
      <c r="L17" s="113"/>
      <c r="M17" s="343"/>
    </row>
    <row r="18" spans="1:13" ht="11.25" customHeight="1">
      <c r="A18" s="109"/>
      <c r="B18" s="126" t="s">
        <v>1060</v>
      </c>
      <c r="C18" s="113"/>
      <c r="D18" s="113"/>
      <c r="E18" s="113"/>
      <c r="F18" s="105" t="s">
        <v>1019</v>
      </c>
      <c r="G18" s="118">
        <v>1</v>
      </c>
      <c r="H18" s="113"/>
      <c r="I18" s="183">
        <v>230.55</v>
      </c>
      <c r="J18" s="105"/>
      <c r="K18" s="303">
        <f t="shared" si="0"/>
        <v>230.55</v>
      </c>
      <c r="L18" s="113"/>
      <c r="M18" s="344">
        <f>SUM(K16:K18)</f>
        <v>1235.16</v>
      </c>
    </row>
    <row r="19" spans="1:13" ht="11.25" customHeight="1">
      <c r="A19" s="120" t="s">
        <v>205</v>
      </c>
      <c r="B19" s="129" t="s">
        <v>1042</v>
      </c>
      <c r="C19" s="113"/>
      <c r="D19" s="113"/>
      <c r="E19" s="113"/>
      <c r="F19" s="105"/>
      <c r="G19" s="118"/>
      <c r="H19" s="113"/>
      <c r="I19" s="183"/>
      <c r="J19" s="105"/>
      <c r="K19" s="303"/>
      <c r="L19" s="113"/>
      <c r="M19" s="343"/>
    </row>
    <row r="20" spans="1:13" ht="11.25" customHeight="1">
      <c r="A20" s="109" t="s">
        <v>206</v>
      </c>
      <c r="B20" s="126" t="s">
        <v>1043</v>
      </c>
      <c r="C20" s="113"/>
      <c r="D20" s="113"/>
      <c r="E20" s="113"/>
      <c r="F20" s="105" t="s">
        <v>1018</v>
      </c>
      <c r="G20" s="118">
        <v>1.54</v>
      </c>
      <c r="H20" s="113"/>
      <c r="I20" s="183">
        <v>59.8</v>
      </c>
      <c r="J20" s="105"/>
      <c r="K20" s="303">
        <f t="shared" si="0"/>
        <v>92.09</v>
      </c>
      <c r="L20" s="113"/>
      <c r="M20" s="344">
        <f>K20</f>
        <v>92.09</v>
      </c>
    </row>
    <row r="21" spans="1:13" ht="11.25" customHeight="1">
      <c r="A21" s="120" t="s">
        <v>207</v>
      </c>
      <c r="B21" s="129" t="s">
        <v>1021</v>
      </c>
      <c r="C21" s="113"/>
      <c r="D21" s="113"/>
      <c r="E21" s="113"/>
      <c r="F21" s="105"/>
      <c r="G21" s="118"/>
      <c r="H21" s="113"/>
      <c r="I21" s="183"/>
      <c r="J21" s="105"/>
      <c r="K21" s="303"/>
      <c r="L21" s="113"/>
      <c r="M21" s="343"/>
    </row>
    <row r="22" spans="1:13" ht="11.25" customHeight="1">
      <c r="A22" s="109" t="s">
        <v>208</v>
      </c>
      <c r="B22" s="126" t="s">
        <v>1036</v>
      </c>
      <c r="C22" s="113"/>
      <c r="D22" s="113"/>
      <c r="E22" s="113"/>
      <c r="F22" s="105"/>
      <c r="G22" s="118"/>
      <c r="H22" s="113"/>
      <c r="I22" s="183"/>
      <c r="J22" s="105"/>
      <c r="K22" s="303"/>
      <c r="L22" s="113"/>
      <c r="M22" s="343"/>
    </row>
    <row r="23" spans="1:13" ht="11.25" customHeight="1">
      <c r="A23" s="109"/>
      <c r="B23" s="126" t="s">
        <v>1037</v>
      </c>
      <c r="C23" s="113"/>
      <c r="D23" s="113"/>
      <c r="E23" s="113"/>
      <c r="F23" s="105" t="s">
        <v>1018</v>
      </c>
      <c r="G23" s="118">
        <v>26.98</v>
      </c>
      <c r="H23" s="113"/>
      <c r="I23" s="183">
        <v>5.62</v>
      </c>
      <c r="J23" s="105"/>
      <c r="K23" s="303">
        <f t="shared" si="0"/>
        <v>151.63</v>
      </c>
      <c r="L23" s="113"/>
      <c r="M23" s="343"/>
    </row>
    <row r="24" spans="1:13" ht="11.25" customHeight="1">
      <c r="A24" s="109" t="s">
        <v>209</v>
      </c>
      <c r="B24" s="126" t="s">
        <v>1038</v>
      </c>
      <c r="C24" s="113"/>
      <c r="D24" s="113"/>
      <c r="E24" s="113"/>
      <c r="F24" s="105" t="s">
        <v>1018</v>
      </c>
      <c r="G24" s="118">
        <v>26.98</v>
      </c>
      <c r="H24" s="113"/>
      <c r="I24" s="183">
        <v>9.34</v>
      </c>
      <c r="J24" s="105"/>
      <c r="K24" s="303">
        <f t="shared" si="0"/>
        <v>251.99</v>
      </c>
      <c r="L24" s="113"/>
      <c r="M24" s="343"/>
    </row>
    <row r="25" spans="1:13" ht="11.25" customHeight="1">
      <c r="A25" s="109" t="s">
        <v>210</v>
      </c>
      <c r="B25" s="126" t="s">
        <v>1159</v>
      </c>
      <c r="C25" s="113"/>
      <c r="D25" s="113"/>
      <c r="E25" s="113"/>
      <c r="F25" s="105" t="s">
        <v>1018</v>
      </c>
      <c r="G25" s="118">
        <v>3.36</v>
      </c>
      <c r="H25" s="113"/>
      <c r="I25" s="183">
        <v>8.65</v>
      </c>
      <c r="J25" s="105"/>
      <c r="K25" s="303">
        <f t="shared" si="0"/>
        <v>29.06</v>
      </c>
      <c r="L25" s="113"/>
      <c r="M25" s="344">
        <f>SUM(K23:K25)</f>
        <v>432.68</v>
      </c>
    </row>
    <row r="26" spans="1:13" ht="11.25" customHeight="1">
      <c r="A26" s="107" t="s">
        <v>211</v>
      </c>
      <c r="B26" s="119" t="s">
        <v>1102</v>
      </c>
      <c r="C26" s="113"/>
      <c r="D26" s="113"/>
      <c r="E26" s="113"/>
      <c r="F26" s="105"/>
      <c r="G26" s="118"/>
      <c r="H26" s="113"/>
      <c r="I26" s="183"/>
      <c r="J26" s="105"/>
      <c r="K26" s="303"/>
      <c r="L26" s="113"/>
      <c r="M26" s="343"/>
    </row>
    <row r="27" spans="1:13" ht="11.25" customHeight="1">
      <c r="A27" s="120" t="s">
        <v>212</v>
      </c>
      <c r="B27" s="156" t="s">
        <v>1024</v>
      </c>
      <c r="C27" s="28"/>
      <c r="D27" s="28"/>
      <c r="E27" s="28"/>
      <c r="F27" s="157"/>
      <c r="G27" s="118"/>
      <c r="H27" s="113"/>
      <c r="I27" s="183"/>
      <c r="J27" s="105"/>
      <c r="K27" s="303"/>
      <c r="L27" s="113"/>
      <c r="M27" s="343"/>
    </row>
    <row r="28" spans="1:13" ht="11.25" customHeight="1">
      <c r="A28" s="158" t="s">
        <v>213</v>
      </c>
      <c r="B28" s="159" t="s">
        <v>1081</v>
      </c>
      <c r="C28" s="152"/>
      <c r="D28" s="152"/>
      <c r="E28" s="153"/>
      <c r="F28" s="154" t="s">
        <v>1018</v>
      </c>
      <c r="G28" s="135">
        <v>42.6</v>
      </c>
      <c r="H28" s="14"/>
      <c r="I28" s="185">
        <v>6.21</v>
      </c>
      <c r="J28" s="13"/>
      <c r="K28" s="303">
        <f t="shared" si="0"/>
        <v>264.55</v>
      </c>
      <c r="L28" s="14"/>
      <c r="M28" s="341"/>
    </row>
    <row r="29" spans="1:13" ht="11.25" customHeight="1">
      <c r="A29" s="158" t="s">
        <v>214</v>
      </c>
      <c r="B29" s="27" t="s">
        <v>1028</v>
      </c>
      <c r="C29" s="28"/>
      <c r="D29" s="28"/>
      <c r="E29" s="29"/>
      <c r="F29" s="30" t="s">
        <v>1018</v>
      </c>
      <c r="G29" s="118">
        <v>40.6</v>
      </c>
      <c r="H29" s="113"/>
      <c r="I29" s="183">
        <v>2.39</v>
      </c>
      <c r="J29" s="105"/>
      <c r="K29" s="303">
        <f t="shared" si="0"/>
        <v>97.03</v>
      </c>
      <c r="L29" s="113"/>
      <c r="M29" s="343"/>
    </row>
    <row r="30" spans="1:13" ht="11.25" customHeight="1">
      <c r="A30" s="158" t="s">
        <v>215</v>
      </c>
      <c r="B30" s="38" t="s">
        <v>1044</v>
      </c>
      <c r="C30" s="39"/>
      <c r="D30" s="39"/>
      <c r="E30" s="98"/>
      <c r="F30" s="30" t="s">
        <v>1018</v>
      </c>
      <c r="G30" s="36">
        <v>10.48</v>
      </c>
      <c r="H30" s="113"/>
      <c r="I30" s="183">
        <v>7.47</v>
      </c>
      <c r="J30" s="105"/>
      <c r="K30" s="303">
        <f t="shared" si="0"/>
        <v>78.29</v>
      </c>
      <c r="L30" s="113"/>
      <c r="M30" s="344">
        <f>SUM(K28:K30)</f>
        <v>439.87000000000006</v>
      </c>
    </row>
    <row r="31" spans="1:13" ht="11.25" customHeight="1">
      <c r="A31" s="76" t="s">
        <v>216</v>
      </c>
      <c r="B31" s="77" t="s">
        <v>1056</v>
      </c>
      <c r="C31" s="28"/>
      <c r="D31" s="28"/>
      <c r="E31" s="29"/>
      <c r="F31" s="40"/>
      <c r="G31" s="36"/>
      <c r="H31" s="113"/>
      <c r="I31" s="183"/>
      <c r="J31" s="105"/>
      <c r="K31" s="303"/>
      <c r="L31" s="113"/>
      <c r="M31" s="343"/>
    </row>
    <row r="32" spans="1:13" ht="11.25" customHeight="1">
      <c r="A32" s="35" t="s">
        <v>217</v>
      </c>
      <c r="B32" s="27" t="s">
        <v>1086</v>
      </c>
      <c r="C32" s="28"/>
      <c r="D32" s="28"/>
      <c r="E32" s="29"/>
      <c r="F32" s="40"/>
      <c r="G32" s="36"/>
      <c r="H32" s="47"/>
      <c r="I32" s="45"/>
      <c r="J32" s="47"/>
      <c r="K32" s="303"/>
      <c r="L32" s="46"/>
      <c r="M32" s="52"/>
    </row>
    <row r="33" spans="1:13" ht="11.25" customHeight="1">
      <c r="A33" s="35"/>
      <c r="B33" s="38" t="s">
        <v>1085</v>
      </c>
      <c r="C33" s="28"/>
      <c r="D33" s="28"/>
      <c r="E33" s="29"/>
      <c r="F33" s="30" t="s">
        <v>1019</v>
      </c>
      <c r="G33" s="36">
        <v>4</v>
      </c>
      <c r="H33" s="47"/>
      <c r="I33" s="45">
        <v>112.64</v>
      </c>
      <c r="J33" s="47"/>
      <c r="K33" s="303">
        <f t="shared" si="0"/>
        <v>450.56</v>
      </c>
      <c r="L33" s="46"/>
      <c r="M33" s="52"/>
    </row>
    <row r="34" spans="1:13" ht="11.25" customHeight="1">
      <c r="A34" s="35" t="s">
        <v>218</v>
      </c>
      <c r="B34" s="38" t="s">
        <v>1088</v>
      </c>
      <c r="C34" s="39"/>
      <c r="D34" s="39"/>
      <c r="E34" s="98"/>
      <c r="F34" s="40" t="s">
        <v>1019</v>
      </c>
      <c r="G34" s="36">
        <v>1</v>
      </c>
      <c r="H34" s="47"/>
      <c r="I34" s="45">
        <v>45.36</v>
      </c>
      <c r="J34" s="47"/>
      <c r="K34" s="303">
        <f t="shared" si="0"/>
        <v>45.36</v>
      </c>
      <c r="L34" s="46"/>
      <c r="M34" s="52"/>
    </row>
    <row r="35" spans="1:16" s="101" customFormat="1" ht="11.25" customHeight="1">
      <c r="A35" s="35" t="s">
        <v>219</v>
      </c>
      <c r="B35" s="38" t="s">
        <v>1089</v>
      </c>
      <c r="C35" s="39"/>
      <c r="D35" s="39"/>
      <c r="E35" s="98"/>
      <c r="F35" s="40" t="s">
        <v>1019</v>
      </c>
      <c r="G35" s="36">
        <v>4</v>
      </c>
      <c r="H35" s="47"/>
      <c r="I35" s="45">
        <v>49.85</v>
      </c>
      <c r="J35" s="88"/>
      <c r="K35" s="303">
        <f t="shared" si="0"/>
        <v>199.4</v>
      </c>
      <c r="L35" s="89"/>
      <c r="M35" s="90"/>
      <c r="O35" s="102"/>
      <c r="P35" s="102"/>
    </row>
    <row r="36" spans="1:16" s="101" customFormat="1" ht="11.25" customHeight="1">
      <c r="A36" s="35" t="s">
        <v>220</v>
      </c>
      <c r="B36" s="38" t="s">
        <v>1093</v>
      </c>
      <c r="C36" s="39"/>
      <c r="D36" s="39"/>
      <c r="E36" s="98"/>
      <c r="F36" s="40"/>
      <c r="G36" s="36"/>
      <c r="H36" s="47"/>
      <c r="I36" s="45"/>
      <c r="J36" s="88"/>
      <c r="K36" s="303"/>
      <c r="L36" s="89"/>
      <c r="M36" s="90"/>
      <c r="O36" s="102"/>
      <c r="P36" s="102"/>
    </row>
    <row r="37" spans="1:16" s="101" customFormat="1" ht="11.25" customHeight="1">
      <c r="A37" s="37"/>
      <c r="B37" s="38" t="s">
        <v>1094</v>
      </c>
      <c r="C37" s="39"/>
      <c r="D37" s="39"/>
      <c r="E37" s="98"/>
      <c r="F37" s="40" t="s">
        <v>1019</v>
      </c>
      <c r="G37" s="41">
        <v>2</v>
      </c>
      <c r="H37" s="48"/>
      <c r="I37" s="103">
        <v>130.58</v>
      </c>
      <c r="J37" s="94"/>
      <c r="K37" s="303">
        <f t="shared" si="0"/>
        <v>261.16</v>
      </c>
      <c r="L37" s="95"/>
      <c r="M37" s="53">
        <f>SUM(K33:K37)</f>
        <v>956.48</v>
      </c>
      <c r="O37" s="102"/>
      <c r="P37" s="102"/>
    </row>
    <row r="38" spans="1:16" s="101" customFormat="1" ht="11.25" customHeight="1">
      <c r="A38" s="78" t="s">
        <v>221</v>
      </c>
      <c r="B38" s="79" t="s">
        <v>1134</v>
      </c>
      <c r="C38" s="39"/>
      <c r="D38" s="39"/>
      <c r="E38" s="98"/>
      <c r="F38" s="40"/>
      <c r="G38" s="41"/>
      <c r="H38" s="48"/>
      <c r="I38" s="103"/>
      <c r="J38" s="94"/>
      <c r="K38" s="303"/>
      <c r="L38" s="95"/>
      <c r="M38" s="53"/>
      <c r="O38" s="102"/>
      <c r="P38" s="102"/>
    </row>
    <row r="39" spans="1:16" s="101" customFormat="1" ht="11.25" customHeight="1">
      <c r="A39" s="37" t="s">
        <v>222</v>
      </c>
      <c r="B39" s="38" t="s">
        <v>1154</v>
      </c>
      <c r="C39" s="39"/>
      <c r="D39" s="39"/>
      <c r="E39" s="98"/>
      <c r="F39" s="40" t="s">
        <v>1019</v>
      </c>
      <c r="G39" s="41">
        <v>1</v>
      </c>
      <c r="H39" s="48"/>
      <c r="I39" s="103">
        <v>43.2</v>
      </c>
      <c r="J39" s="94"/>
      <c r="K39" s="303">
        <f t="shared" si="0"/>
        <v>43.2</v>
      </c>
      <c r="L39" s="95"/>
      <c r="M39" s="53">
        <f>K39</f>
        <v>43.2</v>
      </c>
      <c r="O39" s="102"/>
      <c r="P39" s="102"/>
    </row>
    <row r="40" spans="1:16" s="101" customFormat="1" ht="11.25" customHeight="1">
      <c r="A40" s="141" t="s">
        <v>223</v>
      </c>
      <c r="B40" s="79" t="s">
        <v>1045</v>
      </c>
      <c r="C40" s="39"/>
      <c r="D40" s="39"/>
      <c r="E40" s="98"/>
      <c r="F40" s="40"/>
      <c r="G40" s="140"/>
      <c r="H40" s="48"/>
      <c r="I40" s="103"/>
      <c r="J40" s="94"/>
      <c r="K40" s="303"/>
      <c r="L40" s="95"/>
      <c r="M40" s="53"/>
      <c r="O40" s="102"/>
      <c r="P40" s="102"/>
    </row>
    <row r="41" spans="1:16" s="101" customFormat="1" ht="11.25" customHeight="1">
      <c r="A41" s="142" t="s">
        <v>224</v>
      </c>
      <c r="B41" s="38" t="s">
        <v>1046</v>
      </c>
      <c r="C41" s="39"/>
      <c r="D41" s="39"/>
      <c r="E41" s="98"/>
      <c r="F41" s="40"/>
      <c r="G41" s="140"/>
      <c r="H41" s="48"/>
      <c r="I41" s="103"/>
      <c r="J41" s="94"/>
      <c r="K41" s="303"/>
      <c r="L41" s="95"/>
      <c r="M41" s="53"/>
      <c r="O41" s="102"/>
      <c r="P41" s="102"/>
    </row>
    <row r="42" spans="1:16" s="101" customFormat="1" ht="11.25" customHeight="1">
      <c r="A42" s="142"/>
      <c r="B42" s="38" t="s">
        <v>1047</v>
      </c>
      <c r="C42" s="39"/>
      <c r="D42" s="39"/>
      <c r="E42" s="98"/>
      <c r="F42" s="40" t="s">
        <v>1018</v>
      </c>
      <c r="G42" s="41">
        <v>22.36</v>
      </c>
      <c r="H42" s="48"/>
      <c r="I42" s="103">
        <v>18.99</v>
      </c>
      <c r="J42" s="94"/>
      <c r="K42" s="303">
        <f t="shared" si="0"/>
        <v>424.62</v>
      </c>
      <c r="L42" s="95"/>
      <c r="M42" s="53">
        <f>K42</f>
        <v>424.62</v>
      </c>
      <c r="O42" s="102"/>
      <c r="P42" s="102"/>
    </row>
    <row r="43" spans="1:16" s="101" customFormat="1" ht="11.25" customHeight="1">
      <c r="A43" s="78" t="s">
        <v>225</v>
      </c>
      <c r="B43" s="79" t="s">
        <v>1029</v>
      </c>
      <c r="C43" s="39"/>
      <c r="D43" s="39"/>
      <c r="E43" s="98"/>
      <c r="F43" s="40"/>
      <c r="G43" s="41"/>
      <c r="H43" s="48"/>
      <c r="I43" s="103"/>
      <c r="J43" s="94"/>
      <c r="K43" s="303"/>
      <c r="L43" s="95"/>
      <c r="M43" s="53"/>
      <c r="O43" s="102"/>
      <c r="P43" s="102"/>
    </row>
    <row r="44" spans="1:16" s="101" customFormat="1" ht="11.25" customHeight="1">
      <c r="A44" s="37" t="s">
        <v>226</v>
      </c>
      <c r="B44" s="38" t="s">
        <v>1030</v>
      </c>
      <c r="C44" s="39"/>
      <c r="D44" s="39"/>
      <c r="E44" s="98"/>
      <c r="F44" s="40"/>
      <c r="G44" s="41"/>
      <c r="H44" s="48"/>
      <c r="I44" s="93"/>
      <c r="J44" s="94"/>
      <c r="K44" s="303"/>
      <c r="L44" s="95"/>
      <c r="M44" s="53"/>
      <c r="O44" s="102"/>
      <c r="P44" s="102"/>
    </row>
    <row r="45" spans="1:16" s="101" customFormat="1" ht="11.25" customHeight="1" thickBot="1">
      <c r="A45" s="37"/>
      <c r="B45" s="38" t="s">
        <v>1031</v>
      </c>
      <c r="C45" s="39"/>
      <c r="D45" s="39"/>
      <c r="E45" s="98"/>
      <c r="F45" s="40" t="s">
        <v>1018</v>
      </c>
      <c r="G45" s="41">
        <v>40.6</v>
      </c>
      <c r="H45" s="48"/>
      <c r="I45" s="103">
        <v>2.39</v>
      </c>
      <c r="J45" s="94"/>
      <c r="K45" s="303">
        <f t="shared" si="0"/>
        <v>97.03</v>
      </c>
      <c r="L45" s="95"/>
      <c r="M45" s="53"/>
      <c r="O45" s="102"/>
      <c r="P45" s="102"/>
    </row>
    <row r="46" spans="1:13" ht="18" customHeight="1" thickTop="1">
      <c r="A46" s="69" t="str">
        <f>Plan1!A52</f>
        <v>DATA:   03/03/2005   </v>
      </c>
      <c r="B46" s="70"/>
      <c r="C46" s="71" t="s">
        <v>1022</v>
      </c>
      <c r="D46" s="70"/>
      <c r="E46" s="72"/>
      <c r="F46" s="70" t="s">
        <v>1009</v>
      </c>
      <c r="G46" s="72"/>
      <c r="H46" s="70" t="s">
        <v>1016</v>
      </c>
      <c r="I46" s="72"/>
      <c r="J46" s="70"/>
      <c r="K46" s="104">
        <f>SUM(K5:K45)</f>
        <v>70035.06999999999</v>
      </c>
      <c r="L46" s="97"/>
      <c r="M46" s="345">
        <f>SUM(M5:M45)</f>
        <v>69938.04</v>
      </c>
    </row>
    <row r="47" spans="1:13" ht="18" customHeight="1" thickBot="1">
      <c r="A47" s="24"/>
      <c r="B47" s="25"/>
      <c r="C47" s="56"/>
      <c r="D47" s="23"/>
      <c r="E47" s="57"/>
      <c r="F47" s="23"/>
      <c r="G47" s="57"/>
      <c r="H47" s="23" t="s">
        <v>1017</v>
      </c>
      <c r="I47" s="57"/>
      <c r="J47" s="23"/>
      <c r="K47" s="73"/>
      <c r="L47" s="23"/>
      <c r="M47" s="346"/>
    </row>
    <row r="48" spans="3:13" ht="15" customHeight="1" thickTop="1">
      <c r="C48" s="55"/>
      <c r="M48" s="7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K13" sqref="K1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889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Plan7!K46</f>
        <v>70035.06999999999</v>
      </c>
      <c r="L5" s="66"/>
      <c r="M5" s="339">
        <f>Plan7!M46</f>
        <v>69938.04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1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47"/>
    </row>
    <row r="8" spans="1:13" ht="8.2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1.25" customHeight="1" thickTop="1">
      <c r="A9" s="35" t="s">
        <v>227</v>
      </c>
      <c r="B9" s="100" t="s">
        <v>1033</v>
      </c>
      <c r="C9" s="143"/>
      <c r="D9" s="143"/>
      <c r="E9" s="144"/>
      <c r="F9" s="145" t="s">
        <v>1018</v>
      </c>
      <c r="G9" s="146">
        <v>40.6</v>
      </c>
      <c r="H9" s="111"/>
      <c r="I9" s="298">
        <v>16.43</v>
      </c>
      <c r="J9" s="110"/>
      <c r="K9" s="304">
        <f>ROUND(G9*I9,2)</f>
        <v>667.06</v>
      </c>
      <c r="L9" s="111"/>
      <c r="M9" s="340"/>
    </row>
    <row r="10" spans="1:13" ht="11.25" customHeight="1">
      <c r="A10" s="35" t="s">
        <v>228</v>
      </c>
      <c r="B10" s="27" t="s">
        <v>1034</v>
      </c>
      <c r="C10" s="28"/>
      <c r="D10" s="147"/>
      <c r="E10" s="148"/>
      <c r="F10" s="30"/>
      <c r="G10" s="149"/>
      <c r="H10" s="113"/>
      <c r="I10" s="183"/>
      <c r="J10" s="105"/>
      <c r="K10" s="297"/>
      <c r="L10" s="113"/>
      <c r="M10" s="343"/>
    </row>
    <row r="11" spans="1:13" ht="11.25" customHeight="1">
      <c r="A11" s="35"/>
      <c r="B11" s="84" t="s">
        <v>1035</v>
      </c>
      <c r="C11" s="39"/>
      <c r="D11" s="67"/>
      <c r="E11" s="68"/>
      <c r="F11" s="30" t="s">
        <v>1018</v>
      </c>
      <c r="G11" s="36">
        <v>34.1</v>
      </c>
      <c r="H11" s="113"/>
      <c r="I11" s="183">
        <v>28.36</v>
      </c>
      <c r="J11" s="105"/>
      <c r="K11" s="297">
        <f aca="true" t="shared" si="0" ref="K11:K46">ROUND(G11*I11,2)</f>
        <v>967.08</v>
      </c>
      <c r="L11" s="113"/>
      <c r="M11" s="343"/>
    </row>
    <row r="12" spans="1:13" ht="11.25" customHeight="1">
      <c r="A12" s="35" t="s">
        <v>229</v>
      </c>
      <c r="B12" s="27" t="s">
        <v>1053</v>
      </c>
      <c r="C12" s="113"/>
      <c r="D12" s="113"/>
      <c r="E12" s="106"/>
      <c r="F12" s="139" t="s">
        <v>1020</v>
      </c>
      <c r="G12" s="36">
        <v>17.4</v>
      </c>
      <c r="H12" s="113"/>
      <c r="I12" s="183">
        <v>18.2</v>
      </c>
      <c r="J12" s="105"/>
      <c r="K12" s="297">
        <f t="shared" si="0"/>
        <v>316.68</v>
      </c>
      <c r="L12" s="113"/>
      <c r="M12" s="343"/>
    </row>
    <row r="13" spans="1:13" ht="11.25" customHeight="1">
      <c r="A13" s="35" t="s">
        <v>230</v>
      </c>
      <c r="B13" s="100" t="s">
        <v>1161</v>
      </c>
      <c r="C13" s="28"/>
      <c r="D13" s="147"/>
      <c r="E13" s="148"/>
      <c r="F13" s="40" t="s">
        <v>1020</v>
      </c>
      <c r="G13" s="36">
        <v>8</v>
      </c>
      <c r="H13" s="113"/>
      <c r="I13" s="183">
        <v>22.88</v>
      </c>
      <c r="J13" s="105"/>
      <c r="K13" s="297">
        <f t="shared" si="0"/>
        <v>183.04</v>
      </c>
      <c r="L13" s="113"/>
      <c r="M13" s="344">
        <f>SUM(Plan7!K45)+SUM(Plan8!K9:K13)</f>
        <v>2230.8900000000003</v>
      </c>
    </row>
    <row r="14" spans="1:13" ht="11.25" customHeight="1">
      <c r="A14" s="120" t="s">
        <v>231</v>
      </c>
      <c r="B14" s="77" t="s">
        <v>1032</v>
      </c>
      <c r="C14" s="28"/>
      <c r="D14" s="28"/>
      <c r="E14" s="29"/>
      <c r="F14" s="40"/>
      <c r="G14" s="36"/>
      <c r="H14" s="47"/>
      <c r="I14" s="183"/>
      <c r="J14" s="47"/>
      <c r="K14" s="297"/>
      <c r="L14" s="46"/>
      <c r="M14" s="52"/>
    </row>
    <row r="15" spans="1:13" ht="11.25" customHeight="1">
      <c r="A15" s="35" t="s">
        <v>232</v>
      </c>
      <c r="B15" s="38" t="s">
        <v>1083</v>
      </c>
      <c r="C15" s="28"/>
      <c r="D15" s="28"/>
      <c r="E15" s="29"/>
      <c r="F15" s="30" t="s">
        <v>1018</v>
      </c>
      <c r="G15" s="36">
        <v>42.6</v>
      </c>
      <c r="H15" s="47"/>
      <c r="I15" s="183">
        <v>17.04</v>
      </c>
      <c r="J15" s="47"/>
      <c r="K15" s="297">
        <f t="shared" si="0"/>
        <v>725.9</v>
      </c>
      <c r="L15" s="46"/>
      <c r="M15" s="52"/>
    </row>
    <row r="16" spans="1:16" s="101" customFormat="1" ht="11.25" customHeight="1">
      <c r="A16" s="35" t="s">
        <v>233</v>
      </c>
      <c r="B16" s="38" t="s">
        <v>1027</v>
      </c>
      <c r="C16" s="39"/>
      <c r="D16" s="39"/>
      <c r="E16" s="98"/>
      <c r="F16" s="40"/>
      <c r="G16" s="36"/>
      <c r="H16" s="47"/>
      <c r="I16" s="183"/>
      <c r="J16" s="88"/>
      <c r="K16" s="297"/>
      <c r="L16" s="89"/>
      <c r="M16" s="90"/>
      <c r="O16" s="102"/>
      <c r="P16" s="102"/>
    </row>
    <row r="17" spans="1:16" s="101" customFormat="1" ht="11.25" customHeight="1">
      <c r="A17" s="35"/>
      <c r="B17" s="84" t="s">
        <v>1082</v>
      </c>
      <c r="C17" s="39"/>
      <c r="D17" s="39"/>
      <c r="E17" s="98"/>
      <c r="F17" s="40" t="s">
        <v>1018</v>
      </c>
      <c r="G17" s="36">
        <v>42.6</v>
      </c>
      <c r="H17" s="47"/>
      <c r="I17" s="183">
        <v>34.46</v>
      </c>
      <c r="J17" s="88"/>
      <c r="K17" s="297">
        <f t="shared" si="0"/>
        <v>1468</v>
      </c>
      <c r="L17" s="89"/>
      <c r="M17" s="90"/>
      <c r="O17" s="102"/>
      <c r="P17" s="102"/>
    </row>
    <row r="18" spans="1:16" s="101" customFormat="1" ht="11.25" customHeight="1">
      <c r="A18" s="35" t="s">
        <v>234</v>
      </c>
      <c r="B18" s="38" t="s">
        <v>1084</v>
      </c>
      <c r="C18" s="39"/>
      <c r="D18" s="39"/>
      <c r="E18" s="98"/>
      <c r="F18" s="40" t="s">
        <v>1020</v>
      </c>
      <c r="G18" s="36">
        <v>25.4</v>
      </c>
      <c r="H18" s="47"/>
      <c r="I18" s="183">
        <v>13.13</v>
      </c>
      <c r="J18" s="88"/>
      <c r="K18" s="297">
        <f t="shared" si="0"/>
        <v>333.5</v>
      </c>
      <c r="L18" s="89"/>
      <c r="M18" s="52">
        <f>SUM(K15:K18)</f>
        <v>2527.4</v>
      </c>
      <c r="O18" s="102"/>
      <c r="P18" s="102"/>
    </row>
    <row r="19" spans="1:16" s="101" customFormat="1" ht="11.25" customHeight="1">
      <c r="A19" s="76" t="s">
        <v>235</v>
      </c>
      <c r="B19" s="79" t="s">
        <v>1040</v>
      </c>
      <c r="C19" s="39"/>
      <c r="D19" s="39"/>
      <c r="E19" s="98"/>
      <c r="F19" s="40"/>
      <c r="G19" s="36"/>
      <c r="H19" s="47"/>
      <c r="I19" s="183"/>
      <c r="J19" s="88"/>
      <c r="K19" s="297"/>
      <c r="L19" s="89"/>
      <c r="M19" s="90"/>
      <c r="O19" s="102"/>
      <c r="P19" s="102"/>
    </row>
    <row r="20" spans="1:16" s="101" customFormat="1" ht="11.25" customHeight="1">
      <c r="A20" s="37" t="s">
        <v>236</v>
      </c>
      <c r="B20" s="100" t="s">
        <v>1041</v>
      </c>
      <c r="C20" s="39"/>
      <c r="D20" s="39"/>
      <c r="E20" s="98"/>
      <c r="F20" s="40"/>
      <c r="G20" s="41"/>
      <c r="H20" s="48"/>
      <c r="I20" s="183"/>
      <c r="J20" s="94"/>
      <c r="K20" s="297"/>
      <c r="L20" s="95"/>
      <c r="M20" s="96"/>
      <c r="O20" s="102"/>
      <c r="P20" s="102"/>
    </row>
    <row r="21" spans="1:16" s="101" customFormat="1" ht="11.25" customHeight="1">
      <c r="A21" s="37"/>
      <c r="B21" s="100" t="s">
        <v>1173</v>
      </c>
      <c r="C21" s="39"/>
      <c r="D21" s="39"/>
      <c r="E21" s="98"/>
      <c r="F21" s="40" t="s">
        <v>1018</v>
      </c>
      <c r="G21" s="41">
        <v>8.8</v>
      </c>
      <c r="H21" s="48"/>
      <c r="I21" s="183">
        <v>456.64</v>
      </c>
      <c r="J21" s="94"/>
      <c r="K21" s="297">
        <f t="shared" si="0"/>
        <v>4018.43</v>
      </c>
      <c r="L21" s="95"/>
      <c r="M21" s="96"/>
      <c r="O21" s="102"/>
      <c r="P21" s="102"/>
    </row>
    <row r="22" spans="1:16" s="101" customFormat="1" ht="11.25" customHeight="1">
      <c r="A22" s="37" t="s">
        <v>237</v>
      </c>
      <c r="B22" s="160" t="s">
        <v>1155</v>
      </c>
      <c r="C22" s="137"/>
      <c r="D22" s="137"/>
      <c r="E22" s="13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1.25" customHeight="1">
      <c r="A23" s="37"/>
      <c r="B23" s="160" t="s">
        <v>1048</v>
      </c>
      <c r="C23" s="137"/>
      <c r="D23" s="137"/>
      <c r="E23" s="138"/>
      <c r="F23" s="40" t="s">
        <v>1019</v>
      </c>
      <c r="G23" s="41">
        <v>1</v>
      </c>
      <c r="H23" s="48"/>
      <c r="I23" s="183">
        <v>255.64</v>
      </c>
      <c r="J23" s="94"/>
      <c r="K23" s="297">
        <f t="shared" si="0"/>
        <v>255.64</v>
      </c>
      <c r="L23" s="95"/>
      <c r="M23" s="53">
        <f>SUM(K21:K23)</f>
        <v>4274.07</v>
      </c>
      <c r="O23" s="102"/>
      <c r="P23" s="102"/>
    </row>
    <row r="24" spans="1:16" s="101" customFormat="1" ht="11.25" customHeight="1">
      <c r="A24" s="78" t="s">
        <v>238</v>
      </c>
      <c r="B24" s="80" t="s">
        <v>1042</v>
      </c>
      <c r="C24" s="28"/>
      <c r="D24" s="28"/>
      <c r="E24" s="29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1.25" customHeight="1">
      <c r="A25" s="37" t="s">
        <v>239</v>
      </c>
      <c r="B25" s="38" t="s">
        <v>1043</v>
      </c>
      <c r="C25" s="39"/>
      <c r="D25" s="39"/>
      <c r="E25" s="98"/>
      <c r="F25" s="40" t="s">
        <v>1018</v>
      </c>
      <c r="G25" s="41">
        <v>6.16</v>
      </c>
      <c r="H25" s="48"/>
      <c r="I25" s="183">
        <v>59.8</v>
      </c>
      <c r="J25" s="94"/>
      <c r="K25" s="297">
        <f t="shared" si="0"/>
        <v>368.37</v>
      </c>
      <c r="L25" s="95"/>
      <c r="M25" s="53">
        <f>K25</f>
        <v>368.37</v>
      </c>
      <c r="O25" s="102"/>
      <c r="P25" s="102"/>
    </row>
    <row r="26" spans="1:16" s="101" customFormat="1" ht="11.25" customHeight="1">
      <c r="A26" s="78" t="s">
        <v>240</v>
      </c>
      <c r="B26" s="79" t="s">
        <v>1021</v>
      </c>
      <c r="C26" s="39"/>
      <c r="D26" s="39"/>
      <c r="E26" s="98"/>
      <c r="F26" s="40"/>
      <c r="G26" s="41"/>
      <c r="H26" s="48"/>
      <c r="I26" s="183"/>
      <c r="J26" s="94"/>
      <c r="K26" s="297"/>
      <c r="L26" s="95"/>
      <c r="M26" s="53"/>
      <c r="O26" s="102"/>
      <c r="P26" s="102"/>
    </row>
    <row r="27" spans="1:16" s="101" customFormat="1" ht="11.25" customHeight="1">
      <c r="A27" s="37" t="s">
        <v>241</v>
      </c>
      <c r="B27" s="38" t="s">
        <v>1036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1.25" customHeight="1">
      <c r="A28" s="37"/>
      <c r="B28" s="38" t="s">
        <v>1037</v>
      </c>
      <c r="C28" s="39"/>
      <c r="D28" s="39"/>
      <c r="E28" s="98"/>
      <c r="F28" s="40" t="s">
        <v>1018</v>
      </c>
      <c r="G28" s="41">
        <v>75.35</v>
      </c>
      <c r="H28" s="48"/>
      <c r="I28" s="185">
        <v>5.62</v>
      </c>
      <c r="J28" s="94"/>
      <c r="K28" s="297">
        <f t="shared" si="0"/>
        <v>423.47</v>
      </c>
      <c r="L28" s="95"/>
      <c r="M28" s="53"/>
      <c r="O28" s="102"/>
      <c r="P28" s="102"/>
    </row>
    <row r="29" spans="1:16" s="85" customFormat="1" ht="11.25" customHeight="1">
      <c r="A29" s="37" t="s">
        <v>242</v>
      </c>
      <c r="B29" s="38" t="s">
        <v>1038</v>
      </c>
      <c r="C29" s="39"/>
      <c r="D29" s="39"/>
      <c r="E29" s="98"/>
      <c r="F29" s="40" t="s">
        <v>1018</v>
      </c>
      <c r="G29" s="41">
        <v>75.35</v>
      </c>
      <c r="H29" s="48"/>
      <c r="I29" s="183">
        <v>9.34</v>
      </c>
      <c r="J29" s="94"/>
      <c r="K29" s="297">
        <f t="shared" si="0"/>
        <v>703.77</v>
      </c>
      <c r="L29" s="91"/>
      <c r="M29" s="92"/>
      <c r="O29" s="86"/>
      <c r="P29" s="86"/>
    </row>
    <row r="30" spans="1:16" s="85" customFormat="1" ht="11.25" customHeight="1">
      <c r="A30" s="37" t="s">
        <v>243</v>
      </c>
      <c r="B30" s="160" t="s">
        <v>1159</v>
      </c>
      <c r="C30" s="137"/>
      <c r="D30" s="137"/>
      <c r="E30" s="138"/>
      <c r="F30" s="139" t="s">
        <v>1018</v>
      </c>
      <c r="G30" s="140">
        <v>3.36</v>
      </c>
      <c r="H30" s="48"/>
      <c r="I30" s="183">
        <v>8.65</v>
      </c>
      <c r="J30" s="94"/>
      <c r="K30" s="297">
        <f t="shared" si="0"/>
        <v>29.06</v>
      </c>
      <c r="L30" s="91"/>
      <c r="M30" s="53">
        <f>SUM(K28:K30)</f>
        <v>1156.3</v>
      </c>
      <c r="O30" s="86"/>
      <c r="P30" s="86"/>
    </row>
    <row r="31" spans="1:16" s="85" customFormat="1" ht="11.25" customHeight="1">
      <c r="A31" s="78" t="s">
        <v>244</v>
      </c>
      <c r="B31" s="80" t="s">
        <v>1058</v>
      </c>
      <c r="C31" s="39"/>
      <c r="D31" s="39"/>
      <c r="E31" s="98"/>
      <c r="F31" s="40"/>
      <c r="G31" s="41"/>
      <c r="H31" s="48"/>
      <c r="I31" s="183"/>
      <c r="J31" s="94"/>
      <c r="K31" s="297"/>
      <c r="L31" s="91"/>
      <c r="M31" s="53"/>
      <c r="O31" s="86"/>
      <c r="P31" s="86"/>
    </row>
    <row r="32" spans="1:16" s="85" customFormat="1" ht="11.25" customHeight="1">
      <c r="A32" s="37" t="s">
        <v>245</v>
      </c>
      <c r="B32" s="27" t="s">
        <v>1059</v>
      </c>
      <c r="C32" s="39"/>
      <c r="D32" s="67"/>
      <c r="E32" s="68"/>
      <c r="F32" s="40" t="s">
        <v>1018</v>
      </c>
      <c r="G32" s="41">
        <v>6</v>
      </c>
      <c r="H32" s="48"/>
      <c r="I32" s="45">
        <v>78.25</v>
      </c>
      <c r="J32" s="94"/>
      <c r="K32" s="297">
        <f t="shared" si="0"/>
        <v>469.5</v>
      </c>
      <c r="L32" s="91"/>
      <c r="M32" s="53"/>
      <c r="O32" s="86"/>
      <c r="P32" s="86"/>
    </row>
    <row r="33" spans="1:16" s="85" customFormat="1" ht="11.25" customHeight="1">
      <c r="A33" s="37" t="s">
        <v>246</v>
      </c>
      <c r="B33" s="38" t="s">
        <v>3</v>
      </c>
      <c r="C33" s="39"/>
      <c r="D33" s="67"/>
      <c r="E33" s="68"/>
      <c r="F33" s="40" t="s">
        <v>1018</v>
      </c>
      <c r="G33" s="41">
        <v>1.35</v>
      </c>
      <c r="H33" s="48"/>
      <c r="I33" s="45">
        <v>149.92</v>
      </c>
      <c r="J33" s="94"/>
      <c r="K33" s="297">
        <f t="shared" si="0"/>
        <v>202.39</v>
      </c>
      <c r="L33" s="91"/>
      <c r="M33" s="53">
        <f>SUM(K32:K33)</f>
        <v>671.89</v>
      </c>
      <c r="O33" s="86"/>
      <c r="P33" s="86"/>
    </row>
    <row r="34" spans="1:16" s="85" customFormat="1" ht="11.25" customHeight="1">
      <c r="A34" s="173" t="s">
        <v>247</v>
      </c>
      <c r="B34" s="136" t="s">
        <v>1103</v>
      </c>
      <c r="C34" s="137"/>
      <c r="D34" s="137"/>
      <c r="E34" s="138"/>
      <c r="F34" s="139"/>
      <c r="G34" s="140"/>
      <c r="H34" s="48"/>
      <c r="I34" s="45"/>
      <c r="J34" s="94"/>
      <c r="K34" s="297"/>
      <c r="L34" s="91"/>
      <c r="M34" s="53"/>
      <c r="O34" s="86"/>
      <c r="P34" s="86"/>
    </row>
    <row r="35" spans="1:16" s="85" customFormat="1" ht="11.25" customHeight="1">
      <c r="A35" s="141" t="s">
        <v>248</v>
      </c>
      <c r="B35" s="79" t="s">
        <v>1024</v>
      </c>
      <c r="C35" s="39"/>
      <c r="D35" s="39"/>
      <c r="E35" s="98"/>
      <c r="F35" s="40"/>
      <c r="G35" s="140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1.25" customHeight="1">
      <c r="A36" s="142" t="s">
        <v>249</v>
      </c>
      <c r="B36" s="27" t="s">
        <v>1081</v>
      </c>
      <c r="C36" s="39"/>
      <c r="D36" s="39"/>
      <c r="E36" s="98"/>
      <c r="F36" s="40" t="s">
        <v>1018</v>
      </c>
      <c r="G36" s="140">
        <v>42.6</v>
      </c>
      <c r="H36" s="48"/>
      <c r="I36" s="45">
        <v>6.21</v>
      </c>
      <c r="J36" s="94"/>
      <c r="K36" s="297">
        <f t="shared" si="0"/>
        <v>264.55</v>
      </c>
      <c r="L36" s="95"/>
      <c r="M36" s="53"/>
      <c r="O36" s="86"/>
      <c r="P36" s="86"/>
    </row>
    <row r="37" spans="1:16" s="85" customFormat="1" ht="11.25" customHeight="1">
      <c r="A37" s="142" t="s">
        <v>250</v>
      </c>
      <c r="B37" s="38" t="s">
        <v>1028</v>
      </c>
      <c r="C37" s="39"/>
      <c r="D37" s="39"/>
      <c r="E37" s="98"/>
      <c r="F37" s="40" t="s">
        <v>1018</v>
      </c>
      <c r="G37" s="140">
        <v>40.6</v>
      </c>
      <c r="H37" s="48"/>
      <c r="I37" s="45">
        <v>2.39</v>
      </c>
      <c r="J37" s="94"/>
      <c r="K37" s="297">
        <f t="shared" si="0"/>
        <v>97.03</v>
      </c>
      <c r="L37" s="95"/>
      <c r="M37" s="53"/>
      <c r="O37" s="86"/>
      <c r="P37" s="86"/>
    </row>
    <row r="38" spans="1:16" s="85" customFormat="1" ht="11.25" customHeight="1">
      <c r="A38" s="142" t="s">
        <v>251</v>
      </c>
      <c r="B38" s="38" t="s">
        <v>1074</v>
      </c>
      <c r="C38" s="39"/>
      <c r="D38" s="39"/>
      <c r="E38" s="98"/>
      <c r="F38" s="40" t="s">
        <v>1075</v>
      </c>
      <c r="G38" s="140">
        <v>0.27</v>
      </c>
      <c r="H38" s="48"/>
      <c r="I38" s="103">
        <v>14.33</v>
      </c>
      <c r="J38" s="94"/>
      <c r="K38" s="297">
        <f t="shared" si="0"/>
        <v>3.87</v>
      </c>
      <c r="L38" s="95"/>
      <c r="M38" s="53"/>
      <c r="O38" s="86"/>
      <c r="P38" s="86"/>
    </row>
    <row r="39" spans="1:16" s="85" customFormat="1" ht="11.25" customHeight="1">
      <c r="A39" s="142" t="s">
        <v>252</v>
      </c>
      <c r="B39" s="27" t="s">
        <v>1044</v>
      </c>
      <c r="C39" s="39"/>
      <c r="D39" s="39"/>
      <c r="E39" s="98"/>
      <c r="F39" s="40" t="s">
        <v>1018</v>
      </c>
      <c r="G39" s="41">
        <v>6.08</v>
      </c>
      <c r="H39" s="48"/>
      <c r="I39" s="103">
        <v>7.47</v>
      </c>
      <c r="J39" s="94"/>
      <c r="K39" s="297">
        <f t="shared" si="0"/>
        <v>45.42</v>
      </c>
      <c r="L39" s="95"/>
      <c r="M39" s="53">
        <f>SUM(K36:K39)</f>
        <v>410.87000000000006</v>
      </c>
      <c r="O39" s="86"/>
      <c r="P39" s="86"/>
    </row>
    <row r="40" spans="1:16" s="85" customFormat="1" ht="11.25" customHeight="1">
      <c r="A40" s="78" t="s">
        <v>253</v>
      </c>
      <c r="B40" s="77" t="s">
        <v>1056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1.25" customHeight="1">
      <c r="A41" s="37" t="s">
        <v>254</v>
      </c>
      <c r="B41" s="27" t="s">
        <v>1086</v>
      </c>
      <c r="C41" s="28"/>
      <c r="D41" s="28"/>
      <c r="E41" s="29"/>
      <c r="F41" s="40"/>
      <c r="G41" s="41"/>
      <c r="H41" s="48"/>
      <c r="I41" s="103"/>
      <c r="J41" s="94"/>
      <c r="K41" s="297"/>
      <c r="L41" s="95"/>
      <c r="M41" s="53"/>
      <c r="O41" s="86"/>
      <c r="P41" s="86"/>
    </row>
    <row r="42" spans="1:16" s="85" customFormat="1" ht="11.25" customHeight="1">
      <c r="A42" s="37"/>
      <c r="B42" s="27" t="s">
        <v>1085</v>
      </c>
      <c r="C42" s="28"/>
      <c r="D42" s="28"/>
      <c r="E42" s="29"/>
      <c r="F42" s="40" t="s">
        <v>1019</v>
      </c>
      <c r="G42" s="41">
        <v>4</v>
      </c>
      <c r="H42" s="48"/>
      <c r="I42" s="103">
        <v>112.64</v>
      </c>
      <c r="J42" s="94"/>
      <c r="K42" s="297">
        <f t="shared" si="0"/>
        <v>450.56</v>
      </c>
      <c r="L42" s="95"/>
      <c r="M42" s="53"/>
      <c r="O42" s="86"/>
      <c r="P42" s="86"/>
    </row>
    <row r="43" spans="1:16" s="85" customFormat="1" ht="11.25" customHeight="1">
      <c r="A43" s="37" t="s">
        <v>255</v>
      </c>
      <c r="B43" s="27" t="s">
        <v>1088</v>
      </c>
      <c r="C43" s="28"/>
      <c r="D43" s="28"/>
      <c r="E43" s="29"/>
      <c r="F43" s="40" t="s">
        <v>1019</v>
      </c>
      <c r="G43" s="41">
        <v>1</v>
      </c>
      <c r="H43" s="48"/>
      <c r="I43" s="103">
        <v>45.36</v>
      </c>
      <c r="J43" s="94"/>
      <c r="K43" s="297">
        <f t="shared" si="0"/>
        <v>45.36</v>
      </c>
      <c r="L43" s="95"/>
      <c r="M43" s="53"/>
      <c r="O43" s="86"/>
      <c r="P43" s="86"/>
    </row>
    <row r="44" spans="1:16" s="85" customFormat="1" ht="11.25" customHeight="1">
      <c r="A44" s="37" t="s">
        <v>256</v>
      </c>
      <c r="B44" s="27" t="s">
        <v>1089</v>
      </c>
      <c r="C44" s="28"/>
      <c r="D44" s="28"/>
      <c r="E44" s="29"/>
      <c r="F44" s="40" t="s">
        <v>1019</v>
      </c>
      <c r="G44" s="41">
        <v>4</v>
      </c>
      <c r="H44" s="48"/>
      <c r="I44" s="103">
        <v>49.85</v>
      </c>
      <c r="J44" s="94"/>
      <c r="K44" s="297">
        <f t="shared" si="0"/>
        <v>199.4</v>
      </c>
      <c r="L44" s="95"/>
      <c r="M44" s="53"/>
      <c r="O44" s="86"/>
      <c r="P44" s="86"/>
    </row>
    <row r="45" spans="1:16" s="85" customFormat="1" ht="11.25" customHeight="1">
      <c r="A45" s="37" t="s">
        <v>257</v>
      </c>
      <c r="B45" s="27" t="s">
        <v>1093</v>
      </c>
      <c r="C45" s="28"/>
      <c r="D45" s="28"/>
      <c r="E45" s="29"/>
      <c r="F45" s="40"/>
      <c r="G45" s="41"/>
      <c r="H45" s="48"/>
      <c r="I45" s="93"/>
      <c r="J45" s="94"/>
      <c r="K45" s="297"/>
      <c r="L45" s="95"/>
      <c r="M45" s="53"/>
      <c r="O45" s="86"/>
      <c r="P45" s="86"/>
    </row>
    <row r="46" spans="1:16" s="85" customFormat="1" ht="11.25" customHeight="1" thickBot="1">
      <c r="A46" s="37"/>
      <c r="B46" s="27" t="s">
        <v>1094</v>
      </c>
      <c r="C46" s="28"/>
      <c r="D46" s="28"/>
      <c r="E46" s="29"/>
      <c r="F46" s="40" t="s">
        <v>1019</v>
      </c>
      <c r="G46" s="41">
        <v>2</v>
      </c>
      <c r="H46" s="48"/>
      <c r="I46" s="103">
        <v>130.58</v>
      </c>
      <c r="J46" s="94"/>
      <c r="K46" s="305">
        <f t="shared" si="0"/>
        <v>261.16</v>
      </c>
      <c r="L46" s="95"/>
      <c r="M46" s="53">
        <f>SUM(K42:K46)</f>
        <v>956.48</v>
      </c>
      <c r="O46" s="86"/>
      <c r="P46" s="86"/>
    </row>
    <row r="47" spans="1:13" ht="18.75" customHeight="1" thickTop="1">
      <c r="A47" s="69" t="str">
        <f>Plan1!A52</f>
        <v>DATA:   03/03/2005   </v>
      </c>
      <c r="B47" s="70"/>
      <c r="C47" s="71" t="s">
        <v>1022</v>
      </c>
      <c r="D47" s="70"/>
      <c r="E47" s="72"/>
      <c r="F47" s="70" t="s">
        <v>1009</v>
      </c>
      <c r="G47" s="72"/>
      <c r="H47" s="70" t="s">
        <v>1016</v>
      </c>
      <c r="I47" s="72"/>
      <c r="J47" s="70"/>
      <c r="K47" s="104">
        <f>SUM(K5:K46)</f>
        <v>82534.30999999995</v>
      </c>
      <c r="L47" s="97"/>
      <c r="M47" s="345">
        <f>SUM(M5:M46)</f>
        <v>82534.30999999998</v>
      </c>
    </row>
    <row r="48" spans="1:13" ht="18.75" customHeight="1" thickBot="1">
      <c r="A48" s="24"/>
      <c r="B48" s="25"/>
      <c r="C48" s="56"/>
      <c r="D48" s="23"/>
      <c r="E48" s="57"/>
      <c r="F48" s="23"/>
      <c r="G48" s="57"/>
      <c r="H48" s="23" t="s">
        <v>1017</v>
      </c>
      <c r="I48" s="57"/>
      <c r="J48" s="23"/>
      <c r="K48" s="73"/>
      <c r="L48" s="23"/>
      <c r="M48" s="346"/>
    </row>
    <row r="49" spans="3:13" ht="15" customHeight="1" thickTop="1">
      <c r="C49" s="55"/>
      <c r="M49" s="7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K21" sqref="K21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3" width="11.8515625" style="0" customWidth="1"/>
    <col min="4" max="4" width="10.7109375" style="0" customWidth="1"/>
    <col min="5" max="5" width="30.421875" style="0" customWidth="1"/>
    <col min="6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11.140625" style="0" customWidth="1"/>
    <col min="12" max="12" width="7.7109375" style="0" customWidth="1"/>
    <col min="13" max="13" width="10.57421875" style="0" customWidth="1"/>
  </cols>
  <sheetData>
    <row r="1" ht="19.5" customHeight="1" thickBot="1">
      <c r="E1" s="26" t="s">
        <v>1010</v>
      </c>
    </row>
    <row r="2" spans="1:13" ht="15" customHeight="1" thickTop="1">
      <c r="A2" s="7"/>
      <c r="B2" s="31" t="s">
        <v>1001</v>
      </c>
      <c r="C2" s="4"/>
      <c r="D2" s="193" t="s">
        <v>950</v>
      </c>
      <c r="E2" s="193"/>
      <c r="F2" s="193"/>
      <c r="G2" s="193"/>
      <c r="H2" s="7"/>
      <c r="I2" s="1"/>
      <c r="J2" s="2"/>
      <c r="K2" s="2"/>
      <c r="L2" s="10"/>
      <c r="M2" s="4"/>
    </row>
    <row r="3" spans="1:13" ht="15" customHeight="1" thickBot="1">
      <c r="A3" s="8"/>
      <c r="B3" s="32" t="s">
        <v>1002</v>
      </c>
      <c r="C3" s="5"/>
      <c r="D3" s="199"/>
      <c r="E3" s="199"/>
      <c r="F3" s="199"/>
      <c r="G3" s="199"/>
      <c r="H3" s="58"/>
      <c r="I3" s="60" t="s">
        <v>1011</v>
      </c>
      <c r="J3" s="3"/>
      <c r="K3" s="42"/>
      <c r="L3" s="59"/>
      <c r="M3" s="81" t="s">
        <v>890</v>
      </c>
    </row>
    <row r="4" spans="1:13" ht="15" customHeight="1" thickTop="1">
      <c r="A4" s="8"/>
      <c r="B4" s="34" t="s">
        <v>1003</v>
      </c>
      <c r="C4" s="5"/>
      <c r="D4" s="199" t="s">
        <v>1023</v>
      </c>
      <c r="E4" s="199"/>
      <c r="F4" s="199"/>
      <c r="G4" s="199"/>
      <c r="H4" s="61" t="s">
        <v>1004</v>
      </c>
      <c r="I4" s="62"/>
      <c r="J4" s="61"/>
      <c r="K4" s="62"/>
      <c r="L4" s="61"/>
      <c r="M4" s="63"/>
    </row>
    <row r="5" spans="1:13" ht="15" customHeight="1" thickBot="1">
      <c r="A5" s="9"/>
      <c r="B5" s="33"/>
      <c r="C5" s="6"/>
      <c r="D5" s="212"/>
      <c r="E5" s="212"/>
      <c r="F5" s="212"/>
      <c r="G5" s="212"/>
      <c r="H5" s="64" t="s">
        <v>1005</v>
      </c>
      <c r="I5" s="65"/>
      <c r="J5" s="64"/>
      <c r="K5" s="302">
        <f>Plan8!K47</f>
        <v>82534.30999999995</v>
      </c>
      <c r="L5" s="66"/>
      <c r="M5" s="339">
        <f>Plan8!M47</f>
        <v>82534.30999999998</v>
      </c>
    </row>
    <row r="6" spans="1:13" ht="15" customHeight="1" thickTop="1">
      <c r="A6" s="11"/>
      <c r="B6" s="12"/>
      <c r="C6" s="12"/>
      <c r="D6" s="12"/>
      <c r="E6" s="12"/>
      <c r="F6" s="18"/>
      <c r="G6" s="18"/>
      <c r="H6" s="13"/>
      <c r="I6" s="14"/>
      <c r="J6" s="14" t="s">
        <v>1012</v>
      </c>
      <c r="K6" s="14"/>
      <c r="L6" s="14"/>
      <c r="M6" s="341"/>
    </row>
    <row r="7" spans="1:13" ht="15" customHeight="1">
      <c r="A7" s="11" t="s">
        <v>1006</v>
      </c>
      <c r="B7" s="12"/>
      <c r="C7" s="16" t="s">
        <v>1007</v>
      </c>
      <c r="D7" s="12"/>
      <c r="E7" s="12"/>
      <c r="F7" s="17" t="s">
        <v>1008</v>
      </c>
      <c r="G7" s="18" t="s">
        <v>1013</v>
      </c>
      <c r="H7" s="43" t="s">
        <v>1014</v>
      </c>
      <c r="I7" s="43"/>
      <c r="J7" s="49" t="s">
        <v>1015</v>
      </c>
      <c r="K7" s="44"/>
      <c r="L7" s="49" t="s">
        <v>4</v>
      </c>
      <c r="M7" s="347"/>
    </row>
    <row r="8" spans="1:13" ht="15" customHeight="1" thickBot="1">
      <c r="A8" s="19"/>
      <c r="B8" s="20"/>
      <c r="C8" s="20"/>
      <c r="D8" s="20"/>
      <c r="E8" s="20"/>
      <c r="F8" s="21"/>
      <c r="G8" s="22"/>
      <c r="H8" s="20"/>
      <c r="I8" s="20"/>
      <c r="J8" s="21"/>
      <c r="K8" s="50"/>
      <c r="L8" s="20"/>
      <c r="M8" s="348"/>
    </row>
    <row r="9" spans="1:13" ht="12" customHeight="1" thickTop="1">
      <c r="A9" s="114" t="s">
        <v>258</v>
      </c>
      <c r="B9" s="163" t="s">
        <v>1134</v>
      </c>
      <c r="C9" s="143"/>
      <c r="D9" s="143"/>
      <c r="E9" s="143"/>
      <c r="F9" s="145"/>
      <c r="G9" s="146"/>
      <c r="H9" s="111"/>
      <c r="I9" s="111"/>
      <c r="J9" s="110"/>
      <c r="K9" s="112"/>
      <c r="L9" s="111"/>
      <c r="M9" s="340"/>
    </row>
    <row r="10" spans="1:13" ht="12" customHeight="1">
      <c r="A10" s="109" t="s">
        <v>259</v>
      </c>
      <c r="B10" s="28" t="s">
        <v>1154</v>
      </c>
      <c r="C10" s="28"/>
      <c r="D10" s="28"/>
      <c r="E10" s="28"/>
      <c r="F10" s="157" t="s">
        <v>1019</v>
      </c>
      <c r="G10" s="36">
        <v>1</v>
      </c>
      <c r="H10" s="113"/>
      <c r="I10" s="183">
        <v>43.2</v>
      </c>
      <c r="J10" s="105"/>
      <c r="K10" s="297">
        <f>ROUND(G10*I10,2)</f>
        <v>43.2</v>
      </c>
      <c r="L10" s="113"/>
      <c r="M10" s="344">
        <f>K10</f>
        <v>43.2</v>
      </c>
    </row>
    <row r="11" spans="1:13" ht="12" customHeight="1">
      <c r="A11" s="121" t="s">
        <v>260</v>
      </c>
      <c r="B11" s="180" t="s">
        <v>1045</v>
      </c>
      <c r="C11" s="152"/>
      <c r="D11" s="152"/>
      <c r="E11" s="152"/>
      <c r="F11" s="154"/>
      <c r="G11" s="135"/>
      <c r="H11" s="14"/>
      <c r="I11" s="183"/>
      <c r="J11" s="13"/>
      <c r="K11" s="297"/>
      <c r="L11" s="14"/>
      <c r="M11" s="341"/>
    </row>
    <row r="12" spans="1:13" ht="12" customHeight="1">
      <c r="A12" s="109" t="s">
        <v>261</v>
      </c>
      <c r="B12" s="28" t="s">
        <v>1046</v>
      </c>
      <c r="C12" s="28"/>
      <c r="D12" s="28"/>
      <c r="E12" s="28"/>
      <c r="F12" s="157"/>
      <c r="G12" s="118"/>
      <c r="H12" s="113"/>
      <c r="I12" s="183"/>
      <c r="J12" s="105"/>
      <c r="K12" s="297"/>
      <c r="L12" s="113"/>
      <c r="M12" s="343"/>
    </row>
    <row r="13" spans="1:13" ht="12" customHeight="1">
      <c r="A13" s="109"/>
      <c r="B13" s="28" t="s">
        <v>1047</v>
      </c>
      <c r="C13" s="28"/>
      <c r="D13" s="28"/>
      <c r="E13" s="28"/>
      <c r="F13" s="157" t="s">
        <v>1018</v>
      </c>
      <c r="G13" s="36">
        <v>22.36</v>
      </c>
      <c r="H13" s="113"/>
      <c r="I13" s="183">
        <v>18.99</v>
      </c>
      <c r="J13" s="105"/>
      <c r="K13" s="297">
        <f aca="true" t="shared" si="0" ref="K13:K42">ROUND(G13*I13,2)</f>
        <v>424.62</v>
      </c>
      <c r="L13" s="113"/>
      <c r="M13" s="344">
        <f>K13</f>
        <v>424.62</v>
      </c>
    </row>
    <row r="14" spans="1:13" ht="12" customHeight="1">
      <c r="A14" s="155" t="s">
        <v>262</v>
      </c>
      <c r="B14" s="151" t="s">
        <v>1029</v>
      </c>
      <c r="C14" s="152"/>
      <c r="D14" s="152"/>
      <c r="E14" s="153"/>
      <c r="F14" s="154"/>
      <c r="G14" s="162"/>
      <c r="H14" s="14"/>
      <c r="I14" s="183"/>
      <c r="J14" s="13"/>
      <c r="K14" s="297"/>
      <c r="L14" s="14"/>
      <c r="M14" s="341"/>
    </row>
    <row r="15" spans="1:13" ht="12" customHeight="1">
      <c r="A15" s="35" t="s">
        <v>263</v>
      </c>
      <c r="B15" s="27" t="s">
        <v>1030</v>
      </c>
      <c r="C15" s="28"/>
      <c r="D15" s="28"/>
      <c r="E15" s="29"/>
      <c r="F15" s="30"/>
      <c r="G15" s="36"/>
      <c r="H15" s="113"/>
      <c r="I15" s="183"/>
      <c r="J15" s="105"/>
      <c r="K15" s="297"/>
      <c r="L15" s="113"/>
      <c r="M15" s="343"/>
    </row>
    <row r="16" spans="1:13" ht="12" customHeight="1">
      <c r="A16" s="35"/>
      <c r="B16" s="38" t="s">
        <v>1031</v>
      </c>
      <c r="C16" s="39"/>
      <c r="D16" s="39"/>
      <c r="E16" s="98"/>
      <c r="F16" s="30" t="s">
        <v>1018</v>
      </c>
      <c r="G16" s="36">
        <v>40.6</v>
      </c>
      <c r="H16" s="113"/>
      <c r="I16" s="183">
        <v>2.39</v>
      </c>
      <c r="J16" s="105"/>
      <c r="K16" s="297">
        <f t="shared" si="0"/>
        <v>97.03</v>
      </c>
      <c r="L16" s="113"/>
      <c r="M16" s="343"/>
    </row>
    <row r="17" spans="1:13" ht="12" customHeight="1">
      <c r="A17" s="35" t="s">
        <v>264</v>
      </c>
      <c r="B17" s="100" t="s">
        <v>1033</v>
      </c>
      <c r="C17" s="28"/>
      <c r="D17" s="28"/>
      <c r="E17" s="29"/>
      <c r="F17" s="40" t="s">
        <v>1018</v>
      </c>
      <c r="G17" s="36">
        <v>40.6</v>
      </c>
      <c r="H17" s="113"/>
      <c r="I17" s="183">
        <v>16.43</v>
      </c>
      <c r="J17" s="105"/>
      <c r="K17" s="297">
        <f t="shared" si="0"/>
        <v>667.06</v>
      </c>
      <c r="L17" s="113"/>
      <c r="M17" s="343"/>
    </row>
    <row r="18" spans="1:13" ht="12" customHeight="1">
      <c r="A18" s="35" t="s">
        <v>265</v>
      </c>
      <c r="B18" s="27" t="s">
        <v>1034</v>
      </c>
      <c r="C18" s="28"/>
      <c r="D18" s="147"/>
      <c r="E18" s="148"/>
      <c r="F18" s="40"/>
      <c r="G18" s="149"/>
      <c r="H18" s="47"/>
      <c r="I18" s="183"/>
      <c r="J18" s="47"/>
      <c r="K18" s="297"/>
      <c r="L18" s="46"/>
      <c r="M18" s="52"/>
    </row>
    <row r="19" spans="1:13" ht="12" customHeight="1">
      <c r="A19" s="35"/>
      <c r="B19" s="84" t="s">
        <v>1035</v>
      </c>
      <c r="C19" s="28"/>
      <c r="D19" s="147"/>
      <c r="E19" s="148"/>
      <c r="F19" s="30" t="s">
        <v>1018</v>
      </c>
      <c r="G19" s="36">
        <v>36.1</v>
      </c>
      <c r="H19" s="47"/>
      <c r="I19" s="183">
        <v>28.36</v>
      </c>
      <c r="J19" s="47"/>
      <c r="K19" s="297">
        <f t="shared" si="0"/>
        <v>1023.8</v>
      </c>
      <c r="L19" s="46"/>
      <c r="M19" s="52"/>
    </row>
    <row r="20" spans="1:16" s="101" customFormat="1" ht="12" customHeight="1">
      <c r="A20" s="35" t="s">
        <v>266</v>
      </c>
      <c r="B20" s="38" t="s">
        <v>1053</v>
      </c>
      <c r="C20" s="137"/>
      <c r="D20" s="137"/>
      <c r="E20" s="138"/>
      <c r="F20" s="139" t="s">
        <v>1020</v>
      </c>
      <c r="G20" s="36">
        <v>21.4</v>
      </c>
      <c r="H20" s="47"/>
      <c r="I20" s="183">
        <v>18.2</v>
      </c>
      <c r="J20" s="88"/>
      <c r="K20" s="297">
        <f t="shared" si="0"/>
        <v>389.48</v>
      </c>
      <c r="L20" s="89"/>
      <c r="M20" s="52"/>
      <c r="O20" s="102"/>
      <c r="P20" s="102"/>
    </row>
    <row r="21" spans="1:16" s="101" customFormat="1" ht="12" customHeight="1">
      <c r="A21" s="37" t="s">
        <v>267</v>
      </c>
      <c r="B21" s="84" t="s">
        <v>1161</v>
      </c>
      <c r="C21" s="39"/>
      <c r="D21" s="67"/>
      <c r="E21" s="68"/>
      <c r="F21" s="40" t="s">
        <v>1020</v>
      </c>
      <c r="G21" s="41">
        <v>7</v>
      </c>
      <c r="H21" s="48"/>
      <c r="I21" s="183">
        <v>22.88</v>
      </c>
      <c r="J21" s="94"/>
      <c r="K21" s="297">
        <f t="shared" si="0"/>
        <v>160.16</v>
      </c>
      <c r="L21" s="95"/>
      <c r="M21" s="53">
        <f>SUM(K16:K21)</f>
        <v>2337.5299999999997</v>
      </c>
      <c r="O21" s="102"/>
      <c r="P21" s="102"/>
    </row>
    <row r="22" spans="1:16" s="101" customFormat="1" ht="12" customHeight="1">
      <c r="A22" s="141" t="s">
        <v>268</v>
      </c>
      <c r="B22" s="79" t="s">
        <v>1032</v>
      </c>
      <c r="C22" s="39"/>
      <c r="D22" s="39"/>
      <c r="E22" s="98"/>
      <c r="F22" s="40"/>
      <c r="G22" s="41"/>
      <c r="H22" s="48"/>
      <c r="I22" s="183"/>
      <c r="J22" s="94"/>
      <c r="K22" s="297"/>
      <c r="L22" s="95"/>
      <c r="M22" s="53"/>
      <c r="O22" s="102"/>
      <c r="P22" s="102"/>
    </row>
    <row r="23" spans="1:16" s="101" customFormat="1" ht="12" customHeight="1">
      <c r="A23" s="37" t="s">
        <v>269</v>
      </c>
      <c r="B23" s="38" t="s">
        <v>1083</v>
      </c>
      <c r="C23" s="39"/>
      <c r="D23" s="39"/>
      <c r="E23" s="98"/>
      <c r="F23" s="40" t="s">
        <v>1018</v>
      </c>
      <c r="G23" s="41">
        <v>42.6</v>
      </c>
      <c r="H23" s="48"/>
      <c r="I23" s="183">
        <v>17.04</v>
      </c>
      <c r="J23" s="94"/>
      <c r="K23" s="297">
        <f t="shared" si="0"/>
        <v>725.9</v>
      </c>
      <c r="L23" s="95"/>
      <c r="M23" s="53"/>
      <c r="O23" s="102"/>
      <c r="P23" s="102"/>
    </row>
    <row r="24" spans="1:16" s="101" customFormat="1" ht="12" customHeight="1">
      <c r="A24" s="37" t="s">
        <v>270</v>
      </c>
      <c r="B24" s="38" t="s">
        <v>1027</v>
      </c>
      <c r="C24" s="39"/>
      <c r="D24" s="39"/>
      <c r="E24" s="98"/>
      <c r="F24" s="40"/>
      <c r="G24" s="41"/>
      <c r="H24" s="48"/>
      <c r="I24" s="183"/>
      <c r="J24" s="94"/>
      <c r="K24" s="297"/>
      <c r="L24" s="95"/>
      <c r="M24" s="53"/>
      <c r="O24" s="102"/>
      <c r="P24" s="102"/>
    </row>
    <row r="25" spans="1:16" s="101" customFormat="1" ht="12" customHeight="1">
      <c r="A25" s="37"/>
      <c r="B25" s="84" t="s">
        <v>1082</v>
      </c>
      <c r="C25" s="39"/>
      <c r="D25" s="39"/>
      <c r="E25" s="98"/>
      <c r="F25" s="40" t="s">
        <v>1018</v>
      </c>
      <c r="G25" s="41">
        <v>42.6</v>
      </c>
      <c r="H25" s="48"/>
      <c r="I25" s="183">
        <v>34.46</v>
      </c>
      <c r="J25" s="94"/>
      <c r="K25" s="297">
        <f t="shared" si="0"/>
        <v>1468</v>
      </c>
      <c r="L25" s="95"/>
      <c r="M25" s="53"/>
      <c r="O25" s="102"/>
      <c r="P25" s="102"/>
    </row>
    <row r="26" spans="1:16" s="101" customFormat="1" ht="12" customHeight="1">
      <c r="A26" s="37" t="s">
        <v>271</v>
      </c>
      <c r="B26" s="38" t="s">
        <v>1084</v>
      </c>
      <c r="C26" s="28"/>
      <c r="D26" s="28"/>
      <c r="E26" s="29"/>
      <c r="F26" s="40" t="s">
        <v>1020</v>
      </c>
      <c r="G26" s="41">
        <v>25.4</v>
      </c>
      <c r="H26" s="48"/>
      <c r="I26" s="183">
        <v>13.13</v>
      </c>
      <c r="J26" s="94"/>
      <c r="K26" s="297">
        <f t="shared" si="0"/>
        <v>333.5</v>
      </c>
      <c r="L26" s="95"/>
      <c r="M26" s="53">
        <f>SUM(K23:K26)</f>
        <v>2527.4</v>
      </c>
      <c r="O26" s="102"/>
      <c r="P26" s="102"/>
    </row>
    <row r="27" spans="1:16" s="101" customFormat="1" ht="12" customHeight="1">
      <c r="A27" s="78" t="s">
        <v>272</v>
      </c>
      <c r="B27" s="79" t="s">
        <v>1040</v>
      </c>
      <c r="C27" s="39"/>
      <c r="D27" s="39"/>
      <c r="E27" s="98"/>
      <c r="F27" s="40"/>
      <c r="G27" s="41"/>
      <c r="H27" s="48"/>
      <c r="I27" s="183"/>
      <c r="J27" s="94"/>
      <c r="K27" s="297"/>
      <c r="L27" s="95"/>
      <c r="M27" s="53"/>
      <c r="O27" s="102"/>
      <c r="P27" s="102"/>
    </row>
    <row r="28" spans="1:16" s="101" customFormat="1" ht="12" customHeight="1">
      <c r="A28" s="37" t="s">
        <v>273</v>
      </c>
      <c r="B28" s="100" t="s">
        <v>1041</v>
      </c>
      <c r="C28" s="39"/>
      <c r="D28" s="39"/>
      <c r="E28" s="98"/>
      <c r="F28" s="40"/>
      <c r="G28" s="41"/>
      <c r="H28" s="48"/>
      <c r="I28" s="185"/>
      <c r="J28" s="94"/>
      <c r="K28" s="297"/>
      <c r="L28" s="95"/>
      <c r="M28" s="53"/>
      <c r="O28" s="102"/>
      <c r="P28" s="102"/>
    </row>
    <row r="29" spans="1:16" s="101" customFormat="1" ht="12" customHeight="1">
      <c r="A29" s="37"/>
      <c r="B29" s="100" t="s">
        <v>1173</v>
      </c>
      <c r="C29" s="39"/>
      <c r="D29" s="39"/>
      <c r="E29" s="98"/>
      <c r="F29" s="40" t="s">
        <v>1018</v>
      </c>
      <c r="G29" s="41">
        <v>4.4</v>
      </c>
      <c r="H29" s="48"/>
      <c r="I29" s="183">
        <v>456.64</v>
      </c>
      <c r="J29" s="94"/>
      <c r="K29" s="297">
        <f t="shared" si="0"/>
        <v>2009.22</v>
      </c>
      <c r="L29" s="95"/>
      <c r="M29" s="53"/>
      <c r="O29" s="102"/>
      <c r="P29" s="102"/>
    </row>
    <row r="30" spans="1:16" s="101" customFormat="1" ht="12" customHeight="1">
      <c r="A30" s="37" t="s">
        <v>274</v>
      </c>
      <c r="B30" s="38" t="s">
        <v>1158</v>
      </c>
      <c r="C30" s="39"/>
      <c r="D30" s="39"/>
      <c r="E30" s="98"/>
      <c r="F30" s="40" t="s">
        <v>1018</v>
      </c>
      <c r="G30" s="140">
        <v>1.8</v>
      </c>
      <c r="H30" s="48"/>
      <c r="I30" s="183">
        <v>248.31</v>
      </c>
      <c r="J30" s="94"/>
      <c r="K30" s="297">
        <f t="shared" si="0"/>
        <v>446.96</v>
      </c>
      <c r="L30" s="95"/>
      <c r="M30" s="53"/>
      <c r="O30" s="102"/>
      <c r="P30" s="102"/>
    </row>
    <row r="31" spans="1:16" s="101" customFormat="1" ht="12" customHeight="1">
      <c r="A31" s="37" t="s">
        <v>275</v>
      </c>
      <c r="B31" s="160" t="s">
        <v>1155</v>
      </c>
      <c r="C31" s="137"/>
      <c r="D31" s="137"/>
      <c r="E31" s="138"/>
      <c r="F31" s="40"/>
      <c r="G31" s="41"/>
      <c r="H31" s="48"/>
      <c r="I31" s="183"/>
      <c r="J31" s="94"/>
      <c r="K31" s="297"/>
      <c r="L31" s="95"/>
      <c r="M31" s="53"/>
      <c r="O31" s="102"/>
      <c r="P31" s="102"/>
    </row>
    <row r="32" spans="1:16" s="85" customFormat="1" ht="12" customHeight="1">
      <c r="A32" s="37"/>
      <c r="B32" s="160" t="s">
        <v>1048</v>
      </c>
      <c r="C32" s="137"/>
      <c r="D32" s="137"/>
      <c r="E32" s="138"/>
      <c r="F32" s="40" t="s">
        <v>1019</v>
      </c>
      <c r="G32" s="41">
        <v>1</v>
      </c>
      <c r="H32" s="48"/>
      <c r="I32" s="45">
        <v>255.64</v>
      </c>
      <c r="J32" s="94"/>
      <c r="K32" s="297">
        <f t="shared" si="0"/>
        <v>255.64</v>
      </c>
      <c r="L32" s="91"/>
      <c r="M32" s="53">
        <f>SUM(K29:K32)</f>
        <v>2711.8199999999997</v>
      </c>
      <c r="O32" s="86"/>
      <c r="P32" s="86"/>
    </row>
    <row r="33" spans="1:16" s="85" customFormat="1" ht="12" customHeight="1">
      <c r="A33" s="78" t="s">
        <v>276</v>
      </c>
      <c r="B33" s="80" t="s">
        <v>1042</v>
      </c>
      <c r="C33" s="39"/>
      <c r="D33" s="39"/>
      <c r="E33" s="98"/>
      <c r="F33" s="40"/>
      <c r="G33" s="41"/>
      <c r="H33" s="48"/>
      <c r="I33" s="45"/>
      <c r="J33" s="94"/>
      <c r="K33" s="297"/>
      <c r="L33" s="91"/>
      <c r="M33" s="53"/>
      <c r="O33" s="86"/>
      <c r="P33" s="86"/>
    </row>
    <row r="34" spans="1:16" s="85" customFormat="1" ht="12" customHeight="1">
      <c r="A34" s="37" t="s">
        <v>277</v>
      </c>
      <c r="B34" s="27" t="s">
        <v>1043</v>
      </c>
      <c r="C34" s="39"/>
      <c r="D34" s="39"/>
      <c r="E34" s="98"/>
      <c r="F34" s="40" t="s">
        <v>1018</v>
      </c>
      <c r="G34" s="41">
        <v>4.34</v>
      </c>
      <c r="H34" s="48"/>
      <c r="I34" s="45">
        <v>59.8</v>
      </c>
      <c r="J34" s="94"/>
      <c r="K34" s="297">
        <f t="shared" si="0"/>
        <v>259.53</v>
      </c>
      <c r="L34" s="91"/>
      <c r="M34" s="53">
        <f>K34</f>
        <v>259.53</v>
      </c>
      <c r="O34" s="86"/>
      <c r="P34" s="86"/>
    </row>
    <row r="35" spans="1:16" s="85" customFormat="1" ht="12" customHeight="1">
      <c r="A35" s="78" t="s">
        <v>278</v>
      </c>
      <c r="B35" s="79" t="s">
        <v>1021</v>
      </c>
      <c r="C35" s="39"/>
      <c r="D35" s="39"/>
      <c r="E35" s="98"/>
      <c r="F35" s="40"/>
      <c r="G35" s="41"/>
      <c r="H35" s="48"/>
      <c r="I35" s="45"/>
      <c r="J35" s="94"/>
      <c r="K35" s="297"/>
      <c r="L35" s="91"/>
      <c r="M35" s="53"/>
      <c r="O35" s="86"/>
      <c r="P35" s="86"/>
    </row>
    <row r="36" spans="1:16" s="85" customFormat="1" ht="12" customHeight="1">
      <c r="A36" s="37" t="s">
        <v>279</v>
      </c>
      <c r="B36" s="38" t="s">
        <v>1036</v>
      </c>
      <c r="C36" s="39"/>
      <c r="D36" s="39"/>
      <c r="E36" s="98"/>
      <c r="F36" s="40"/>
      <c r="G36" s="41"/>
      <c r="H36" s="48"/>
      <c r="I36" s="45"/>
      <c r="J36" s="94"/>
      <c r="K36" s="297"/>
      <c r="L36" s="91"/>
      <c r="M36" s="53"/>
      <c r="O36" s="86"/>
      <c r="P36" s="86"/>
    </row>
    <row r="37" spans="1:16" s="85" customFormat="1" ht="12" customHeight="1">
      <c r="A37" s="37"/>
      <c r="B37" s="27" t="s">
        <v>1037</v>
      </c>
      <c r="C37" s="39"/>
      <c r="D37" s="39"/>
      <c r="E37" s="98"/>
      <c r="F37" s="40" t="s">
        <v>1018</v>
      </c>
      <c r="G37" s="41">
        <v>77.95</v>
      </c>
      <c r="H37" s="48"/>
      <c r="I37" s="103">
        <v>5.62</v>
      </c>
      <c r="J37" s="94"/>
      <c r="K37" s="297">
        <f t="shared" si="0"/>
        <v>438.08</v>
      </c>
      <c r="L37" s="95"/>
      <c r="M37" s="53"/>
      <c r="O37" s="86"/>
      <c r="P37" s="86"/>
    </row>
    <row r="38" spans="1:16" s="85" customFormat="1" ht="12" customHeight="1">
      <c r="A38" s="37" t="s">
        <v>280</v>
      </c>
      <c r="B38" s="38" t="s">
        <v>1038</v>
      </c>
      <c r="C38" s="39"/>
      <c r="D38" s="39"/>
      <c r="E38" s="98"/>
      <c r="F38" s="40" t="s">
        <v>1018</v>
      </c>
      <c r="G38" s="41">
        <v>77.95</v>
      </c>
      <c r="H38" s="48"/>
      <c r="I38" s="103">
        <v>9.34</v>
      </c>
      <c r="J38" s="94"/>
      <c r="K38" s="297">
        <f t="shared" si="0"/>
        <v>728.05</v>
      </c>
      <c r="L38" s="95"/>
      <c r="M38" s="53"/>
      <c r="O38" s="86"/>
      <c r="P38" s="86"/>
    </row>
    <row r="39" spans="1:16" s="85" customFormat="1" ht="12" customHeight="1">
      <c r="A39" s="37" t="s">
        <v>281</v>
      </c>
      <c r="B39" s="160" t="s">
        <v>1159</v>
      </c>
      <c r="C39" s="137"/>
      <c r="D39" s="137"/>
      <c r="E39" s="138"/>
      <c r="F39" s="139" t="s">
        <v>1018</v>
      </c>
      <c r="G39" s="140">
        <v>3.36</v>
      </c>
      <c r="H39" s="48"/>
      <c r="I39" s="103">
        <v>8.65</v>
      </c>
      <c r="J39" s="94"/>
      <c r="K39" s="297">
        <f t="shared" si="0"/>
        <v>29.06</v>
      </c>
      <c r="L39" s="95"/>
      <c r="M39" s="53">
        <f>SUM(K37:K39)</f>
        <v>1195.1899999999998</v>
      </c>
      <c r="O39" s="86"/>
      <c r="P39" s="86"/>
    </row>
    <row r="40" spans="1:16" s="85" customFormat="1" ht="12" customHeight="1">
      <c r="A40" s="78" t="s">
        <v>282</v>
      </c>
      <c r="B40" s="116" t="s">
        <v>1058</v>
      </c>
      <c r="C40" s="39"/>
      <c r="D40" s="39"/>
      <c r="E40" s="98"/>
      <c r="F40" s="40"/>
      <c r="G40" s="41"/>
      <c r="H40" s="48"/>
      <c r="I40" s="103"/>
      <c r="J40" s="94"/>
      <c r="K40" s="297"/>
      <c r="L40" s="95"/>
      <c r="M40" s="53"/>
      <c r="O40" s="86"/>
      <c r="P40" s="86"/>
    </row>
    <row r="41" spans="1:16" s="85" customFormat="1" ht="12" customHeight="1">
      <c r="A41" s="37" t="s">
        <v>283</v>
      </c>
      <c r="B41" s="100" t="s">
        <v>1059</v>
      </c>
      <c r="C41" s="39"/>
      <c r="D41" s="39"/>
      <c r="E41" s="98"/>
      <c r="F41" s="40" t="s">
        <v>1018</v>
      </c>
      <c r="G41" s="41">
        <v>6</v>
      </c>
      <c r="H41" s="48"/>
      <c r="I41" s="103">
        <v>78.25</v>
      </c>
      <c r="J41" s="94"/>
      <c r="K41" s="297">
        <f t="shared" si="0"/>
        <v>469.5</v>
      </c>
      <c r="L41" s="95"/>
      <c r="M41" s="53"/>
      <c r="O41" s="86"/>
      <c r="P41" s="86"/>
    </row>
    <row r="42" spans="1:16" s="85" customFormat="1" ht="12" customHeight="1" thickBot="1">
      <c r="A42" s="37" t="s">
        <v>284</v>
      </c>
      <c r="B42" s="27" t="s">
        <v>3</v>
      </c>
      <c r="C42" s="39"/>
      <c r="D42" s="67"/>
      <c r="E42" s="68"/>
      <c r="F42" s="40" t="s">
        <v>1018</v>
      </c>
      <c r="G42" s="41">
        <v>1.35</v>
      </c>
      <c r="H42" s="48"/>
      <c r="I42" s="103">
        <v>149.92</v>
      </c>
      <c r="J42" s="94"/>
      <c r="K42" s="297">
        <f t="shared" si="0"/>
        <v>202.39</v>
      </c>
      <c r="L42" s="95"/>
      <c r="M42" s="53">
        <f>SUM(K41:K42)</f>
        <v>671.89</v>
      </c>
      <c r="O42" s="86"/>
      <c r="P42" s="86"/>
    </row>
    <row r="43" spans="1:13" ht="19.5" customHeight="1" thickTop="1">
      <c r="A43" s="69" t="str">
        <f>Plan1!A52</f>
        <v>DATA:   03/03/2005   </v>
      </c>
      <c r="B43" s="70"/>
      <c r="C43" s="71" t="s">
        <v>1022</v>
      </c>
      <c r="D43" s="70"/>
      <c r="E43" s="72"/>
      <c r="F43" s="70" t="s">
        <v>1009</v>
      </c>
      <c r="G43" s="72"/>
      <c r="H43" s="70" t="s">
        <v>1016</v>
      </c>
      <c r="I43" s="72"/>
      <c r="J43" s="70"/>
      <c r="K43" s="104">
        <f>SUM(K5:K42)</f>
        <v>92705.48999999995</v>
      </c>
      <c r="L43" s="97"/>
      <c r="M43" s="345">
        <f>SUM(M5:M42)</f>
        <v>92705.48999999998</v>
      </c>
    </row>
    <row r="44" spans="1:13" ht="19.5" customHeight="1" thickBot="1">
      <c r="A44" s="24"/>
      <c r="B44" s="25"/>
      <c r="C44" s="56"/>
      <c r="D44" s="23"/>
      <c r="E44" s="57"/>
      <c r="F44" s="23"/>
      <c r="G44" s="57"/>
      <c r="H44" s="23" t="s">
        <v>1017</v>
      </c>
      <c r="I44" s="57"/>
      <c r="J44" s="23"/>
      <c r="K44" s="73"/>
      <c r="L44" s="23"/>
      <c r="M44" s="346"/>
    </row>
    <row r="45" spans="3:13" ht="15" customHeight="1" thickTop="1">
      <c r="C45" s="55"/>
      <c r="M45" s="7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 verticalCentered="1"/>
  <pageMargins left="0" right="0" top="0" bottom="0" header="0" footer="0"/>
  <pageSetup horizontalDpi="360" verticalDpi="36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2017-05-10T15:53:32Z</cp:lastPrinted>
  <dcterms:created xsi:type="dcterms:W3CDTF">1996-10-29T12:43:50Z</dcterms:created>
  <dcterms:modified xsi:type="dcterms:W3CDTF">2017-05-11T19:05:34Z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